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metadata.xml" ContentType="application/vnd.openxmlformats-officedocument.spreadsheetml.sheetMetadata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劳务费" sheetId="7" r:id="rId1"/>
    <sheet name="考勤" sheetId="6" r:id="rId2"/>
    <sheet name="奖惩" sheetId="4" r:id="rId3"/>
    <sheet name="Sheet2" sheetId="17" state="hidden" r:id="rId4"/>
    <sheet name="工龄工资" sheetId="14" state="hidden" r:id="rId5"/>
    <sheet name="工资计提" sheetId="15" r:id="rId6"/>
    <sheet name="Sheet1" sheetId="16" state="hidden" r:id="rId7"/>
  </sheets>
  <externalReferences>
    <externalReference r:id="rId9"/>
    <externalReference r:id="rId10"/>
  </externalReferences>
  <definedNames>
    <definedName name="_xlnm._FilterDatabase" localSheetId="0" hidden="1">劳务费!$A$2:$S$158</definedName>
    <definedName name="_xlnm._FilterDatabase" localSheetId="1" hidden="1">考勤!$A$4:$AP$454</definedName>
    <definedName name="_xlnm._FilterDatabase" localSheetId="2" hidden="1">奖惩!$A$1:$J$82</definedName>
    <definedName name="_xlnm._FilterDatabase" localSheetId="6" hidden="1">Sheet1!$A$1:$B$430</definedName>
    <definedName name="_xlnm.Print_Titles" localSheetId="1">考勤!$3:$4</definedName>
    <definedName name="实际出勤" localSheetId="1">考勤!$AM$5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WuYanxia</author>
  </authors>
  <commentList>
    <comment ref="M140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  <comment ref="M141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GHRC</author>
    <author>镜片室</author>
    <author>18631</author>
  </authors>
  <commentList>
    <comment ref="D5" authorId="0">
      <text>
        <r>
          <rPr>
            <sz val="9"/>
            <rFont val="宋体"/>
            <charset val="134"/>
          </rPr>
          <t>支援焊接</t>
        </r>
      </text>
    </comment>
    <comment ref="AG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D8" authorId="0">
      <text>
        <r>
          <rPr>
            <sz val="9"/>
            <rFont val="宋体"/>
            <charset val="134"/>
          </rPr>
          <t xml:space="preserve">支援灯镜
</t>
        </r>
      </text>
    </comment>
    <comment ref="E8" authorId="0">
      <text>
        <r>
          <rPr>
            <sz val="9"/>
            <rFont val="宋体"/>
            <charset val="134"/>
          </rPr>
          <t xml:space="preserve">支援灯镜
</t>
        </r>
      </text>
    </comment>
    <comment ref="W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E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G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G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H35" authorId="0">
      <text>
        <r>
          <rPr>
            <sz val="9"/>
            <rFont val="宋体"/>
            <charset val="134"/>
          </rPr>
          <t xml:space="preserve">支援灯镜
</t>
        </r>
      </text>
    </comment>
    <comment ref="AA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转白班</t>
        </r>
      </text>
    </comment>
    <comment ref="AA128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李秀花帮忙返修镜座盖1小时</t>
        </r>
      </text>
    </comment>
    <comment ref="AA132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李秀花帮忙返修镜座盖1小时</t>
        </r>
      </text>
    </comment>
    <comment ref="W152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Y155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Y158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AD161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Q194" authorId="2">
      <text>
        <r>
          <rPr>
            <b/>
            <sz val="9"/>
            <rFont val="宋体"/>
            <charset val="134"/>
          </rPr>
          <t>镜片室:</t>
        </r>
        <r>
          <rPr>
            <sz val="9"/>
            <rFont val="宋体"/>
            <charset val="134"/>
          </rPr>
          <t xml:space="preserve">
出差</t>
        </r>
      </text>
    </comment>
    <comment ref="R194" authorId="2">
      <text>
        <r>
          <rPr>
            <b/>
            <sz val="9"/>
            <rFont val="宋体"/>
            <charset val="134"/>
          </rPr>
          <t>镜片室:</t>
        </r>
        <r>
          <rPr>
            <sz val="9"/>
            <rFont val="宋体"/>
            <charset val="134"/>
          </rPr>
          <t xml:space="preserve">
出差</t>
        </r>
      </text>
    </comment>
    <comment ref="AH2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2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D2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2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2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D2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2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2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H2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2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Q2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I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J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K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L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M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N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P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W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2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I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J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K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L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M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N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P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270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中间返修</t>
        </r>
      </text>
    </comment>
    <comment ref="K359" authorId="3">
      <text>
        <r>
          <rPr>
            <sz val="9"/>
            <rFont val="宋体"/>
            <charset val="134"/>
          </rPr>
          <t>上线1小时</t>
        </r>
      </text>
    </comment>
    <comment ref="O359" authorId="3">
      <text>
        <r>
          <rPr>
            <sz val="9"/>
            <rFont val="宋体"/>
            <charset val="134"/>
          </rPr>
          <t>上线3小时</t>
        </r>
      </text>
    </comment>
    <comment ref="S359" authorId="3">
      <text>
        <r>
          <rPr>
            <sz val="9"/>
            <rFont val="宋体"/>
            <charset val="134"/>
          </rPr>
          <t>全天上线</t>
        </r>
      </text>
    </comment>
    <comment ref="U359" authorId="3">
      <text>
        <r>
          <rPr>
            <sz val="9"/>
            <rFont val="宋体"/>
            <charset val="134"/>
          </rPr>
          <t xml:space="preserve">上线5.5小时
</t>
        </r>
      </text>
    </comment>
    <comment ref="W359" authorId="3">
      <text>
        <r>
          <rPr>
            <sz val="9"/>
            <rFont val="宋体"/>
            <charset val="134"/>
          </rPr>
          <t xml:space="preserve">全天上线
</t>
        </r>
      </text>
    </comment>
    <comment ref="W362" authorId="3">
      <text>
        <r>
          <rPr>
            <sz val="9"/>
            <rFont val="宋体"/>
            <charset val="134"/>
          </rPr>
          <t xml:space="preserve">上线2.5小时
</t>
        </r>
      </text>
    </comment>
    <comment ref="AF362" authorId="3">
      <text>
        <r>
          <rPr>
            <sz val="9"/>
            <rFont val="宋体"/>
            <charset val="134"/>
          </rPr>
          <t xml:space="preserve">上线1小时
</t>
        </r>
      </text>
    </comment>
    <comment ref="N412" authorId="0">
      <text>
        <r>
          <rPr>
            <b/>
            <sz val="9"/>
            <rFont val="宋体"/>
            <charset val="134"/>
          </rPr>
          <t>12:00-13:30  设备维修  未打卡</t>
        </r>
        <r>
          <rPr>
            <sz val="9"/>
            <rFont val="宋体"/>
            <charset val="134"/>
          </rPr>
          <t xml:space="preserve">
</t>
        </r>
      </text>
    </comment>
    <comment ref="AG412" authorId="0">
      <text>
        <r>
          <rPr>
            <sz val="9"/>
            <rFont val="宋体"/>
            <charset val="134"/>
          </rPr>
          <t xml:space="preserve">高温假余12小时
</t>
        </r>
      </text>
    </comment>
    <comment ref="AC413" authorId="0">
      <text>
        <r>
          <rPr>
            <sz val="9"/>
            <rFont val="宋体"/>
            <charset val="134"/>
          </rPr>
          <t xml:space="preserve">今日入职
</t>
        </r>
      </text>
    </comment>
    <comment ref="AD415" authorId="0">
      <text>
        <r>
          <rPr>
            <b/>
            <sz val="9"/>
            <rFont val="宋体"/>
            <charset val="134"/>
          </rPr>
          <t xml:space="preserve">12:00-13:30  双头车维修   中午未打卡
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岗位性质：
直接人员
间接人员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<sst xmlns="http://schemas.openxmlformats.org/spreadsheetml/2006/main" count="3248" uniqueCount="556">
  <si>
    <t>9月劳务费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</si>
  <si>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</si>
  <si>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</si>
  <si>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</si>
  <si>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</si>
  <si>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</si>
  <si>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</si>
  <si>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</si>
  <si>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</si>
  <si>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</si>
  <si>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</si>
  <si>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</si>
  <si>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</si>
  <si>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</si>
  <si>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</si>
  <si>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工龄/
调整工资</t>
  </si>
  <si>
    <t>岗补</t>
  </si>
  <si>
    <t>劳务费</t>
  </si>
  <si>
    <t>工资合计</t>
  </si>
  <si>
    <t>备注</t>
  </si>
  <si>
    <t>冲压车间</t>
  </si>
  <si>
    <t>王泓</t>
  </si>
  <si>
    <t>操作工</t>
  </si>
  <si>
    <t>赵红福</t>
  </si>
  <si>
    <t>刘金岗</t>
  </si>
  <si>
    <t>焊工</t>
  </si>
  <si>
    <t>王志彬</t>
  </si>
  <si>
    <t>赵翔鹏</t>
  </si>
  <si>
    <t>郭力玮</t>
  </si>
  <si>
    <t>张孟荣</t>
  </si>
  <si>
    <t>张清良</t>
  </si>
  <si>
    <t>王小乐</t>
  </si>
  <si>
    <t>张国营</t>
  </si>
  <si>
    <t>滕奉艳</t>
  </si>
  <si>
    <t>马景富</t>
  </si>
  <si>
    <t>叶大富</t>
  </si>
  <si>
    <t>荣冬明</t>
  </si>
  <si>
    <t>蒋晨雨</t>
  </si>
  <si>
    <t>梁晓峰</t>
  </si>
  <si>
    <t>底座车间</t>
  </si>
  <si>
    <t>于建凯</t>
  </si>
  <si>
    <t>黄平贵</t>
  </si>
  <si>
    <t>刘哲</t>
  </si>
  <si>
    <t>卢宇州</t>
  </si>
  <si>
    <t>李信贤</t>
  </si>
  <si>
    <t>张明豪</t>
  </si>
  <si>
    <t>韩政邦</t>
  </si>
  <si>
    <t>姚淘淘</t>
  </si>
  <si>
    <t>刘金汭</t>
  </si>
  <si>
    <t>王明辉</t>
  </si>
  <si>
    <t>杨航睿</t>
  </si>
  <si>
    <t>王兴祖</t>
  </si>
  <si>
    <t>发泡车间</t>
  </si>
  <si>
    <t>周海霞</t>
  </si>
  <si>
    <t>刘迎涛</t>
  </si>
  <si>
    <t>邢贺然</t>
  </si>
  <si>
    <t>曹贺鹏</t>
  </si>
  <si>
    <t>曹贺祥</t>
  </si>
  <si>
    <t>张孟荣1</t>
  </si>
  <si>
    <t>史军民</t>
  </si>
  <si>
    <t>吴勇谭</t>
  </si>
  <si>
    <t>田金梅</t>
  </si>
  <si>
    <t>吕家申</t>
  </si>
  <si>
    <t>缝纫车间</t>
  </si>
  <si>
    <t>王治飞</t>
  </si>
  <si>
    <t>李利苹</t>
  </si>
  <si>
    <t>焊接车间</t>
  </si>
  <si>
    <t>孙明明</t>
  </si>
  <si>
    <t>郭俊文</t>
  </si>
  <si>
    <t>孙建硕</t>
  </si>
  <si>
    <t>许良才</t>
  </si>
  <si>
    <t>赵晶晶</t>
  </si>
  <si>
    <t>孙学文</t>
  </si>
  <si>
    <t>张雨</t>
  </si>
  <si>
    <t>韩振达</t>
  </si>
  <si>
    <t>任春霖</t>
  </si>
  <si>
    <t>赵芃博</t>
  </si>
  <si>
    <t>临时工19</t>
  </si>
  <si>
    <t>窦浩然</t>
  </si>
  <si>
    <t>夜班补助</t>
  </si>
  <si>
    <t>王博</t>
  </si>
  <si>
    <t>王康玮</t>
  </si>
  <si>
    <t>李帅</t>
  </si>
  <si>
    <t>徐嘉乐</t>
  </si>
  <si>
    <t>刘娟娟</t>
  </si>
  <si>
    <t>秦耀政</t>
  </si>
  <si>
    <t>胡翠翠</t>
  </si>
  <si>
    <t>售后服务科</t>
  </si>
  <si>
    <t>米博轩</t>
  </si>
  <si>
    <t>范秀花</t>
  </si>
  <si>
    <t>后视镜车间</t>
  </si>
  <si>
    <t>王靖霖</t>
  </si>
  <si>
    <t>曹贺祥1</t>
  </si>
  <si>
    <t>张博涵</t>
  </si>
  <si>
    <t>刘美丽</t>
  </si>
  <si>
    <t>闫哲浩</t>
  </si>
  <si>
    <t>戴其隆</t>
  </si>
  <si>
    <t>田家旭</t>
  </si>
  <si>
    <t>邓凯韬</t>
  </si>
  <si>
    <t>邓人郡</t>
  </si>
  <si>
    <t>张浩俊</t>
  </si>
  <si>
    <t>张进</t>
  </si>
  <si>
    <t>马伟凯</t>
  </si>
  <si>
    <t>朱建祥</t>
  </si>
  <si>
    <t>杨珍珍</t>
  </si>
  <si>
    <t>马家林</t>
  </si>
  <si>
    <t>尹梓博</t>
  </si>
  <si>
    <t>魏俊如</t>
  </si>
  <si>
    <t>生管部——后视镜</t>
  </si>
  <si>
    <t>李玮</t>
  </si>
  <si>
    <t>喷涂车间</t>
  </si>
  <si>
    <t>宋骅骏</t>
  </si>
  <si>
    <t>张俊平</t>
  </si>
  <si>
    <t>注塑车间</t>
  </si>
  <si>
    <t>张如珍</t>
  </si>
  <si>
    <t>白丽霞</t>
  </si>
  <si>
    <t>刘俊玲</t>
  </si>
  <si>
    <t>李国双</t>
  </si>
  <si>
    <t>陈蕊</t>
  </si>
  <si>
    <t>李秀花</t>
  </si>
  <si>
    <t>王国红</t>
  </si>
  <si>
    <t>魏琴</t>
  </si>
  <si>
    <t>马金凤</t>
  </si>
  <si>
    <t>宋国玉</t>
  </si>
  <si>
    <t>杨琴丽</t>
  </si>
  <si>
    <t>宋映</t>
  </si>
  <si>
    <t>1.0轻卡</t>
  </si>
  <si>
    <t>赵雪翔</t>
  </si>
  <si>
    <t>文晓雪</t>
  </si>
  <si>
    <t>董广燚</t>
  </si>
  <si>
    <t>赵学亮</t>
  </si>
  <si>
    <t>刘树烨</t>
  </si>
  <si>
    <t>刘海城</t>
  </si>
  <si>
    <t>2.0重卡</t>
  </si>
  <si>
    <t>王宇轩</t>
  </si>
  <si>
    <t>张崇廷</t>
  </si>
  <si>
    <t>刘广骏</t>
  </si>
  <si>
    <t>刘家贺</t>
  </si>
  <si>
    <t>齐建卫</t>
  </si>
  <si>
    <t>袁建硕</t>
  </si>
  <si>
    <t>赵启皓</t>
  </si>
  <si>
    <t>于兆轩</t>
  </si>
  <si>
    <t>王富民</t>
  </si>
  <si>
    <t>杨洪卫</t>
  </si>
  <si>
    <t>任相宜</t>
  </si>
  <si>
    <t>刘昌林</t>
  </si>
  <si>
    <t>3.0-H6</t>
  </si>
  <si>
    <t>耿宇峰</t>
  </si>
  <si>
    <t>王世伟</t>
  </si>
  <si>
    <t>冯峻</t>
  </si>
  <si>
    <t>王化成</t>
  </si>
  <si>
    <t>米祥瑞</t>
  </si>
  <si>
    <t>王小乐1</t>
  </si>
  <si>
    <t>武锦德</t>
  </si>
  <si>
    <t>赵增坤</t>
  </si>
  <si>
    <t>孙铜锴</t>
  </si>
  <si>
    <t>郝树军</t>
  </si>
  <si>
    <t>电泳车间</t>
  </si>
  <si>
    <t>宋海兰</t>
  </si>
  <si>
    <t>郭仕鹏</t>
  </si>
  <si>
    <t>张从德</t>
  </si>
  <si>
    <t>生产管理科——金属件</t>
  </si>
  <si>
    <t>米硕</t>
  </si>
  <si>
    <t>李信贤2</t>
  </si>
  <si>
    <t>张晓亭</t>
  </si>
  <si>
    <t>范淑菁</t>
  </si>
  <si>
    <t>正式转劳务</t>
  </si>
  <si>
    <t>王建国</t>
  </si>
  <si>
    <t>郭瑞超</t>
  </si>
  <si>
    <t>易春凤</t>
  </si>
  <si>
    <t>赵永昌</t>
  </si>
  <si>
    <t>张俊婷</t>
  </si>
  <si>
    <t>孙英健</t>
  </si>
  <si>
    <t>李久远</t>
  </si>
  <si>
    <t>刘宝洪</t>
  </si>
  <si>
    <t>臧洪瑞</t>
  </si>
  <si>
    <t>徐俊亭</t>
  </si>
  <si>
    <t>许宝华</t>
  </si>
  <si>
    <t>陈婷</t>
  </si>
  <si>
    <t>张春玉</t>
  </si>
  <si>
    <t>刘瑜</t>
  </si>
  <si>
    <t>胡承志</t>
  </si>
  <si>
    <t>刘海明</t>
  </si>
  <si>
    <t>张德林</t>
  </si>
  <si>
    <t>制造技术部</t>
  </si>
  <si>
    <t>董宪忠</t>
  </si>
  <si>
    <t>韩明朝</t>
  </si>
  <si>
    <t>物业部</t>
  </si>
  <si>
    <t>张鹏</t>
  </si>
  <si>
    <t>销售服务科—后视镜</t>
  </si>
  <si>
    <t>孙兴旺</t>
  </si>
  <si>
    <t>销售服务科—座椅</t>
  </si>
  <si>
    <t>孔德佳</t>
  </si>
  <si>
    <t>张长江</t>
  </si>
  <si>
    <t>食堂</t>
  </si>
  <si>
    <t>孟宁宁</t>
  </si>
  <si>
    <t>张洪军</t>
  </si>
  <si>
    <t>任玉环</t>
  </si>
  <si>
    <t>宋静</t>
  </si>
  <si>
    <t>合计：</t>
  </si>
  <si>
    <t>开票数</t>
  </si>
  <si>
    <t>求和项:工资合计</t>
  </si>
  <si>
    <t>总计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</si>
  <si>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</si>
  <si>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</si>
  <si>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</si>
  <si>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</si>
  <si>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</si>
  <si>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</si>
  <si>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</si>
  <si>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</si>
  <si>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</si>
  <si>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</si>
  <si>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</si>
  <si>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</si>
  <si>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</si>
  <si>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</si>
  <si>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</si>
  <si>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喷涂</t>
  </si>
  <si>
    <t>沧州众智鑫成人力资源服务有限公司</t>
  </si>
  <si>
    <t>加班</t>
  </si>
  <si>
    <t>冲压</t>
  </si>
  <si>
    <t>上午</t>
  </si>
  <si>
    <t>下午</t>
  </si>
  <si>
    <t>焊接</t>
  </si>
  <si>
    <t>休</t>
  </si>
  <si>
    <t>离</t>
  </si>
  <si>
    <t>离职</t>
  </si>
  <si>
    <t>注塑</t>
  </si>
  <si>
    <t>白</t>
  </si>
  <si>
    <t>夜</t>
  </si>
  <si>
    <t>后视镜</t>
  </si>
  <si>
    <t>缝纫</t>
  </si>
  <si>
    <t>发泡</t>
  </si>
  <si>
    <t>假</t>
  </si>
  <si>
    <t>2号入职</t>
  </si>
  <si>
    <t>3号入职</t>
  </si>
  <si>
    <t>倒</t>
  </si>
  <si>
    <t>23入职</t>
  </si>
  <si>
    <t>电泳</t>
  </si>
  <si>
    <t>底座</t>
  </si>
  <si>
    <t>轻卡</t>
  </si>
  <si>
    <t>H4</t>
  </si>
  <si>
    <t>矿</t>
  </si>
  <si>
    <t>H6</t>
  </si>
  <si>
    <t>h6</t>
  </si>
  <si>
    <t>销售</t>
  </si>
  <si>
    <t>欧马可</t>
  </si>
  <si>
    <t>重卡</t>
  </si>
  <si>
    <t>高</t>
  </si>
  <si>
    <t>生管部</t>
  </si>
  <si>
    <t>正熙人力</t>
  </si>
  <si>
    <t>生产管理科</t>
  </si>
  <si>
    <t>异常情况</t>
  </si>
  <si>
    <t>扣款金额</t>
  </si>
  <si>
    <t>明细</t>
  </si>
  <si>
    <t>绩效分数</t>
  </si>
  <si>
    <t>曹健</t>
  </si>
  <si>
    <t>春节补贴</t>
  </si>
  <si>
    <t>天津宏达翔科技有限公司</t>
  </si>
  <si>
    <t>陈学义</t>
  </si>
  <si>
    <t>程顺</t>
  </si>
  <si>
    <t>3.10宿舍检查</t>
  </si>
  <si>
    <t>夜班值班补贴500+加班费510</t>
  </si>
  <si>
    <t>崔福朝</t>
  </si>
  <si>
    <t>戴世玉</t>
  </si>
  <si>
    <t>7月夜班补贴160+9月夜班补助300</t>
  </si>
  <si>
    <t>高维鹏</t>
  </si>
  <si>
    <t>发泡不良品</t>
  </si>
  <si>
    <t>扣T恤一件*50%</t>
  </si>
  <si>
    <t>郭来祥</t>
  </si>
  <si>
    <t>3.1宿舍检查</t>
  </si>
  <si>
    <t>韩玉阳</t>
  </si>
  <si>
    <t>绩效扣款</t>
  </si>
  <si>
    <t>何文帅</t>
  </si>
  <si>
    <t>扣：夏季一件*50%</t>
  </si>
  <si>
    <t>霍继平</t>
  </si>
  <si>
    <t>2.2内脚架阻尼器支架安装不到位</t>
  </si>
  <si>
    <t>春节补助</t>
  </si>
  <si>
    <t>环境补助</t>
  </si>
  <si>
    <t>李媛</t>
  </si>
  <si>
    <t>车间绩效</t>
  </si>
  <si>
    <t>刘国东</t>
  </si>
  <si>
    <t>2.2座框仰角调节手柄焊道偏</t>
  </si>
  <si>
    <t>没提前打离职扣最后3天每天8小时</t>
  </si>
  <si>
    <t>刘红成</t>
  </si>
  <si>
    <t>刘云豪</t>
  </si>
  <si>
    <t>路瑞凯</t>
  </si>
  <si>
    <t>补发8月计件差</t>
  </si>
  <si>
    <t>9.24统帅副座质量问题</t>
  </si>
  <si>
    <t>王磊</t>
  </si>
  <si>
    <t>自检意识正激励</t>
  </si>
  <si>
    <t>王铁成</t>
  </si>
  <si>
    <t>扣：T恤2件*50%</t>
  </si>
  <si>
    <t>王义奎</t>
  </si>
  <si>
    <t>熊云龙</t>
  </si>
  <si>
    <t>杨香梅</t>
  </si>
  <si>
    <t>杨彦林</t>
  </si>
  <si>
    <t>杨议哲</t>
  </si>
  <si>
    <t>P203前横梁开焊批量</t>
  </si>
  <si>
    <t>上盖板漏焊螺母</t>
  </si>
  <si>
    <t>将不合格品检验出来</t>
  </si>
  <si>
    <t>拆解欧马可</t>
  </si>
  <si>
    <t>张铃悦</t>
  </si>
  <si>
    <t>张新贺</t>
  </si>
  <si>
    <t>3.20宿舍检查</t>
  </si>
  <si>
    <t>赵金梅</t>
  </si>
  <si>
    <t>工作奖金</t>
  </si>
  <si>
    <t>合计</t>
  </si>
  <si>
    <t>王俊广</t>
  </si>
  <si>
    <t>孟宁</t>
  </si>
  <si>
    <t>性别</t>
  </si>
  <si>
    <t>转劳务时间</t>
  </si>
  <si>
    <t>所在部门     （二级）</t>
  </si>
  <si>
    <t>所属科室（三级）</t>
  </si>
  <si>
    <t>所在岗位</t>
  </si>
  <si>
    <t>工作地</t>
  </si>
  <si>
    <t>人员性质</t>
  </si>
  <si>
    <t>人员类别</t>
  </si>
  <si>
    <t>岗位性质</t>
  </si>
  <si>
    <t>工资标准</t>
  </si>
  <si>
    <t>当月工资</t>
  </si>
  <si>
    <t>绩效工资扣款</t>
  </si>
  <si>
    <t>工龄工资</t>
  </si>
  <si>
    <t>原工资变动情况</t>
  </si>
  <si>
    <t>成本
模块</t>
  </si>
  <si>
    <t>成本中心
代码</t>
  </si>
  <si>
    <t>成本中心描述</t>
  </si>
  <si>
    <t>成本中心费用类别</t>
  </si>
  <si>
    <t>管理
模块</t>
  </si>
  <si>
    <t>管理部门</t>
  </si>
  <si>
    <t>管理
费用类别</t>
  </si>
  <si>
    <t>男</t>
  </si>
  <si>
    <t>8月转宏达翔</t>
  </si>
  <si>
    <t>座椅事业一部--金属件厂</t>
  </si>
  <si>
    <t>挂件工</t>
  </si>
  <si>
    <t>河北</t>
  </si>
  <si>
    <t>劳务派遣</t>
  </si>
  <si>
    <t>生产类</t>
  </si>
  <si>
    <t>直接人员</t>
  </si>
  <si>
    <t>10元/天</t>
  </si>
  <si>
    <t>单价工资上涨1元/小时</t>
  </si>
  <si>
    <t>2元/小时</t>
  </si>
  <si>
    <t>金属件</t>
  </si>
  <si>
    <t>1344</t>
  </si>
  <si>
    <t>河北金属件生产电泳车间</t>
  </si>
  <si>
    <t>生产成本</t>
  </si>
  <si>
    <t>吕昊展</t>
  </si>
  <si>
    <t>座椅事业一部--座椅厂</t>
  </si>
  <si>
    <t>发泡工</t>
  </si>
  <si>
    <t>座椅</t>
  </si>
  <si>
    <t>1242</t>
  </si>
  <si>
    <t>河北座椅生产发泡车间</t>
  </si>
  <si>
    <t>行政管理科</t>
  </si>
  <si>
    <t>行政类</t>
  </si>
  <si>
    <t>间接人员</t>
  </si>
  <si>
    <t>无</t>
  </si>
  <si>
    <t>不变</t>
  </si>
  <si>
    <t>200元/月</t>
  </si>
  <si>
    <t>园区</t>
  </si>
  <si>
    <t>9912</t>
  </si>
  <si>
    <t>综合管理部-食堂宿舍</t>
  </si>
  <si>
    <t>管理费用-福利费</t>
  </si>
  <si>
    <t>刘士明</t>
  </si>
  <si>
    <t>9月转宏达翔</t>
  </si>
  <si>
    <t>河北综合管理部</t>
  </si>
  <si>
    <t>食堂/厨师</t>
  </si>
  <si>
    <t>下午出勤天数*5元/天</t>
  </si>
  <si>
    <t>170元/月</t>
  </si>
  <si>
    <t>陈阔</t>
  </si>
  <si>
    <t>女</t>
  </si>
  <si>
    <t>食堂记账员兼勤杂工</t>
  </si>
  <si>
    <t>销售服务科</t>
  </si>
  <si>
    <t>装卸工</t>
  </si>
  <si>
    <t>销售类</t>
  </si>
  <si>
    <t>1216</t>
  </si>
  <si>
    <t>河北座椅销售其他市场</t>
  </si>
  <si>
    <t>销售费用</t>
  </si>
  <si>
    <t>河北物业部</t>
  </si>
  <si>
    <t>维修工</t>
  </si>
  <si>
    <t>9917</t>
  </si>
  <si>
    <t>物业管理部</t>
  </si>
  <si>
    <t>管理费用</t>
  </si>
  <si>
    <t>安环物业科</t>
  </si>
  <si>
    <t>工装维修</t>
  </si>
  <si>
    <t>25/小时</t>
  </si>
  <si>
    <t>冲压弯管车间</t>
  </si>
  <si>
    <t>冲压工</t>
  </si>
  <si>
    <t>1342</t>
  </si>
  <si>
    <t>河北金属件生产冲压车间</t>
  </si>
  <si>
    <t>前工序操作工</t>
  </si>
  <si>
    <t>1341</t>
  </si>
  <si>
    <t>河北金属件生产弯管车间</t>
  </si>
  <si>
    <t>弯管车间</t>
  </si>
  <si>
    <t>王建忠</t>
  </si>
  <si>
    <t>闻龙超</t>
  </si>
  <si>
    <t>底座装配车间</t>
  </si>
  <si>
    <t>组装工</t>
  </si>
  <si>
    <t>1345</t>
  </si>
  <si>
    <t>河北金属件生产骨架组装车间</t>
  </si>
  <si>
    <t>骨架组装车间</t>
  </si>
  <si>
    <t>从恩健</t>
  </si>
  <si>
    <t>杨秀虹</t>
  </si>
  <si>
    <t>座椅总装车间</t>
  </si>
  <si>
    <t>1243</t>
  </si>
  <si>
    <t>河北座椅生产座椅组装车间</t>
  </si>
  <si>
    <t>中重卡组装车间</t>
  </si>
  <si>
    <t>后视镜事业部</t>
  </si>
  <si>
    <t>后视镜组装车间</t>
  </si>
  <si>
    <t>乘用车 组装</t>
  </si>
  <si>
    <t>视镜</t>
  </si>
  <si>
    <t>1141</t>
  </si>
  <si>
    <t>河北后视镜生产后视镜组装车间</t>
  </si>
  <si>
    <t>裁剪工</t>
  </si>
  <si>
    <t>1241</t>
  </si>
  <si>
    <t>河北座椅生产缝纫车间</t>
  </si>
  <si>
    <t>摆件工</t>
  </si>
  <si>
    <t>1343</t>
  </si>
  <si>
    <t>河北金属件生产焊接车间</t>
  </si>
  <si>
    <t>9月转劳务</t>
  </si>
  <si>
    <t>赵增强</t>
  </si>
  <si>
    <t>1246</t>
  </si>
  <si>
    <t>河北座椅生产H6组装车间</t>
  </si>
  <si>
    <t>座椅H6组装车间</t>
  </si>
  <si>
    <t>郭庆园</t>
  </si>
  <si>
    <t>吴洪芬</t>
  </si>
  <si>
    <t>孙红岩</t>
  </si>
  <si>
    <t>1145</t>
  </si>
  <si>
    <t>河北后视镜生产大众组装车间</t>
  </si>
  <si>
    <t>郑博</t>
  </si>
  <si>
    <t>贺金龙</t>
  </si>
  <si>
    <t>张洪云</t>
  </si>
  <si>
    <t>闻琪</t>
  </si>
  <si>
    <t>吴忠军</t>
  </si>
  <si>
    <t>赵义臣</t>
  </si>
  <si>
    <t>高伟硕</t>
  </si>
  <si>
    <t>蒋胜辉</t>
  </si>
  <si>
    <t>涂装车间</t>
  </si>
  <si>
    <t>1142</t>
  </si>
  <si>
    <t>河北后视镜生产喷涂车间</t>
  </si>
  <si>
    <t>吕东霖</t>
  </si>
  <si>
    <t>沧州鸿创人力资源服务有限公司</t>
  </si>
  <si>
    <t>张传稳</t>
  </si>
  <si>
    <t>生产H6牛头批量少点螺母</t>
  </si>
  <si>
    <t>周嘉壹</t>
  </si>
  <si>
    <t>高磊</t>
  </si>
  <si>
    <t>A6靠背漏焊靠背支撑钢丝</t>
  </si>
  <si>
    <t>-25</t>
  </si>
  <si>
    <t>李凌晗</t>
  </si>
  <si>
    <t>王世玉</t>
  </si>
  <si>
    <t>员工自检正激励</t>
  </si>
  <si>
    <t>仉寅达</t>
  </si>
  <si>
    <t>邓福海</t>
  </si>
  <si>
    <t>2025.8.13下午检查不合格</t>
  </si>
  <si>
    <t>郭浩然</t>
  </si>
  <si>
    <t>郑骅峻</t>
  </si>
  <si>
    <t>白全林</t>
  </si>
  <si>
    <t>孙鹤洋</t>
  </si>
  <si>
    <t>8月20日离职，按100%开资</t>
  </si>
  <si>
    <t>王祥旭</t>
  </si>
  <si>
    <t>韩文仲</t>
  </si>
  <si>
    <t>孟祥广</t>
  </si>
  <si>
    <t>冯健博</t>
  </si>
  <si>
    <t>80%+扣最后三天工资</t>
  </si>
  <si>
    <t>沧州老刘人力资源服务有限公司</t>
  </si>
  <si>
    <t>韩明霞</t>
  </si>
  <si>
    <t>车间补助</t>
  </si>
  <si>
    <t>沈筠杭</t>
  </si>
  <si>
    <t>刘厚腾</t>
  </si>
  <si>
    <t>刘子扬</t>
  </si>
  <si>
    <t>滕爱文</t>
  </si>
  <si>
    <t>胡文硕</t>
  </si>
  <si>
    <t>姜路桐</t>
  </si>
  <si>
    <t>刘力禹</t>
  </si>
  <si>
    <t>冯俊赫</t>
  </si>
  <si>
    <t>张明辉</t>
  </si>
  <si>
    <t>A6靠背主驾被动侧楼调节失效</t>
  </si>
  <si>
    <t>赵晨皓</t>
  </si>
  <si>
    <t>董双瑜</t>
  </si>
  <si>
    <t>张镐哲</t>
  </si>
  <si>
    <t>李浩营</t>
  </si>
  <si>
    <t>贾世伟</t>
  </si>
  <si>
    <t>王金玉</t>
  </si>
  <si>
    <t>郭遥</t>
  </si>
  <si>
    <t>杨祺策</t>
  </si>
  <si>
    <t>扣：T恤1件*50%</t>
  </si>
  <si>
    <t>张培华</t>
  </si>
  <si>
    <t>不良品扣款</t>
  </si>
  <si>
    <t>田智文</t>
  </si>
  <si>
    <t>8月14日离职，按100%开资</t>
  </si>
  <si>
    <t>赵鹤雄</t>
  </si>
  <si>
    <t>田博</t>
  </si>
  <si>
    <t>宝梦展</t>
  </si>
  <si>
    <t>未按照要求时间到岗</t>
  </si>
  <si>
    <t>赵峻腾</t>
  </si>
  <si>
    <t>郑文博</t>
  </si>
  <si>
    <t>中重卡卧铺发泡批量缺料</t>
  </si>
  <si>
    <t>-30</t>
  </si>
  <si>
    <t>王经照</t>
  </si>
  <si>
    <t>1件T恤扣50%</t>
  </si>
  <si>
    <t>2025.8.12检查不合格宿舍</t>
  </si>
  <si>
    <t>刘兴铮</t>
  </si>
  <si>
    <t>旷工扣：24小时工资</t>
  </si>
  <si>
    <t>张鸿基</t>
  </si>
  <si>
    <t>扣最后3天工资</t>
  </si>
  <si>
    <t>宋昱桦</t>
  </si>
  <si>
    <t>陈子昂</t>
  </si>
  <si>
    <t>80%+旷工离职，扣最后一天工资</t>
  </si>
  <si>
    <t>张欣</t>
  </si>
  <si>
    <t>陈学辉</t>
  </si>
  <si>
    <t>刘子越</t>
  </si>
  <si>
    <t>李宇航</t>
  </si>
  <si>
    <t>常 进</t>
  </si>
  <si>
    <t>杨鸿涛</t>
  </si>
  <si>
    <t>张博超</t>
  </si>
  <si>
    <t>张文斌</t>
  </si>
  <si>
    <t>宋俊德</t>
  </si>
  <si>
    <t>张学松</t>
  </si>
  <si>
    <t>80%+夏季1件T恤扣50%</t>
  </si>
  <si>
    <t>刘阔</t>
  </si>
  <si>
    <t>常进</t>
  </si>
  <si>
    <t>郑守港</t>
  </si>
  <si>
    <t>夏季T恤1件扣50%</t>
  </si>
  <si>
    <t>李燕峰</t>
  </si>
  <si>
    <t>董昭鹏</t>
  </si>
  <si>
    <t>A6质量考核</t>
  </si>
  <si>
    <t>叶朋鑫</t>
  </si>
  <si>
    <t>杨仁义</t>
  </si>
  <si>
    <t>郑翔</t>
  </si>
  <si>
    <t>李永亮</t>
  </si>
  <si>
    <t>质量奖励</t>
  </si>
  <si>
    <t>许国庆</t>
  </si>
  <si>
    <t>拆解欧马可座椅补助</t>
  </si>
  <si>
    <t>李圣堂</t>
  </si>
  <si>
    <t>张琰坤</t>
  </si>
  <si>
    <t>2025.8.5检查不合格</t>
  </si>
  <si>
    <t>张钧研</t>
  </si>
  <si>
    <t>张振中</t>
  </si>
  <si>
    <t>赵星宇</t>
  </si>
  <si>
    <t>陈勃行</t>
  </si>
  <si>
    <t>陈鑫伟</t>
  </si>
  <si>
    <t>王鹏宇</t>
  </si>
  <si>
    <t>白济宇</t>
  </si>
  <si>
    <t>于明仙</t>
  </si>
  <si>
    <t>于明玉</t>
  </si>
  <si>
    <t>耿乐</t>
  </si>
  <si>
    <t>宝欣航</t>
  </si>
  <si>
    <t>李文祖</t>
  </si>
  <si>
    <t>翟庆彬</t>
  </si>
  <si>
    <t>吕少武</t>
  </si>
  <si>
    <t>邓博学</t>
  </si>
  <si>
    <t>扣24小时工资</t>
  </si>
  <si>
    <t>2025.8.18检查不合格宿舍</t>
  </si>
  <si>
    <t>-50</t>
  </si>
  <si>
    <t>赵文彬</t>
  </si>
  <si>
    <t>安家瑞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</si>
</sst>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dd"/>
    <numFmt numFmtId="179" formatCode="aaa"/>
    <numFmt numFmtId="180" formatCode="General&quot;年&quot;"/>
    <numFmt numFmtId="181" formatCode="General&quot;月&quot;"/>
    <numFmt numFmtId="182" formatCode="0.0"/>
    <numFmt numFmtId="183" formatCode="0.0_ "/>
  </numFmts>
  <fonts count="8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6"/>
      <color theme="1"/>
      <name val="宋体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微软雅黑"/>
      <charset val="134"/>
    </font>
    <font>
      <sz val="11"/>
      <name val="宋体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9"/>
      <name val="宋体"/>
      <charset val="134"/>
    </font>
    <font>
      <sz val="9"/>
      <color rgb="FFFF0000"/>
      <name val="微软雅黑"/>
      <charset val="134"/>
    </font>
    <font>
      <sz val="9"/>
      <color rgb="FF000000"/>
      <name val="Calibri"/>
      <charset val="134"/>
    </font>
    <font>
      <b/>
      <sz val="12"/>
      <color theme="1"/>
      <name val="微软雅黑"/>
      <charset val="134"/>
    </font>
    <font>
      <b/>
      <sz val="12"/>
      <color indexed="8"/>
      <name val="微软雅黑"/>
      <charset val="134"/>
    </font>
    <font>
      <b/>
      <sz val="20"/>
      <color indexed="8"/>
      <name val="微软雅黑"/>
      <charset val="134"/>
    </font>
    <font>
      <sz val="12"/>
      <color indexed="8"/>
      <name val="微软雅黑"/>
      <charset val="134"/>
    </font>
    <font>
      <b/>
      <sz val="20"/>
      <color theme="1"/>
      <name val="微软雅黑"/>
      <charset val="134"/>
    </font>
    <font>
      <b/>
      <sz val="12"/>
      <color rgb="FF000000"/>
      <name val="微软雅黑"/>
      <charset val="134"/>
    </font>
    <font>
      <sz val="10"/>
      <color indexed="8"/>
      <name val="微软雅黑"/>
      <charset val="134"/>
    </font>
    <font>
      <sz val="14"/>
      <color indexed="8"/>
      <name val="微软雅黑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color indexed="8"/>
      <name val="Microsoft YaHei"/>
      <charset val="134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b/>
      <sz val="11"/>
      <color theme="2" tint="-0.9"/>
      <name val="微软雅黑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sz val="6"/>
      <name val="微软雅黑"/>
      <charset val="134"/>
    </font>
    <font>
      <sz val="10"/>
      <name val="宋体"/>
      <charset val="134"/>
      <scheme val="minor"/>
    </font>
    <font>
      <b/>
      <sz val="24"/>
      <color indexed="8"/>
      <name val="微软雅黑"/>
      <charset val="134"/>
    </font>
    <font>
      <b/>
      <sz val="11"/>
      <color indexed="8"/>
      <name val="微软雅黑"/>
      <charset val="134"/>
    </font>
    <font>
      <sz val="9"/>
      <color rgb="FF000000"/>
      <name val="宋体"/>
      <charset val="134"/>
    </font>
    <font>
      <b/>
      <sz val="18"/>
      <color indexed="8"/>
      <name val="微软雅黑"/>
      <charset val="134"/>
    </font>
    <font>
      <b/>
      <sz val="18"/>
      <color theme="1"/>
      <name val="宋体"/>
      <charset val="134"/>
    </font>
    <font>
      <sz val="20"/>
      <color theme="1"/>
      <name val="微软雅黑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24" borderId="17" applyNumberFormat="0" applyAlignment="0" applyProtection="0">
      <alignment vertical="center"/>
    </xf>
    <xf numFmtId="0" fontId="76" fillId="25" borderId="18" applyNumberFormat="0" applyAlignment="0" applyProtection="0">
      <alignment vertical="center"/>
    </xf>
    <xf numFmtId="0" fontId="77" fillId="25" borderId="17" applyNumberFormat="0" applyAlignment="0" applyProtection="0">
      <alignment vertical="center"/>
    </xf>
    <xf numFmtId="0" fontId="78" fillId="26" borderId="19" applyNumberFormat="0" applyAlignment="0" applyProtection="0">
      <alignment vertical="center"/>
    </xf>
    <xf numFmtId="0" fontId="79" fillId="0" borderId="20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2" fillId="28" borderId="0" applyNumberFormat="0" applyBorder="0" applyAlignment="0" applyProtection="0">
      <alignment vertical="center"/>
    </xf>
    <xf numFmtId="0" fontId="83" fillId="29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84" fillId="42" borderId="0" applyNumberFormat="0" applyBorder="0" applyAlignment="0" applyProtection="0">
      <alignment vertical="center"/>
    </xf>
    <xf numFmtId="0" fontId="85" fillId="43" borderId="0" applyNumberFormat="0" applyBorder="0" applyAlignment="0" applyProtection="0">
      <alignment vertical="center"/>
    </xf>
    <xf numFmtId="0" fontId="85" fillId="44" borderId="0" applyNumberFormat="0" applyBorder="0" applyAlignment="0" applyProtection="0">
      <alignment vertical="center"/>
    </xf>
    <xf numFmtId="0" fontId="84" fillId="45" borderId="0" applyNumberFormat="0" applyBorder="0" applyAlignment="0" applyProtection="0">
      <alignment vertical="center"/>
    </xf>
    <xf numFmtId="0" fontId="84" fillId="46" borderId="0" applyNumberFormat="0" applyBorder="0" applyAlignment="0" applyProtection="0">
      <alignment vertical="center"/>
    </xf>
    <xf numFmtId="0" fontId="85" fillId="47" borderId="0" applyNumberFormat="0" applyBorder="0" applyAlignment="0" applyProtection="0">
      <alignment vertical="center"/>
    </xf>
    <xf numFmtId="0" fontId="85" fillId="48" borderId="0" applyNumberFormat="0" applyBorder="0" applyAlignment="0" applyProtection="0">
      <alignment vertical="center"/>
    </xf>
    <xf numFmtId="0" fontId="84" fillId="49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5" fillId="51" borderId="0" applyNumberFormat="0" applyBorder="0" applyAlignment="0" applyProtection="0">
      <alignment vertical="center"/>
    </xf>
    <xf numFmtId="0" fontId="85" fillId="52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1" fillId="0" borderId="0"/>
    <xf numFmtId="0" fontId="86" fillId="0" borderId="0">
      <alignment vertical="center"/>
    </xf>
  </cellStyleXfs>
  <cellXfs count="3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1" xfId="0" applyFont="1" applyFill="1" applyBorder="1" applyAlignment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176" fontId="0" fillId="0" borderId="0" xfId="0" applyNumberFormat="1" applyFont="1" applyFill="1" applyAlignment="1"/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0" fillId="0" borderId="1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13" fillId="0" borderId="1" xfId="0" applyNumberFormat="1" applyFont="1" applyFill="1" applyBorder="1" applyAlignment="1">
      <alignment horizontal="center"/>
    </xf>
    <xf numFmtId="9" fontId="9" fillId="0" borderId="1" xfId="3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18" fillId="0" borderId="0" xfId="0" applyFont="1" applyFill="1" applyAlignment="1"/>
    <xf numFmtId="0" fontId="18" fillId="0" borderId="0" xfId="0" applyFont="1">
      <alignment vertical="center"/>
    </xf>
    <xf numFmtId="0" fontId="18" fillId="2" borderId="0" xfId="0" applyFont="1" applyFill="1" applyAlignment="1"/>
    <xf numFmtId="0" fontId="19" fillId="0" borderId="0" xfId="0" applyFont="1" applyFill="1" applyAlignment="1">
      <alignment vertical="center"/>
    </xf>
    <xf numFmtId="0" fontId="11" fillId="0" borderId="0" xfId="0" applyFont="1" applyFill="1" applyAlignment="1"/>
    <xf numFmtId="0" fontId="20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178" fontId="19" fillId="0" borderId="1" xfId="0" applyNumberFormat="1" applyFont="1" applyFill="1" applyBorder="1" applyAlignment="1" applyProtection="1">
      <alignment horizontal="center" vertical="center"/>
    </xf>
    <xf numFmtId="179" fontId="22" fillId="0" borderId="1" xfId="0" applyNumberFormat="1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>
      <alignment horizontal="center" vertical="center"/>
    </xf>
    <xf numFmtId="0" fontId="22" fillId="5" borderId="5" xfId="0" applyFont="1" applyFill="1" applyBorder="1" applyAlignment="1" applyProtection="1">
      <alignment horizontal="center" vertical="center"/>
    </xf>
    <xf numFmtId="0" fontId="22" fillId="5" borderId="1" xfId="0" applyFont="1" applyFill="1" applyBorder="1" applyAlignment="1" applyProtection="1">
      <alignment horizontal="center" vertical="center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horizontal="center" vertical="center"/>
    </xf>
    <xf numFmtId="0" fontId="27" fillId="0" borderId="7" xfId="0" applyFont="1" applyFill="1" applyBorder="1" applyAlignment="1" applyProtection="1">
      <alignment horizontal="center" vertical="center"/>
      <protection locked="0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</xf>
    <xf numFmtId="178" fontId="19" fillId="2" borderId="1" xfId="0" applyNumberFormat="1" applyFont="1" applyFill="1" applyBorder="1" applyAlignment="1" applyProtection="1">
      <alignment horizontal="center" vertical="center"/>
    </xf>
    <xf numFmtId="179" fontId="22" fillId="2" borderId="1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protection locked="0"/>
    </xf>
    <xf numFmtId="180" fontId="20" fillId="0" borderId="1" xfId="0" applyNumberFormat="1" applyFont="1" applyFill="1" applyBorder="1" applyAlignment="1" applyProtection="1">
      <alignment horizontal="left" vertical="center"/>
      <protection locked="0"/>
    </xf>
    <xf numFmtId="181" fontId="21" fillId="0" borderId="1" xfId="0" applyNumberFormat="1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horizontal="center"/>
      <protection locked="0"/>
    </xf>
    <xf numFmtId="0" fontId="21" fillId="0" borderId="1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182" fontId="22" fillId="0" borderId="1" xfId="0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36" fillId="0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182" fontId="34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center" wrapText="1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8" fillId="6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10" borderId="1" xfId="0" applyFont="1" applyFill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5" borderId="1" xfId="0" applyFont="1" applyFill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6" xfId="0" applyFont="1" applyFill="1" applyBorder="1" applyAlignment="1" applyProtection="1">
      <alignment horizontal="center" vertical="center"/>
      <protection locked="0"/>
    </xf>
    <xf numFmtId="0" fontId="37" fillId="0" borderId="7" xfId="0" applyFont="1" applyFill="1" applyBorder="1" applyAlignment="1" applyProtection="1">
      <alignment horizontal="center" vertical="center"/>
      <protection locked="0"/>
    </xf>
    <xf numFmtId="0" fontId="38" fillId="0" borderId="4" xfId="0" applyFont="1" applyFill="1" applyBorder="1" applyAlignment="1" applyProtection="1">
      <alignment horizontal="center" vertical="center"/>
      <protection locked="0"/>
    </xf>
    <xf numFmtId="0" fontId="38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left" vertical="center"/>
      <protection locked="0"/>
    </xf>
    <xf numFmtId="183" fontId="4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18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vertical="center"/>
    </xf>
    <xf numFmtId="176" fontId="44" fillId="2" borderId="4" xfId="50" applyNumberFormat="1" applyFont="1" applyFill="1" applyBorder="1" applyAlignment="1">
      <alignment horizontal="center" vertical="center"/>
    </xf>
    <xf numFmtId="176" fontId="44" fillId="5" borderId="1" xfId="50" applyNumberFormat="1" applyFont="1" applyFill="1" applyBorder="1" applyAlignment="1">
      <alignment horizontal="center" vertical="center"/>
    </xf>
    <xf numFmtId="176" fontId="40" fillId="12" borderId="1" xfId="50" applyNumberFormat="1" applyFont="1" applyFill="1" applyBorder="1" applyAlignment="1">
      <alignment horizontal="center" vertical="center"/>
    </xf>
    <xf numFmtId="183" fontId="44" fillId="13" borderId="1" xfId="0" applyNumberFormat="1" applyFont="1" applyFill="1" applyBorder="1" applyAlignment="1" applyProtection="1">
      <alignment horizontal="center" vertical="center"/>
      <protection locked="0"/>
    </xf>
    <xf numFmtId="183" fontId="44" fillId="12" borderId="1" xfId="0" applyNumberFormat="1" applyFont="1" applyFill="1" applyBorder="1" applyAlignment="1" applyProtection="1">
      <alignment horizontal="center" vertical="center"/>
      <protection locked="0"/>
    </xf>
    <xf numFmtId="176" fontId="44" fillId="2" borderId="9" xfId="50" applyNumberFormat="1" applyFont="1" applyFill="1" applyBorder="1" applyAlignment="1">
      <alignment horizontal="center" vertical="center"/>
    </xf>
    <xf numFmtId="176" fontId="44" fillId="5" borderId="4" xfId="50" applyNumberFormat="1" applyFont="1" applyFill="1" applyBorder="1" applyAlignment="1">
      <alignment horizontal="center" vertical="center"/>
    </xf>
    <xf numFmtId="176" fontId="40" fillId="12" borderId="4" xfId="50" applyNumberFormat="1" applyFont="1" applyFill="1" applyBorder="1" applyAlignment="1">
      <alignment horizontal="center" vertical="center"/>
    </xf>
    <xf numFmtId="176" fontId="44" fillId="2" borderId="1" xfId="50" applyNumberFormat="1" applyFont="1" applyFill="1" applyBorder="1" applyAlignment="1">
      <alignment horizontal="center" vertical="center"/>
    </xf>
    <xf numFmtId="176" fontId="44" fillId="0" borderId="1" xfId="50" applyNumberFormat="1" applyFont="1" applyFill="1" applyBorder="1" applyAlignment="1">
      <alignment horizontal="center" vertical="center"/>
    </xf>
    <xf numFmtId="176" fontId="44" fillId="12" borderId="1" xfId="50" applyNumberFormat="1" applyFont="1" applyFill="1" applyBorder="1" applyAlignment="1">
      <alignment horizontal="center" vertical="center"/>
    </xf>
    <xf numFmtId="176" fontId="44" fillId="12" borderId="4" xfId="50" applyNumberFormat="1" applyFont="1" applyFill="1" applyBorder="1" applyAlignment="1">
      <alignment horizontal="center" vertical="center"/>
    </xf>
    <xf numFmtId="176" fontId="45" fillId="2" borderId="1" xfId="50" applyNumberFormat="1" applyFont="1" applyFill="1" applyBorder="1" applyAlignment="1">
      <alignment horizontal="center" vertical="center"/>
    </xf>
    <xf numFmtId="183" fontId="44" fillId="14" borderId="1" xfId="0" applyNumberFormat="1" applyFont="1" applyFill="1" applyBorder="1" applyAlignment="1" applyProtection="1">
      <alignment horizontal="center" vertical="center"/>
      <protection locked="0"/>
    </xf>
    <xf numFmtId="176" fontId="45" fillId="2" borderId="4" xfId="5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183" fontId="44" fillId="12" borderId="4" xfId="0" applyNumberFormat="1" applyFont="1" applyFill="1" applyBorder="1" applyAlignment="1" applyProtection="1">
      <alignment horizontal="center" vertical="center"/>
      <protection locked="0"/>
    </xf>
    <xf numFmtId="183" fontId="44" fillId="13" borderId="4" xfId="0" applyNumberFormat="1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</xf>
    <xf numFmtId="183" fontId="44" fillId="2" borderId="1" xfId="0" applyNumberFormat="1" applyFont="1" applyFill="1" applyBorder="1" applyAlignment="1" applyProtection="1">
      <alignment horizontal="center" vertical="center"/>
      <protection locked="0"/>
    </xf>
    <xf numFmtId="183" fontId="44" fillId="13" borderId="10" xfId="0" applyNumberFormat="1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 applyProtection="1">
      <alignment horizontal="center" vertical="center" wrapText="1"/>
    </xf>
    <xf numFmtId="176" fontId="44" fillId="2" borderId="11" xfId="50" applyNumberFormat="1" applyFont="1" applyFill="1" applyBorder="1" applyAlignment="1">
      <alignment horizontal="center" vertical="center"/>
    </xf>
    <xf numFmtId="176" fontId="44" fillId="2" borderId="0" xfId="50" applyNumberFormat="1" applyFont="1" applyFill="1" applyAlignment="1">
      <alignment horizontal="center" vertical="center"/>
    </xf>
    <xf numFmtId="176" fontId="44" fillId="5" borderId="11" xfId="50" applyNumberFormat="1" applyFont="1" applyFill="1" applyBorder="1" applyAlignment="1">
      <alignment horizontal="center" vertical="center"/>
    </xf>
    <xf numFmtId="176" fontId="44" fillId="5" borderId="0" xfId="50" applyNumberFormat="1" applyFont="1" applyFill="1" applyAlignment="1">
      <alignment horizontal="center" vertical="center"/>
    </xf>
    <xf numFmtId="0" fontId="22" fillId="15" borderId="1" xfId="0" applyFont="1" applyFill="1" applyBorder="1" applyAlignment="1" applyProtection="1">
      <alignment horizontal="center" vertical="center"/>
      <protection locked="0"/>
    </xf>
    <xf numFmtId="0" fontId="19" fillId="16" borderId="1" xfId="0" applyFont="1" applyFill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horizontal="center" vertical="center"/>
      <protection locked="0"/>
    </xf>
    <xf numFmtId="0" fontId="22" fillId="6" borderId="4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 applyProtection="1">
      <alignment horizontal="center" vertical="center"/>
      <protection locked="0"/>
    </xf>
    <xf numFmtId="0" fontId="22" fillId="6" borderId="5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 wrapText="1"/>
      <protection locked="0"/>
    </xf>
    <xf numFmtId="0" fontId="50" fillId="17" borderId="1" xfId="0" applyFont="1" applyFill="1" applyBorder="1" applyAlignment="1">
      <alignment horizontal="center" vertical="center"/>
    </xf>
    <xf numFmtId="0" fontId="50" fillId="18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>
      <alignment horizontal="center" vertical="center"/>
    </xf>
    <xf numFmtId="0" fontId="51" fillId="17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52" fillId="16" borderId="1" xfId="0" applyFont="1" applyFill="1" applyBorder="1" applyAlignment="1" applyProtection="1">
      <alignment horizontal="center" vertical="center"/>
      <protection locked="0"/>
    </xf>
    <xf numFmtId="0" fontId="50" fillId="19" borderId="1" xfId="0" applyFont="1" applyFill="1" applyBorder="1" applyAlignment="1">
      <alignment horizontal="center" vertical="center"/>
    </xf>
    <xf numFmtId="0" fontId="50" fillId="2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3" fontId="19" fillId="6" borderId="1" xfId="0" applyNumberFormat="1" applyFont="1" applyFill="1" applyBorder="1" applyAlignment="1">
      <alignment horizontal="center" vertical="center"/>
    </xf>
    <xf numFmtId="183" fontId="19" fillId="5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 wrapText="1"/>
      <protection locked="0"/>
    </xf>
    <xf numFmtId="0" fontId="4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6" fillId="0" borderId="4" xfId="0" applyFont="1" applyFill="1" applyBorder="1" applyAlignment="1" applyProtection="1">
      <alignment horizontal="center" vertical="center" wrapText="1"/>
    </xf>
    <xf numFmtId="0" fontId="56" fillId="0" borderId="9" xfId="0" applyFont="1" applyFill="1" applyBorder="1" applyAlignment="1" applyProtection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 wrapText="1"/>
    </xf>
    <xf numFmtId="0" fontId="56" fillId="0" borderId="5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183" fontId="19" fillId="2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8" fillId="2" borderId="1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</xf>
    <xf numFmtId="183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183" fontId="19" fillId="0" borderId="1" xfId="0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 wrapText="1"/>
      <protection locked="0"/>
    </xf>
    <xf numFmtId="0" fontId="62" fillId="5" borderId="1" xfId="0" applyFont="1" applyFill="1" applyBorder="1" applyAlignment="1" applyProtection="1">
      <alignment horizontal="center" vertical="center"/>
      <protection locked="0"/>
    </xf>
    <xf numFmtId="0" fontId="62" fillId="0" borderId="8" xfId="0" applyFont="1" applyFill="1" applyBorder="1" applyAlignment="1">
      <alignment horizontal="center" vertical="center"/>
    </xf>
    <xf numFmtId="176" fontId="44" fillId="6" borderId="1" xfId="50" applyNumberFormat="1" applyFont="1" applyFill="1" applyBorder="1" applyAlignment="1">
      <alignment horizontal="center" vertical="center"/>
    </xf>
    <xf numFmtId="183" fontId="44" fillId="6" borderId="1" xfId="0" applyNumberFormat="1" applyFont="1" applyFill="1" applyBorder="1" applyAlignment="1" applyProtection="1">
      <alignment horizontal="center" vertical="center"/>
      <protection locked="0"/>
    </xf>
    <xf numFmtId="0" fontId="27" fillId="6" borderId="1" xfId="0" applyFont="1" applyFill="1" applyBorder="1" applyAlignment="1" applyProtection="1">
      <alignment horizontal="center" vertical="center"/>
      <protection locked="0"/>
    </xf>
    <xf numFmtId="0" fontId="28" fillId="6" borderId="4" xfId="0" applyFont="1" applyFill="1" applyBorder="1" applyAlignment="1" applyProtection="1">
      <alignment horizontal="center" vertical="center"/>
      <protection locked="0"/>
    </xf>
    <xf numFmtId="0" fontId="28" fillId="6" borderId="1" xfId="0" applyFont="1" applyFill="1" applyBorder="1" applyAlignment="1" applyProtection="1">
      <alignment horizontal="center" vertical="center"/>
      <protection locked="0"/>
    </xf>
    <xf numFmtId="0" fontId="63" fillId="6" borderId="1" xfId="0" applyFont="1" applyFill="1" applyBorder="1" applyAlignment="1">
      <alignment horizontal="center" vertical="center"/>
    </xf>
    <xf numFmtId="0" fontId="28" fillId="6" borderId="9" xfId="0" applyFont="1" applyFill="1" applyBorder="1" applyAlignment="1" applyProtection="1">
      <alignment horizontal="center" vertical="center"/>
      <protection locked="0"/>
    </xf>
    <xf numFmtId="0" fontId="28" fillId="6" borderId="5" xfId="0" applyFont="1" applyFill="1" applyBorder="1" applyAlignment="1" applyProtection="1">
      <alignment horizontal="center" vertical="center"/>
      <protection locked="0"/>
    </xf>
    <xf numFmtId="0" fontId="64" fillId="0" borderId="7" xfId="0" applyFont="1" applyFill="1" applyBorder="1" applyAlignment="1" applyProtection="1">
      <alignment horizontal="center" vertical="center"/>
      <protection locked="0"/>
    </xf>
    <xf numFmtId="0" fontId="63" fillId="0" borderId="1" xfId="0" applyFont="1" applyFill="1" applyBorder="1" applyAlignment="1">
      <alignment horizontal="center" vertical="center"/>
    </xf>
    <xf numFmtId="0" fontId="64" fillId="0" borderId="12" xfId="0" applyFont="1" applyFill="1" applyBorder="1" applyAlignment="1" applyProtection="1">
      <alignment horizontal="center" vertical="center"/>
      <protection locked="0"/>
    </xf>
    <xf numFmtId="0" fontId="64" fillId="0" borderId="13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65" fillId="0" borderId="1" xfId="0" applyFont="1" applyBorder="1">
      <alignment vertical="center"/>
    </xf>
    <xf numFmtId="0" fontId="24" fillId="21" borderId="1" xfId="0" applyFont="1" applyFill="1" applyBorder="1" applyAlignment="1" applyProtection="1">
      <alignment horizontal="center" vertical="center"/>
      <protection locked="0"/>
    </xf>
    <xf numFmtId="0" fontId="65" fillId="2" borderId="1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/>
    <xf numFmtId="0" fontId="30" fillId="0" borderId="0" xfId="0" applyFont="1" applyFill="1" applyBorder="1" applyAlignment="1">
      <alignment vertical="center"/>
    </xf>
    <xf numFmtId="182" fontId="49" fillId="0" borderId="1" xfId="0" applyNumberFormat="1" applyFont="1" applyFill="1" applyBorder="1" applyAlignment="1" applyProtection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66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22" borderId="1" xfId="0" applyFont="1" applyFill="1" applyBorder="1" applyAlignment="1">
      <alignment horizontal="right" vertical="center"/>
    </xf>
    <xf numFmtId="0" fontId="66" fillId="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right" vertical="center"/>
    </xf>
    <xf numFmtId="0" fontId="6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  <dxf>
      <font>
        <i val="0"/>
        <strike val="0"/>
      </font>
      <fill>
        <patternFill patternType="solid">
          <bgColor rgb="FFFFC0CB"/>
        </patternFill>
      </fill>
    </dxf>
  </dxfs>
  <tableStyles count="0" defaultTableStyle="TableStyleMedium9" defaultPivotStyle="PivotStyleLight16"/>
  <colors>
    <mruColors>
      <color rgb="00FFC000"/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eetMetadata" Target="metadata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M$1" max="2099" min="2020" page="10" val="2020"/>
</file>

<file path=xl/ctrlProps/ctrlProp10.xml><?xml version="1.0" encoding="utf-8"?>
<formControlPr xmlns="http://schemas.microsoft.com/office/spreadsheetml/2009/9/main" objectType="Spin" dx="22" fmlaLink="$AL$1" max="2100" min="1900" page="10" val="2025"/>
</file>

<file path=xl/ctrlProps/ctrlProp2.xml><?xml version="1.0" encoding="utf-8"?>
<formControlPr xmlns="http://schemas.microsoft.com/office/spreadsheetml/2009/9/main" objectType="Spin" dx="22" fmlaLink="$AN$1" max="12" min="1" page="10" val="9"/>
</file>

<file path=xl/ctrlProps/ctrlProp3.xml><?xml version="1.0" encoding="utf-8"?>
<formControlPr xmlns="http://schemas.microsoft.com/office/spreadsheetml/2009/9/main" objectType="Spin" dx="22" fmlaLink="$AM$1" max="12" min="1" page="10" val="1"/>
</file>

<file path=xl/ctrlProps/ctrlProp4.xml><?xml version="1.0" encoding="utf-8"?>
<formControlPr xmlns="http://schemas.microsoft.com/office/spreadsheetml/2009/9/main" objectType="Spin" dx="22" fmlaLink="$AN$1" max="12" min="1" page="10" val="9"/>
</file>

<file path=xl/ctrlProps/ctrlProp5.xml><?xml version="1.0" encoding="utf-8"?>
<formControlPr xmlns="http://schemas.microsoft.com/office/spreadsheetml/2009/9/main" objectType="Spin" dx="22" fmlaLink="$AN$1" max="12" min="1" page="10" val="9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12" min="1" page="10" val="1"/>
</file>

<file path=xl/ctrlProps/ctrlProp8.xml><?xml version="1.0" encoding="utf-8"?>
<formControlPr xmlns="http://schemas.microsoft.com/office/spreadsheetml/2009/9/main" objectType="Spin" dx="22" fmlaLink="$AK$1" max="2100" min="1900" page="10" val="1900"/>
</file>

<file path=xl/ctrlProps/ctrlProp9.xml><?xml version="1.0" encoding="utf-8"?>
<formControlPr xmlns="http://schemas.microsoft.com/office/spreadsheetml/2009/9/main" objectType="Spin" dx="22" fmlaLink="$AM$1" max="12" min="1" page="10" val="1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178367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223198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157412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2232723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23653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2178367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2180209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100262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2180209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2142172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4;&#21496;2024\2.&#24037;&#36164;\2024&#24180;9&#26376;&#24037;&#36164;\&#35745;&#25552;&#24037;&#36164;\9&#26376;&#26032;&#29256;&#24037;&#36164;&#34920;&#8212;&#8212;&#35745;&#255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ysv5375ja8ju22\FileStorage\File\2025-10\&#25152;&#26377;&#21171;&#21153;6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非生产人员  综合"/>
      <sheetName val="非生产人员金属件"/>
      <sheetName val="生产人员 (金属件）"/>
      <sheetName val="非生产人员座椅"/>
      <sheetName val="生产人员 (座椅)"/>
      <sheetName val="非生产人员后视镜"/>
      <sheetName val="生产人员 (后视镜)"/>
      <sheetName val="班组长工资明细"/>
      <sheetName val="非生产考勤"/>
      <sheetName val="生产考勤"/>
      <sheetName val="计提辅助列"/>
      <sheetName val="考勤异常"/>
      <sheetName val="车间放假调休表"/>
      <sheetName val="打卡记录"/>
      <sheetName val="绩效"/>
      <sheetName val="岗位补贴"/>
      <sheetName val="其他"/>
      <sheetName val="工龄"/>
      <sheetName val="9月所有人"/>
      <sheetName val="社保"/>
      <sheetName val="餐补"/>
      <sheetName val="交通补助"/>
      <sheetName val="学历证书补贴"/>
      <sheetName val="劳保扣款"/>
      <sheetName val="通报扣款"/>
      <sheetName val="个税"/>
      <sheetName val="学历证书明细"/>
      <sheetName val="当月社保明细表"/>
      <sheetName val="财务计提"/>
      <sheetName val="经营计提"/>
      <sheetName val="劳务计提"/>
      <sheetName val="研发计提"/>
    </sheetNames>
    <sheetDataSet>
      <sheetData sheetId="0"/>
      <sheetData sheetId="1">
        <row r="2">
          <cell r="B2" t="str">
            <v>王朋</v>
          </cell>
          <cell r="C2" t="str">
            <v>130983199403201617</v>
          </cell>
          <cell r="D2" t="str">
            <v>涂装车间</v>
          </cell>
          <cell r="E2" t="str">
            <v>涂装工</v>
          </cell>
          <cell r="F2">
            <v>26</v>
          </cell>
          <cell r="G2">
            <v>206</v>
          </cell>
          <cell r="H2">
            <v>71</v>
          </cell>
          <cell r="I2">
            <v>277</v>
          </cell>
        </row>
        <row r="2">
          <cell r="M2">
            <v>5875.2</v>
          </cell>
        </row>
        <row r="2">
          <cell r="Q2">
            <v>1000</v>
          </cell>
          <cell r="R2">
            <v>100</v>
          </cell>
          <cell r="S2" t="str">
            <v>0.00</v>
          </cell>
        </row>
        <row r="3">
          <cell r="B3" t="str">
            <v>滕红玲</v>
          </cell>
          <cell r="C3" t="str">
            <v>132930197910072426</v>
          </cell>
          <cell r="D3" t="str">
            <v>涂装车间</v>
          </cell>
          <cell r="E3" t="str">
            <v>涂装工</v>
          </cell>
          <cell r="F3">
            <v>28</v>
          </cell>
          <cell r="G3">
            <v>224</v>
          </cell>
          <cell r="H3">
            <v>78</v>
          </cell>
          <cell r="I3">
            <v>302</v>
          </cell>
        </row>
        <row r="3">
          <cell r="M3">
            <v>5332</v>
          </cell>
        </row>
        <row r="3">
          <cell r="Q3">
            <v>500</v>
          </cell>
          <cell r="R3">
            <v>100</v>
          </cell>
          <cell r="S3" t="str">
            <v>0.00</v>
          </cell>
        </row>
        <row r="4">
          <cell r="B4" t="str">
            <v>刘双</v>
          </cell>
          <cell r="C4" t="str">
            <v>130983199108161122</v>
          </cell>
          <cell r="D4" t="str">
            <v>涂装车间</v>
          </cell>
          <cell r="E4" t="str">
            <v>涂装工</v>
          </cell>
          <cell r="F4">
            <v>28</v>
          </cell>
          <cell r="G4">
            <v>223</v>
          </cell>
          <cell r="H4">
            <v>77</v>
          </cell>
          <cell r="I4">
            <v>300</v>
          </cell>
        </row>
        <row r="4">
          <cell r="M4">
            <v>4800</v>
          </cell>
        </row>
        <row r="4">
          <cell r="Q4" t="str">
            <v>0.00</v>
          </cell>
          <cell r="R4">
            <v>20</v>
          </cell>
          <cell r="S4" t="str">
            <v>0.00</v>
          </cell>
        </row>
        <row r="5">
          <cell r="B5" t="str">
            <v>周田田</v>
          </cell>
          <cell r="C5" t="str">
            <v>130930198710093620</v>
          </cell>
          <cell r="D5" t="str">
            <v>后视镜组装车间</v>
          </cell>
          <cell r="E5" t="str">
            <v>组装工</v>
          </cell>
          <cell r="F5">
            <v>23</v>
          </cell>
          <cell r="G5">
            <v>184</v>
          </cell>
          <cell r="H5">
            <v>70.5</v>
          </cell>
          <cell r="I5">
            <v>254.5</v>
          </cell>
        </row>
        <row r="5">
          <cell r="M5">
            <v>4095</v>
          </cell>
        </row>
        <row r="5">
          <cell r="Q5" t="str">
            <v>0.00</v>
          </cell>
          <cell r="R5">
            <v>20</v>
          </cell>
          <cell r="S5" t="str">
            <v>0.00</v>
          </cell>
        </row>
        <row r="6">
          <cell r="B6" t="str">
            <v>白月</v>
          </cell>
          <cell r="C6" t="str">
            <v>132930197709123543</v>
          </cell>
          <cell r="D6" t="str">
            <v>后视镜组装车间</v>
          </cell>
          <cell r="E6" t="str">
            <v>组装工</v>
          </cell>
          <cell r="F6">
            <v>25.5</v>
          </cell>
          <cell r="G6">
            <v>202.5</v>
          </cell>
          <cell r="H6">
            <v>65</v>
          </cell>
          <cell r="I6">
            <v>267.5</v>
          </cell>
        </row>
        <row r="6">
          <cell r="M6">
            <v>4353</v>
          </cell>
        </row>
        <row r="6">
          <cell r="Q6" t="str">
            <v>0.00</v>
          </cell>
          <cell r="R6">
            <v>40</v>
          </cell>
          <cell r="S6" t="str">
            <v>0.00</v>
          </cell>
        </row>
        <row r="7">
          <cell r="B7" t="str">
            <v>陈淑贞</v>
          </cell>
          <cell r="C7" t="str">
            <v>132930198012132225</v>
          </cell>
          <cell r="D7" t="str">
            <v>后视镜组装车间</v>
          </cell>
          <cell r="E7" t="str">
            <v>组装工</v>
          </cell>
          <cell r="F7">
            <v>23</v>
          </cell>
          <cell r="G7">
            <v>189.5</v>
          </cell>
          <cell r="H7">
            <v>83</v>
          </cell>
          <cell r="I7">
            <v>272.5</v>
          </cell>
        </row>
        <row r="7">
          <cell r="M7">
            <v>4371</v>
          </cell>
        </row>
        <row r="7">
          <cell r="Q7" t="str">
            <v>0.00</v>
          </cell>
          <cell r="R7">
            <v>40</v>
          </cell>
          <cell r="S7" t="str">
            <v>0.00</v>
          </cell>
        </row>
        <row r="8">
          <cell r="B8" t="str">
            <v>王秀翠</v>
          </cell>
          <cell r="C8" t="str">
            <v>132930198203281629</v>
          </cell>
          <cell r="D8" t="str">
            <v>后视镜组装车间</v>
          </cell>
          <cell r="E8" t="str">
            <v>后视镜班组长</v>
          </cell>
          <cell r="F8">
            <v>23</v>
          </cell>
          <cell r="G8">
            <v>183</v>
          </cell>
          <cell r="H8">
            <v>81.5</v>
          </cell>
          <cell r="I8">
            <v>264.5</v>
          </cell>
        </row>
        <row r="8">
          <cell r="M8">
            <v>5432</v>
          </cell>
        </row>
        <row r="8">
          <cell r="Q8">
            <v>1200</v>
          </cell>
          <cell r="R8">
            <v>240</v>
          </cell>
          <cell r="S8" t="str">
            <v>0.00</v>
          </cell>
        </row>
        <row r="9">
          <cell r="B9" t="str">
            <v>刘海凤</v>
          </cell>
          <cell r="C9" t="str">
            <v>132930197710082240</v>
          </cell>
          <cell r="D9" t="str">
            <v>后视镜组装车间</v>
          </cell>
          <cell r="E9" t="str">
            <v>组装工</v>
          </cell>
          <cell r="F9">
            <v>27</v>
          </cell>
          <cell r="G9">
            <v>216</v>
          </cell>
          <cell r="H9">
            <v>88</v>
          </cell>
          <cell r="I9">
            <v>304</v>
          </cell>
        </row>
        <row r="9">
          <cell r="M9">
            <v>5087</v>
          </cell>
        </row>
        <row r="9">
          <cell r="Q9">
            <v>200</v>
          </cell>
          <cell r="R9">
            <v>300</v>
          </cell>
          <cell r="S9" t="str">
            <v>0.00</v>
          </cell>
        </row>
        <row r="10">
          <cell r="B10" t="str">
            <v>姚秀玲</v>
          </cell>
          <cell r="C10" t="str">
            <v>130983198403012221</v>
          </cell>
          <cell r="D10" t="str">
            <v>后视镜组装车间</v>
          </cell>
          <cell r="E10" t="str">
            <v>组装工兼质检</v>
          </cell>
          <cell r="F10">
            <v>27.5</v>
          </cell>
          <cell r="G10">
            <v>220.5</v>
          </cell>
          <cell r="H10">
            <v>86</v>
          </cell>
          <cell r="I10">
            <v>306.5</v>
          </cell>
        </row>
        <row r="10">
          <cell r="M10">
            <v>5424</v>
          </cell>
        </row>
        <row r="10">
          <cell r="Q10">
            <v>300</v>
          </cell>
          <cell r="R10">
            <v>200</v>
          </cell>
          <cell r="S10" t="str">
            <v>0.00</v>
          </cell>
        </row>
        <row r="11">
          <cell r="B11" t="str">
            <v>孙桂平</v>
          </cell>
          <cell r="C11" t="str">
            <v>130983198402051421</v>
          </cell>
          <cell r="D11" t="str">
            <v>后视镜组装车间</v>
          </cell>
          <cell r="E11" t="str">
            <v>组装工</v>
          </cell>
          <cell r="F11">
            <v>25.5</v>
          </cell>
          <cell r="G11">
            <v>203</v>
          </cell>
          <cell r="H11">
            <v>82.5</v>
          </cell>
          <cell r="I11">
            <v>285.5</v>
          </cell>
        </row>
        <row r="11">
          <cell r="M11">
            <v>5168</v>
          </cell>
        </row>
        <row r="11">
          <cell r="Q11">
            <v>600</v>
          </cell>
          <cell r="R11">
            <v>140</v>
          </cell>
          <cell r="S11" t="str">
            <v>0.00</v>
          </cell>
        </row>
        <row r="12">
          <cell r="B12" t="str">
            <v>李跃茹</v>
          </cell>
          <cell r="C12" t="str">
            <v>132930198206270722</v>
          </cell>
          <cell r="D12" t="str">
            <v>后视镜组装车间</v>
          </cell>
          <cell r="E12" t="str">
            <v>组装工</v>
          </cell>
          <cell r="F12">
            <v>26.5</v>
          </cell>
          <cell r="G12">
            <v>212.5</v>
          </cell>
          <cell r="H12">
            <v>83</v>
          </cell>
          <cell r="I12">
            <v>295.5</v>
          </cell>
        </row>
        <row r="12">
          <cell r="M12">
            <v>4750</v>
          </cell>
        </row>
        <row r="12">
          <cell r="Q12" t="str">
            <v>0.00</v>
          </cell>
          <cell r="R12">
            <v>140</v>
          </cell>
          <cell r="S12" t="str">
            <v>0.00</v>
          </cell>
        </row>
        <row r="13">
          <cell r="B13" t="str">
            <v>刘二平</v>
          </cell>
          <cell r="C13" t="str">
            <v>130983198401251421</v>
          </cell>
          <cell r="D13" t="str">
            <v>后视镜组装车间</v>
          </cell>
          <cell r="E13" t="str">
            <v>组装工</v>
          </cell>
          <cell r="F13">
            <v>26.5</v>
          </cell>
          <cell r="G13">
            <v>212.5</v>
          </cell>
          <cell r="H13">
            <v>84.5</v>
          </cell>
          <cell r="I13">
            <v>297</v>
          </cell>
        </row>
        <row r="13">
          <cell r="M13">
            <v>4763.5</v>
          </cell>
        </row>
        <row r="13">
          <cell r="Q13" t="str">
            <v>0.00</v>
          </cell>
          <cell r="R13">
            <v>120</v>
          </cell>
          <cell r="S13" t="str">
            <v>0.00</v>
          </cell>
        </row>
        <row r="14">
          <cell r="B14" t="str">
            <v>齐迁菲</v>
          </cell>
          <cell r="C14" t="str">
            <v>130924198908123541</v>
          </cell>
          <cell r="D14" t="str">
            <v>后视镜组装车间</v>
          </cell>
          <cell r="E14" t="str">
            <v>组装工</v>
          </cell>
          <cell r="F14">
            <v>25</v>
          </cell>
          <cell r="G14">
            <v>200</v>
          </cell>
          <cell r="H14">
            <v>82</v>
          </cell>
          <cell r="I14">
            <v>282</v>
          </cell>
        </row>
        <row r="14">
          <cell r="M14">
            <v>4512</v>
          </cell>
        </row>
        <row r="14">
          <cell r="Q14">
            <v>300</v>
          </cell>
          <cell r="R14">
            <v>80</v>
          </cell>
          <cell r="S14" t="str">
            <v>0.00</v>
          </cell>
        </row>
        <row r="15">
          <cell r="B15" t="str">
            <v>董广新</v>
          </cell>
          <cell r="C15" t="str">
            <v>130983199604133016</v>
          </cell>
          <cell r="D15" t="str">
            <v>后视镜组装车间</v>
          </cell>
          <cell r="E15" t="str">
            <v>组装工</v>
          </cell>
          <cell r="F15">
            <v>24.5</v>
          </cell>
          <cell r="G15">
            <v>194</v>
          </cell>
          <cell r="H15">
            <v>94.5</v>
          </cell>
          <cell r="I15">
            <v>288.5</v>
          </cell>
        </row>
        <row r="15">
          <cell r="M15">
            <v>5216</v>
          </cell>
        </row>
        <row r="15">
          <cell r="Q15">
            <v>600</v>
          </cell>
          <cell r="R15">
            <v>60</v>
          </cell>
          <cell r="S15" t="str">
            <v>0.00</v>
          </cell>
        </row>
        <row r="16">
          <cell r="B16" t="str">
            <v>高换清</v>
          </cell>
          <cell r="C16" t="str">
            <v>130930198801133923</v>
          </cell>
          <cell r="D16" t="str">
            <v>后视镜组装车间</v>
          </cell>
          <cell r="E16" t="str">
            <v>组装工兼质检</v>
          </cell>
          <cell r="F16">
            <v>22.5</v>
          </cell>
          <cell r="G16">
            <v>179</v>
          </cell>
          <cell r="H16">
            <v>72</v>
          </cell>
          <cell r="I16">
            <v>251</v>
          </cell>
        </row>
        <row r="16">
          <cell r="M16">
            <v>4516</v>
          </cell>
        </row>
        <row r="16">
          <cell r="Q16">
            <v>300</v>
          </cell>
          <cell r="R16">
            <v>120</v>
          </cell>
          <cell r="S16" t="str">
            <v>0.00</v>
          </cell>
        </row>
        <row r="17">
          <cell r="B17" t="str">
            <v>张立霞</v>
          </cell>
          <cell r="C17" t="str">
            <v>130983198407232221</v>
          </cell>
          <cell r="D17" t="str">
            <v>后视镜组装车间</v>
          </cell>
          <cell r="E17" t="str">
            <v>组装工</v>
          </cell>
          <cell r="F17">
            <v>21</v>
          </cell>
          <cell r="G17">
            <v>168.5</v>
          </cell>
          <cell r="H17">
            <v>68</v>
          </cell>
          <cell r="I17">
            <v>236.5</v>
          </cell>
        </row>
        <row r="17">
          <cell r="M17">
            <v>3784</v>
          </cell>
        </row>
        <row r="17">
          <cell r="Q17" t="str">
            <v>0.00</v>
          </cell>
          <cell r="R17">
            <v>100</v>
          </cell>
          <cell r="S17" t="str">
            <v>0.00</v>
          </cell>
        </row>
        <row r="18">
          <cell r="B18" t="str">
            <v>邓淑荣</v>
          </cell>
          <cell r="C18" t="str">
            <v>132930197706291621</v>
          </cell>
          <cell r="D18" t="str">
            <v>后视镜组装车间</v>
          </cell>
          <cell r="E18" t="str">
            <v>组装工</v>
          </cell>
          <cell r="F18">
            <v>20.5</v>
          </cell>
          <cell r="G18">
            <v>164.5</v>
          </cell>
          <cell r="H18">
            <v>58</v>
          </cell>
          <cell r="I18">
            <v>222.5</v>
          </cell>
        </row>
        <row r="18">
          <cell r="M18">
            <v>3560</v>
          </cell>
        </row>
        <row r="18">
          <cell r="Q18" t="str">
            <v>0.00</v>
          </cell>
          <cell r="R18">
            <v>260</v>
          </cell>
          <cell r="S18" t="str">
            <v>0.00</v>
          </cell>
        </row>
        <row r="19">
          <cell r="B19" t="str">
            <v>李春花</v>
          </cell>
          <cell r="C19" t="str">
            <v>132930197907180928</v>
          </cell>
          <cell r="D19" t="str">
            <v>后视镜组装车间</v>
          </cell>
          <cell r="E19" t="str">
            <v>组装工</v>
          </cell>
          <cell r="F19">
            <v>26.5</v>
          </cell>
          <cell r="G19">
            <v>211.5</v>
          </cell>
          <cell r="H19">
            <v>87.5</v>
          </cell>
          <cell r="I19">
            <v>299</v>
          </cell>
        </row>
        <row r="19">
          <cell r="M19">
            <v>4838</v>
          </cell>
        </row>
        <row r="19">
          <cell r="Q19" t="str">
            <v>0.00</v>
          </cell>
          <cell r="R19">
            <v>140</v>
          </cell>
          <cell r="S19" t="str">
            <v>0.00</v>
          </cell>
        </row>
        <row r="20">
          <cell r="B20" t="str">
            <v>张爽</v>
          </cell>
          <cell r="C20" t="str">
            <v>130930198803203323</v>
          </cell>
          <cell r="D20" t="str">
            <v>后视镜组装车间</v>
          </cell>
          <cell r="E20" t="str">
            <v>组装工</v>
          </cell>
          <cell r="F20">
            <v>26.5</v>
          </cell>
          <cell r="G20">
            <v>210.5</v>
          </cell>
          <cell r="H20">
            <v>84</v>
          </cell>
          <cell r="I20">
            <v>294.5</v>
          </cell>
        </row>
        <row r="20">
          <cell r="M20">
            <v>4735</v>
          </cell>
        </row>
        <row r="20">
          <cell r="Q20" t="str">
            <v>0.00</v>
          </cell>
          <cell r="R20">
            <v>80</v>
          </cell>
          <cell r="S20" t="str">
            <v>0.00</v>
          </cell>
        </row>
        <row r="21">
          <cell r="B21" t="str">
            <v>康淑玲</v>
          </cell>
          <cell r="C21" t="str">
            <v>130983199101045022</v>
          </cell>
          <cell r="D21" t="str">
            <v>后视镜组装车间</v>
          </cell>
          <cell r="E21" t="str">
            <v>组装工</v>
          </cell>
          <cell r="F21">
            <v>12.5</v>
          </cell>
          <cell r="G21">
            <v>99</v>
          </cell>
          <cell r="H21">
            <v>39</v>
          </cell>
          <cell r="I21">
            <v>138</v>
          </cell>
        </row>
        <row r="21">
          <cell r="M21">
            <v>2219.5</v>
          </cell>
        </row>
        <row r="21">
          <cell r="Q21" t="str">
            <v>0.00</v>
          </cell>
          <cell r="R21">
            <v>80</v>
          </cell>
          <cell r="S21" t="str">
            <v>0.00</v>
          </cell>
        </row>
        <row r="22">
          <cell r="B22" t="str">
            <v>孙朝君</v>
          </cell>
          <cell r="C22" t="str">
            <v>130983198407281429</v>
          </cell>
          <cell r="D22" t="str">
            <v>后视镜组装车间</v>
          </cell>
          <cell r="E22" t="str">
            <v>组装工</v>
          </cell>
          <cell r="F22">
            <v>25.5</v>
          </cell>
          <cell r="G22">
            <v>204.5</v>
          </cell>
          <cell r="H22">
            <v>81</v>
          </cell>
          <cell r="I22">
            <v>285.5</v>
          </cell>
        </row>
        <row r="22">
          <cell r="M22">
            <v>4579.5</v>
          </cell>
        </row>
        <row r="22">
          <cell r="Q22" t="str">
            <v>0.00</v>
          </cell>
          <cell r="R22">
            <v>20</v>
          </cell>
          <cell r="S22" t="str">
            <v>0.00</v>
          </cell>
        </row>
        <row r="23">
          <cell r="B23" t="str">
            <v>杜宁宁</v>
          </cell>
          <cell r="C23" t="str">
            <v>371423199005085480</v>
          </cell>
          <cell r="D23" t="str">
            <v>后视镜组装车间</v>
          </cell>
          <cell r="E23" t="str">
            <v>组装工</v>
          </cell>
          <cell r="F23">
            <v>23</v>
          </cell>
          <cell r="G23">
            <v>184</v>
          </cell>
          <cell r="H23">
            <v>73</v>
          </cell>
          <cell r="I23">
            <v>257</v>
          </cell>
        </row>
        <row r="23">
          <cell r="M23">
            <v>4204</v>
          </cell>
        </row>
        <row r="23">
          <cell r="Q23">
            <v>300</v>
          </cell>
          <cell r="R23" t="str">
            <v>0.00</v>
          </cell>
          <cell r="S23" t="str">
            <v>0.00</v>
          </cell>
        </row>
        <row r="24">
          <cell r="B24" t="str">
            <v>赵新换</v>
          </cell>
          <cell r="C24" t="str">
            <v>132930198102132229</v>
          </cell>
          <cell r="D24" t="str">
            <v>后视镜组装车间</v>
          </cell>
          <cell r="E24" t="str">
            <v>组装工</v>
          </cell>
          <cell r="F24">
            <v>27</v>
          </cell>
          <cell r="G24">
            <v>214.5</v>
          </cell>
          <cell r="H24">
            <v>72.5</v>
          </cell>
          <cell r="I24">
            <v>287</v>
          </cell>
        </row>
        <row r="24">
          <cell r="M24">
            <v>4615</v>
          </cell>
        </row>
        <row r="24">
          <cell r="Q24" t="str">
            <v>0.00</v>
          </cell>
          <cell r="R24" t="str">
            <v>0.00</v>
          </cell>
          <cell r="S24" t="str">
            <v>0.00</v>
          </cell>
        </row>
        <row r="25">
          <cell r="B25" t="str">
            <v>李玉</v>
          </cell>
          <cell r="C25" t="str">
            <v>13092419911213352X</v>
          </cell>
          <cell r="D25" t="str">
            <v>后视镜组装车间</v>
          </cell>
          <cell r="E25" t="str">
            <v>组装工</v>
          </cell>
          <cell r="F25">
            <v>15</v>
          </cell>
          <cell r="G25">
            <v>120</v>
          </cell>
          <cell r="H25">
            <v>43</v>
          </cell>
          <cell r="I25">
            <v>163</v>
          </cell>
        </row>
        <row r="25">
          <cell r="M25">
            <v>2619.5</v>
          </cell>
        </row>
        <row r="25">
          <cell r="Q25" t="str">
            <v>0.00</v>
          </cell>
          <cell r="R25" t="str">
            <v>0.00</v>
          </cell>
          <cell r="S25" t="str">
            <v>0.00</v>
          </cell>
        </row>
        <row r="26">
          <cell r="B26" t="str">
            <v>孙文平</v>
          </cell>
          <cell r="C26" t="str">
            <v>130924198701124280</v>
          </cell>
          <cell r="D26" t="str">
            <v>后视镜组装车间</v>
          </cell>
          <cell r="E26" t="str">
            <v>组装工</v>
          </cell>
          <cell r="F26">
            <v>15</v>
          </cell>
          <cell r="G26">
            <v>119.5</v>
          </cell>
          <cell r="H26">
            <v>44</v>
          </cell>
          <cell r="I26">
            <v>163.5</v>
          </cell>
        </row>
        <row r="26">
          <cell r="M26">
            <v>2659</v>
          </cell>
        </row>
        <row r="26">
          <cell r="Q26" t="str">
            <v>0.00</v>
          </cell>
          <cell r="R26" t="str">
            <v>0.00</v>
          </cell>
          <cell r="S26" t="str">
            <v>0.00</v>
          </cell>
        </row>
        <row r="27">
          <cell r="B27" t="str">
            <v>高建芳</v>
          </cell>
          <cell r="C27" t="str">
            <v>130924198011184227</v>
          </cell>
          <cell r="D27" t="str">
            <v>注塑车间</v>
          </cell>
          <cell r="E27" t="str">
            <v>注塑工</v>
          </cell>
          <cell r="F27">
            <v>28</v>
          </cell>
          <cell r="G27">
            <v>321</v>
          </cell>
          <cell r="H27">
            <v>0</v>
          </cell>
          <cell r="I27">
            <v>321</v>
          </cell>
        </row>
        <row r="27">
          <cell r="M27">
            <v>5787</v>
          </cell>
        </row>
        <row r="27">
          <cell r="Q27">
            <v>0</v>
          </cell>
          <cell r="R27">
            <v>40</v>
          </cell>
          <cell r="S27" t="str">
            <v>0.00</v>
          </cell>
        </row>
        <row r="28">
          <cell r="B28" t="str">
            <v>胡占伟</v>
          </cell>
          <cell r="C28" t="str">
            <v>13293019940201371X</v>
          </cell>
          <cell r="D28" t="str">
            <v>注塑车间</v>
          </cell>
          <cell r="E28" t="str">
            <v>检验员</v>
          </cell>
          <cell r="F28">
            <v>28</v>
          </cell>
          <cell r="G28">
            <v>360</v>
          </cell>
          <cell r="H28">
            <v>0</v>
          </cell>
          <cell r="I28">
            <v>360</v>
          </cell>
        </row>
        <row r="28">
          <cell r="M28">
            <v>7150</v>
          </cell>
        </row>
        <row r="28">
          <cell r="O28">
            <v>984</v>
          </cell>
        </row>
        <row r="28">
          <cell r="Q28">
            <v>700</v>
          </cell>
          <cell r="R28">
            <v>100</v>
          </cell>
          <cell r="S28" t="str">
            <v>0.00</v>
          </cell>
        </row>
        <row r="29">
          <cell r="B29" t="str">
            <v>胡文静</v>
          </cell>
          <cell r="C29" t="str">
            <v>130983198702160320</v>
          </cell>
          <cell r="D29" t="str">
            <v>注塑车间</v>
          </cell>
          <cell r="E29" t="str">
            <v>操作工</v>
          </cell>
          <cell r="F29">
            <v>28</v>
          </cell>
          <cell r="G29">
            <v>319.5</v>
          </cell>
          <cell r="H29">
            <v>0</v>
          </cell>
          <cell r="I29">
            <v>319.5</v>
          </cell>
        </row>
        <row r="29">
          <cell r="M29">
            <v>6001.5</v>
          </cell>
        </row>
        <row r="29">
          <cell r="Q29">
            <v>0</v>
          </cell>
          <cell r="R29" t="str">
            <v>0.00</v>
          </cell>
          <cell r="S29" t="str">
            <v>0.00</v>
          </cell>
        </row>
        <row r="30">
          <cell r="B30" t="str">
            <v>郭会燕</v>
          </cell>
          <cell r="C30" t="str">
            <v>130434199109204441</v>
          </cell>
          <cell r="D30" t="str">
            <v>注塑车间</v>
          </cell>
          <cell r="E30" t="str">
            <v>操作工</v>
          </cell>
          <cell r="F30">
            <v>11</v>
          </cell>
          <cell r="G30">
            <v>128.5</v>
          </cell>
          <cell r="H30">
            <v>0</v>
          </cell>
          <cell r="I30">
            <v>128.5</v>
          </cell>
        </row>
        <row r="30">
          <cell r="M30">
            <v>2184.5</v>
          </cell>
        </row>
        <row r="30">
          <cell r="Q30">
            <v>0</v>
          </cell>
          <cell r="R30">
            <v>20</v>
          </cell>
          <cell r="S30" t="str">
            <v>0.00</v>
          </cell>
        </row>
        <row r="31">
          <cell r="B31" t="str">
            <v>邓贺文</v>
          </cell>
          <cell r="C31" t="str">
            <v>130983199801011632</v>
          </cell>
          <cell r="D31" t="str">
            <v>注塑车间</v>
          </cell>
          <cell r="E31" t="str">
            <v>入库</v>
          </cell>
          <cell r="F31">
            <v>27</v>
          </cell>
          <cell r="G31">
            <v>335</v>
          </cell>
          <cell r="H31">
            <v>0</v>
          </cell>
          <cell r="I31">
            <v>335</v>
          </cell>
        </row>
        <row r="31">
          <cell r="M31">
            <v>5895</v>
          </cell>
        </row>
        <row r="31">
          <cell r="Q31">
            <v>200</v>
          </cell>
          <cell r="R31" t="str">
            <v>0.00</v>
          </cell>
          <cell r="S31" t="str">
            <v>0.00</v>
          </cell>
        </row>
        <row r="32">
          <cell r="B32" t="str">
            <v>刘树娟</v>
          </cell>
          <cell r="C32" t="str">
            <v>132930197807301147</v>
          </cell>
          <cell r="D32" t="str">
            <v>注塑车间</v>
          </cell>
          <cell r="E32" t="str">
            <v>操作工</v>
          </cell>
          <cell r="F32">
            <v>28</v>
          </cell>
          <cell r="G32">
            <v>321</v>
          </cell>
          <cell r="H32">
            <v>0</v>
          </cell>
          <cell r="I32">
            <v>321</v>
          </cell>
        </row>
        <row r="32">
          <cell r="M32">
            <v>5757</v>
          </cell>
        </row>
        <row r="32">
          <cell r="Q32">
            <v>0</v>
          </cell>
          <cell r="R32" t="str">
            <v>0.00</v>
          </cell>
          <cell r="S32" t="str">
            <v>0.00</v>
          </cell>
        </row>
        <row r="33">
          <cell r="B33" t="str">
            <v>冯连华</v>
          </cell>
          <cell r="C33" t="str">
            <v>130924198008024249</v>
          </cell>
          <cell r="D33" t="str">
            <v>注塑车间</v>
          </cell>
          <cell r="E33" t="str">
            <v>操作工</v>
          </cell>
          <cell r="F33">
            <v>20</v>
          </cell>
          <cell r="G33">
            <v>229</v>
          </cell>
          <cell r="H33">
            <v>0</v>
          </cell>
          <cell r="I33">
            <v>229</v>
          </cell>
        </row>
        <row r="33">
          <cell r="M33">
            <v>4223</v>
          </cell>
        </row>
        <row r="33">
          <cell r="Q33">
            <v>0</v>
          </cell>
          <cell r="R33">
            <v>20</v>
          </cell>
          <cell r="S33" t="str">
            <v>0.00</v>
          </cell>
        </row>
        <row r="34">
          <cell r="B34" t="str">
            <v>杨金军</v>
          </cell>
          <cell r="C34" t="str">
            <v>130921197612152016</v>
          </cell>
          <cell r="D34" t="str">
            <v>注塑车间</v>
          </cell>
          <cell r="E34" t="str">
            <v>操作工</v>
          </cell>
        </row>
        <row r="34">
          <cell r="M34">
            <v>1734</v>
          </cell>
        </row>
        <row r="34">
          <cell r="Q34">
            <v>0</v>
          </cell>
          <cell r="R34" t="str">
            <v>0.00</v>
          </cell>
          <cell r="S34" t="str">
            <v>0.00</v>
          </cell>
        </row>
        <row r="35">
          <cell r="B35" t="str">
            <v>夏志龙</v>
          </cell>
          <cell r="C35" t="str">
            <v>211224198812315613</v>
          </cell>
          <cell r="D35" t="str">
            <v>注塑车间</v>
          </cell>
          <cell r="E35" t="str">
            <v>操作工</v>
          </cell>
          <cell r="F35">
            <v>27</v>
          </cell>
          <cell r="G35">
            <v>320.5</v>
          </cell>
          <cell r="H35">
            <v>0</v>
          </cell>
          <cell r="I35">
            <v>320.5</v>
          </cell>
        </row>
        <row r="35">
          <cell r="M35">
            <v>6448.5</v>
          </cell>
        </row>
        <row r="35">
          <cell r="Q35">
            <v>1000</v>
          </cell>
          <cell r="R35" t="str">
            <v>0.00</v>
          </cell>
          <cell r="S35" t="str">
            <v>0.00</v>
          </cell>
        </row>
        <row r="36">
          <cell r="B36" t="str">
            <v>高伦</v>
          </cell>
          <cell r="C36" t="str">
            <v>130983199604052830</v>
          </cell>
          <cell r="D36" t="str">
            <v>注塑车间</v>
          </cell>
          <cell r="E36" t="str">
            <v>操作工</v>
          </cell>
          <cell r="F36">
            <v>22</v>
          </cell>
          <cell r="G36">
            <v>265</v>
          </cell>
          <cell r="H36">
            <v>0</v>
          </cell>
          <cell r="I36">
            <v>265</v>
          </cell>
        </row>
        <row r="36">
          <cell r="M36">
            <v>5105</v>
          </cell>
        </row>
        <row r="36">
          <cell r="Q36">
            <v>450</v>
          </cell>
          <cell r="R36" t="str">
            <v>0.00</v>
          </cell>
          <cell r="S36" t="str">
            <v>0.00</v>
          </cell>
        </row>
        <row r="37">
          <cell r="B37" t="str">
            <v>王莉莉</v>
          </cell>
          <cell r="C37" t="str">
            <v>130983198509121127</v>
          </cell>
          <cell r="D37" t="str">
            <v>注塑车间</v>
          </cell>
          <cell r="E37" t="str">
            <v>操作工</v>
          </cell>
          <cell r="F37">
            <v>17</v>
          </cell>
          <cell r="G37">
            <v>203</v>
          </cell>
          <cell r="H37">
            <v>0</v>
          </cell>
          <cell r="I37">
            <v>203</v>
          </cell>
        </row>
        <row r="37">
          <cell r="M37">
            <v>3571</v>
          </cell>
        </row>
        <row r="37">
          <cell r="Q37">
            <v>0</v>
          </cell>
          <cell r="R37" t="str">
            <v>0.00</v>
          </cell>
          <cell r="S37" t="str">
            <v>0.00</v>
          </cell>
        </row>
        <row r="38">
          <cell r="B38" t="str">
            <v>张秀荣</v>
          </cell>
          <cell r="C38" t="str">
            <v>132930197611261446</v>
          </cell>
          <cell r="D38" t="str">
            <v>电泳车间</v>
          </cell>
          <cell r="E38" t="str">
            <v>挂件工</v>
          </cell>
          <cell r="F38">
            <v>25</v>
          </cell>
          <cell r="G38">
            <v>198.5</v>
          </cell>
          <cell r="H38">
            <v>58</v>
          </cell>
          <cell r="I38">
            <v>256.5</v>
          </cell>
        </row>
        <row r="38">
          <cell r="M38">
            <v>4394.13</v>
          </cell>
        </row>
        <row r="38">
          <cell r="Q38">
            <v>100</v>
          </cell>
          <cell r="R38">
            <v>180</v>
          </cell>
          <cell r="S38" t="str">
            <v>0.00</v>
          </cell>
        </row>
        <row r="39">
          <cell r="B39" t="str">
            <v>窦桂英</v>
          </cell>
          <cell r="C39" t="str">
            <v>13293119781020394X</v>
          </cell>
          <cell r="D39" t="str">
            <v>电泳车间</v>
          </cell>
          <cell r="E39" t="str">
            <v>挂件工</v>
          </cell>
          <cell r="F39">
            <v>28</v>
          </cell>
          <cell r="G39">
            <v>223.5</v>
          </cell>
          <cell r="H39">
            <v>71</v>
          </cell>
          <cell r="I39">
            <v>294.5</v>
          </cell>
        </row>
        <row r="39">
          <cell r="M39">
            <v>5701.12</v>
          </cell>
        </row>
        <row r="39">
          <cell r="Q39">
            <v>100</v>
          </cell>
          <cell r="R39">
            <v>200</v>
          </cell>
          <cell r="S39" t="str">
            <v>0.00</v>
          </cell>
        </row>
        <row r="40">
          <cell r="B40" t="str">
            <v>王云婧</v>
          </cell>
          <cell r="C40" t="str">
            <v>132930198206011421</v>
          </cell>
          <cell r="D40" t="str">
            <v>电泳车间</v>
          </cell>
          <cell r="E40" t="str">
            <v>挂件工</v>
          </cell>
          <cell r="F40">
            <v>28</v>
          </cell>
          <cell r="G40">
            <v>223.5</v>
          </cell>
          <cell r="H40">
            <v>71</v>
          </cell>
          <cell r="I40">
            <v>294.5</v>
          </cell>
        </row>
        <row r="40">
          <cell r="M40">
            <v>5855.68</v>
          </cell>
        </row>
        <row r="40">
          <cell r="Q40">
            <v>500</v>
          </cell>
          <cell r="R40">
            <v>180</v>
          </cell>
          <cell r="S40" t="str">
            <v>0.00</v>
          </cell>
        </row>
        <row r="41">
          <cell r="B41" t="str">
            <v>王滨</v>
          </cell>
          <cell r="C41" t="str">
            <v>132930197803071815</v>
          </cell>
          <cell r="D41" t="str">
            <v>冲压弯管车间</v>
          </cell>
          <cell r="E41" t="str">
            <v>冲压工</v>
          </cell>
          <cell r="F41">
            <v>27.5</v>
          </cell>
          <cell r="G41">
            <v>220</v>
          </cell>
          <cell r="H41">
            <v>97</v>
          </cell>
          <cell r="I41">
            <v>317</v>
          </cell>
        </row>
        <row r="41">
          <cell r="M41">
            <v>6900</v>
          </cell>
        </row>
        <row r="41">
          <cell r="Q41">
            <v>300</v>
          </cell>
          <cell r="R41">
            <v>200</v>
          </cell>
          <cell r="S41" t="str">
            <v>0.00</v>
          </cell>
        </row>
        <row r="42">
          <cell r="B42" t="str">
            <v>董凤海</v>
          </cell>
          <cell r="C42" t="str">
            <v>232622197602272618</v>
          </cell>
          <cell r="D42" t="str">
            <v>冲压弯管车间</v>
          </cell>
          <cell r="E42" t="str">
            <v>冲压工</v>
          </cell>
          <cell r="F42">
            <v>26</v>
          </cell>
          <cell r="G42">
            <v>208</v>
          </cell>
          <cell r="H42">
            <v>72.5</v>
          </cell>
          <cell r="I42">
            <v>280.5</v>
          </cell>
        </row>
        <row r="42">
          <cell r="M42">
            <v>5481.37</v>
          </cell>
        </row>
        <row r="42">
          <cell r="Q42" t="str">
            <v>0.00</v>
          </cell>
          <cell r="R42">
            <v>200</v>
          </cell>
          <cell r="S42" t="str">
            <v>0.00</v>
          </cell>
        </row>
        <row r="43">
          <cell r="B43" t="str">
            <v>于正军</v>
          </cell>
          <cell r="C43" t="str">
            <v>132930197707191817</v>
          </cell>
          <cell r="D43" t="str">
            <v>冲压弯管车间</v>
          </cell>
          <cell r="E43" t="str">
            <v>辅工</v>
          </cell>
          <cell r="F43">
            <v>23</v>
          </cell>
          <cell r="G43">
            <v>183.5</v>
          </cell>
          <cell r="H43">
            <v>52</v>
          </cell>
          <cell r="I43">
            <v>235.5</v>
          </cell>
        </row>
        <row r="43">
          <cell r="M43">
            <v>4950</v>
          </cell>
        </row>
        <row r="43">
          <cell r="Q43">
            <v>400</v>
          </cell>
          <cell r="R43">
            <v>120</v>
          </cell>
          <cell r="S43" t="str">
            <v>0.00</v>
          </cell>
        </row>
        <row r="44">
          <cell r="B44" t="str">
            <v>梁国敏</v>
          </cell>
          <cell r="C44" t="str">
            <v>132930198203022838</v>
          </cell>
          <cell r="D44" t="str">
            <v>冲压弯管车间</v>
          </cell>
          <cell r="E44" t="str">
            <v>辅工</v>
          </cell>
          <cell r="F44">
            <v>18</v>
          </cell>
          <cell r="G44">
            <v>144</v>
          </cell>
          <cell r="H44">
            <v>45.5</v>
          </cell>
          <cell r="I44">
            <v>189.5</v>
          </cell>
        </row>
        <row r="44">
          <cell r="M44">
            <v>3790</v>
          </cell>
        </row>
        <row r="44">
          <cell r="Q44" t="str">
            <v>0.00</v>
          </cell>
          <cell r="R44">
            <v>120</v>
          </cell>
          <cell r="S44" t="str">
            <v>0.00</v>
          </cell>
        </row>
        <row r="45">
          <cell r="B45" t="str">
            <v>崔永文</v>
          </cell>
          <cell r="C45" t="str">
            <v>132930199410102835</v>
          </cell>
          <cell r="D45" t="str">
            <v>冲压弯管车间</v>
          </cell>
          <cell r="E45" t="str">
            <v>组装工</v>
          </cell>
          <cell r="F45">
            <v>25.5</v>
          </cell>
          <cell r="G45">
            <v>204</v>
          </cell>
          <cell r="H45">
            <v>59.5</v>
          </cell>
          <cell r="I45">
            <v>263.5</v>
          </cell>
          <cell r="J45">
            <v>5896.4</v>
          </cell>
        </row>
        <row r="45">
          <cell r="M45">
            <v>0</v>
          </cell>
        </row>
        <row r="45">
          <cell r="Q45">
            <v>0</v>
          </cell>
          <cell r="R45">
            <v>140</v>
          </cell>
          <cell r="S45" t="str">
            <v>0.00</v>
          </cell>
        </row>
        <row r="46">
          <cell r="B46" t="str">
            <v>王宝俊</v>
          </cell>
          <cell r="C46" t="str">
            <v>130925198506255812</v>
          </cell>
          <cell r="D46" t="str">
            <v>冲压弯管车间</v>
          </cell>
          <cell r="E46" t="str">
            <v>组装工</v>
          </cell>
          <cell r="F46">
            <v>21.5</v>
          </cell>
          <cell r="G46">
            <v>174</v>
          </cell>
          <cell r="H46">
            <v>110</v>
          </cell>
          <cell r="I46">
            <v>284</v>
          </cell>
          <cell r="J46">
            <v>6705.13</v>
          </cell>
        </row>
        <row r="46">
          <cell r="M46">
            <v>0</v>
          </cell>
        </row>
        <row r="46">
          <cell r="Q46" t="str">
            <v>0.00</v>
          </cell>
          <cell r="R46">
            <v>20</v>
          </cell>
          <cell r="S46" t="str">
            <v>0.00</v>
          </cell>
        </row>
        <row r="47">
          <cell r="B47" t="str">
            <v>赵卫</v>
          </cell>
          <cell r="C47" t="str">
            <v>130983199405053718</v>
          </cell>
          <cell r="D47" t="str">
            <v>冲压弯管车间</v>
          </cell>
          <cell r="E47" t="str">
            <v>操作工</v>
          </cell>
          <cell r="F47">
            <v>26.5</v>
          </cell>
          <cell r="G47">
            <v>214</v>
          </cell>
          <cell r="H47">
            <v>63</v>
          </cell>
          <cell r="I47">
            <v>277</v>
          </cell>
        </row>
        <row r="47">
          <cell r="M47">
            <v>6000</v>
          </cell>
        </row>
        <row r="47">
          <cell r="Q47">
            <v>100</v>
          </cell>
          <cell r="R47">
            <v>40</v>
          </cell>
          <cell r="S47" t="str">
            <v>0.00</v>
          </cell>
        </row>
        <row r="48">
          <cell r="B48" t="str">
            <v>陈月涛</v>
          </cell>
          <cell r="C48" t="str">
            <v>132930198112282239</v>
          </cell>
          <cell r="D48" t="str">
            <v>冲压弯管车间</v>
          </cell>
          <cell r="E48" t="str">
            <v>焊工</v>
          </cell>
          <cell r="F48">
            <v>26</v>
          </cell>
          <cell r="G48">
            <v>208</v>
          </cell>
          <cell r="H48">
            <v>66.5</v>
          </cell>
          <cell r="I48">
            <v>274.5</v>
          </cell>
        </row>
        <row r="48">
          <cell r="M48">
            <v>7474</v>
          </cell>
        </row>
        <row r="48">
          <cell r="Q48" t="str">
            <v>0.00</v>
          </cell>
          <cell r="R48">
            <v>240</v>
          </cell>
          <cell r="S48" t="str">
            <v>0.00</v>
          </cell>
        </row>
        <row r="49">
          <cell r="B49" t="str">
            <v>蒋云浩</v>
          </cell>
          <cell r="C49" t="str">
            <v>130924198510143534</v>
          </cell>
          <cell r="D49" t="str">
            <v>冲压弯管车间</v>
          </cell>
          <cell r="E49" t="str">
            <v>操作工</v>
          </cell>
          <cell r="F49">
            <v>24</v>
          </cell>
          <cell r="G49">
            <v>192</v>
          </cell>
          <cell r="H49">
            <v>52.5</v>
          </cell>
          <cell r="I49">
            <v>244.5</v>
          </cell>
        </row>
        <row r="49">
          <cell r="M49">
            <v>5288.99</v>
          </cell>
        </row>
        <row r="49">
          <cell r="Q49" t="str">
            <v>0.00</v>
          </cell>
          <cell r="R49">
            <v>40</v>
          </cell>
          <cell r="S49" t="str">
            <v>0.00</v>
          </cell>
        </row>
        <row r="50">
          <cell r="B50" t="str">
            <v>邓雪</v>
          </cell>
          <cell r="C50" t="str">
            <v>130983198403101638</v>
          </cell>
          <cell r="D50" t="str">
            <v>冲压弯管车间</v>
          </cell>
          <cell r="E50" t="str">
            <v>组装工</v>
          </cell>
          <cell r="F50">
            <v>25</v>
          </cell>
          <cell r="G50">
            <v>200</v>
          </cell>
          <cell r="H50">
            <v>66.5</v>
          </cell>
          <cell r="I50">
            <v>266.5</v>
          </cell>
        </row>
        <row r="50">
          <cell r="M50">
            <v>5386.77</v>
          </cell>
        </row>
        <row r="50">
          <cell r="Q50" t="str">
            <v>0.00</v>
          </cell>
          <cell r="R50">
            <v>260</v>
          </cell>
          <cell r="S50" t="str">
            <v>0.00</v>
          </cell>
        </row>
        <row r="51">
          <cell r="B51" t="str">
            <v>王国胜</v>
          </cell>
          <cell r="C51" t="str">
            <v>132930197202221830</v>
          </cell>
          <cell r="D51" t="str">
            <v>冲压弯管车间</v>
          </cell>
          <cell r="E51" t="str">
            <v>组装工</v>
          </cell>
          <cell r="F51">
            <v>26</v>
          </cell>
          <cell r="G51">
            <v>208</v>
          </cell>
          <cell r="H51">
            <v>63.5</v>
          </cell>
          <cell r="I51">
            <v>271.5</v>
          </cell>
        </row>
        <row r="51">
          <cell r="M51">
            <v>5829</v>
          </cell>
        </row>
        <row r="51">
          <cell r="Q51" t="str">
            <v>0.00</v>
          </cell>
          <cell r="R51">
            <v>20</v>
          </cell>
          <cell r="S51" t="str">
            <v>0.00</v>
          </cell>
        </row>
        <row r="52">
          <cell r="B52" t="str">
            <v>高山</v>
          </cell>
          <cell r="C52" t="str">
            <v>532522197908131821</v>
          </cell>
          <cell r="D52" t="str">
            <v>冲压弯管车间</v>
          </cell>
          <cell r="E52" t="str">
            <v>组装工</v>
          </cell>
          <cell r="F52">
            <v>21.5</v>
          </cell>
          <cell r="G52">
            <v>175</v>
          </cell>
          <cell r="H52">
            <v>71</v>
          </cell>
          <cell r="I52">
            <v>246</v>
          </cell>
        </row>
        <row r="52">
          <cell r="M52">
            <v>4742.39</v>
          </cell>
        </row>
        <row r="52">
          <cell r="Q52" t="str">
            <v>0.00</v>
          </cell>
          <cell r="R52">
            <v>40</v>
          </cell>
          <cell r="S52" t="str">
            <v>0.00</v>
          </cell>
        </row>
        <row r="53">
          <cell r="B53" t="str">
            <v>汪彬彬</v>
          </cell>
          <cell r="C53" t="str">
            <v>132930199303271115</v>
          </cell>
          <cell r="D53" t="str">
            <v>冲压弯管车间</v>
          </cell>
          <cell r="E53" t="str">
            <v>组装工</v>
          </cell>
          <cell r="F53">
            <v>26.5</v>
          </cell>
          <cell r="G53">
            <v>214</v>
          </cell>
          <cell r="H53">
            <v>64.5</v>
          </cell>
          <cell r="I53">
            <v>278.5</v>
          </cell>
        </row>
        <row r="53">
          <cell r="M53">
            <v>5800</v>
          </cell>
        </row>
        <row r="53">
          <cell r="Q53" t="str">
            <v>0.00</v>
          </cell>
          <cell r="R53" t="str">
            <v>0.00</v>
          </cell>
          <cell r="S53" t="str">
            <v>0.00</v>
          </cell>
        </row>
        <row r="54">
          <cell r="B54" t="str">
            <v>于代弟</v>
          </cell>
          <cell r="C54" t="str">
            <v>132930197512041827</v>
          </cell>
          <cell r="D54" t="str">
            <v>冲压弯管车间</v>
          </cell>
          <cell r="E54" t="str">
            <v>操作工</v>
          </cell>
        </row>
        <row r="54">
          <cell r="M54">
            <v>0</v>
          </cell>
        </row>
        <row r="54">
          <cell r="Q54" t="str">
            <v>0.00</v>
          </cell>
          <cell r="R54" t="str">
            <v>0.00</v>
          </cell>
          <cell r="S54" t="str">
            <v>0.00</v>
          </cell>
        </row>
        <row r="55">
          <cell r="B55" t="str">
            <v>王智</v>
          </cell>
          <cell r="C55" t="str">
            <v>130983199409015356</v>
          </cell>
          <cell r="D55" t="str">
            <v>冲压弯管车间</v>
          </cell>
          <cell r="E55" t="str">
            <v>操作工</v>
          </cell>
          <cell r="F55">
            <v>26.5</v>
          </cell>
          <cell r="G55">
            <v>212</v>
          </cell>
          <cell r="H55">
            <v>69.5</v>
          </cell>
          <cell r="I55">
            <v>281.5</v>
          </cell>
        </row>
        <row r="55">
          <cell r="M55">
            <v>6467.77</v>
          </cell>
          <cell r="N55">
            <v>0</v>
          </cell>
        </row>
        <row r="55">
          <cell r="Q55" t="str">
            <v>0.00</v>
          </cell>
          <cell r="R55" t="str">
            <v>0.00</v>
          </cell>
          <cell r="S55" t="str">
            <v>0.00</v>
          </cell>
        </row>
        <row r="56">
          <cell r="B56" t="str">
            <v>王文星</v>
          </cell>
          <cell r="C56" t="str">
            <v>132930197311060319</v>
          </cell>
          <cell r="D56" t="str">
            <v>冲压弯管车间</v>
          </cell>
          <cell r="E56" t="str">
            <v>操作工</v>
          </cell>
          <cell r="F56">
            <v>26.5</v>
          </cell>
          <cell r="G56">
            <v>214</v>
          </cell>
          <cell r="H56">
            <v>63</v>
          </cell>
          <cell r="I56">
            <v>277</v>
          </cell>
        </row>
        <row r="56">
          <cell r="M56">
            <v>5670.66</v>
          </cell>
          <cell r="N56">
            <v>0</v>
          </cell>
        </row>
        <row r="56">
          <cell r="Q56" t="str">
            <v>0.00</v>
          </cell>
          <cell r="R56" t="str">
            <v>0.00</v>
          </cell>
          <cell r="S56" t="str">
            <v>0.00</v>
          </cell>
        </row>
        <row r="57">
          <cell r="B57" t="str">
            <v>朱海杰</v>
          </cell>
          <cell r="C57" t="str">
            <v>132930199106251115</v>
          </cell>
          <cell r="D57" t="str">
            <v>冲压弯管车间</v>
          </cell>
          <cell r="E57" t="str">
            <v>操作工</v>
          </cell>
          <cell r="F57">
            <v>25</v>
          </cell>
          <cell r="G57">
            <v>200</v>
          </cell>
          <cell r="H57">
            <v>68</v>
          </cell>
          <cell r="I57">
            <v>268</v>
          </cell>
        </row>
        <row r="57">
          <cell r="M57">
            <v>5563.01</v>
          </cell>
          <cell r="N57">
            <v>0</v>
          </cell>
        </row>
        <row r="57">
          <cell r="Q57" t="str">
            <v>0.00</v>
          </cell>
          <cell r="R57" t="str">
            <v>0.00</v>
          </cell>
          <cell r="S57" t="str">
            <v>0.00</v>
          </cell>
        </row>
        <row r="58">
          <cell r="B58" t="str">
            <v>杨朕</v>
          </cell>
          <cell r="C58" t="str">
            <v>130983199601121415</v>
          </cell>
          <cell r="D58" t="str">
            <v>冲压弯管车间</v>
          </cell>
          <cell r="E58" t="str">
            <v>操作工</v>
          </cell>
          <cell r="F58">
            <v>25.5</v>
          </cell>
          <cell r="G58">
            <v>204</v>
          </cell>
          <cell r="H58">
            <v>67</v>
          </cell>
          <cell r="I58">
            <v>271</v>
          </cell>
        </row>
        <row r="58">
          <cell r="M58">
            <v>5653.78</v>
          </cell>
        </row>
        <row r="58">
          <cell r="Q58" t="str">
            <v>0.00</v>
          </cell>
          <cell r="R58" t="str">
            <v>0.00</v>
          </cell>
          <cell r="S58" t="str">
            <v>0.00</v>
          </cell>
        </row>
        <row r="59">
          <cell r="B59" t="str">
            <v>于瑞敏</v>
          </cell>
          <cell r="C59" t="str">
            <v>130930198601193323</v>
          </cell>
          <cell r="D59" t="str">
            <v>冲压弯管车间</v>
          </cell>
          <cell r="E59" t="str">
            <v>操作工</v>
          </cell>
          <cell r="F59">
            <v>26</v>
          </cell>
          <cell r="G59">
            <v>208</v>
          </cell>
          <cell r="H59">
            <v>81.5</v>
          </cell>
          <cell r="I59">
            <v>289.5</v>
          </cell>
        </row>
        <row r="59">
          <cell r="M59">
            <v>5732.49</v>
          </cell>
          <cell r="N59">
            <v>0</v>
          </cell>
        </row>
        <row r="59">
          <cell r="Q59" t="str">
            <v>0.00</v>
          </cell>
          <cell r="R59" t="str">
            <v>0.00</v>
          </cell>
          <cell r="S59" t="str">
            <v>0.00</v>
          </cell>
        </row>
        <row r="60">
          <cell r="B60" t="str">
            <v>朱洪来</v>
          </cell>
          <cell r="C60" t="str">
            <v>130983199202122218</v>
          </cell>
          <cell r="D60" t="str">
            <v>冲压弯管车间</v>
          </cell>
          <cell r="E60" t="str">
            <v>焊工</v>
          </cell>
          <cell r="F60">
            <v>27</v>
          </cell>
          <cell r="G60">
            <v>216</v>
          </cell>
          <cell r="H60">
            <v>74</v>
          </cell>
          <cell r="I60">
            <v>290</v>
          </cell>
        </row>
        <row r="60">
          <cell r="M60">
            <v>8900</v>
          </cell>
          <cell r="N60">
            <v>0</v>
          </cell>
        </row>
        <row r="60">
          <cell r="Q60" t="str">
            <v>0.00</v>
          </cell>
          <cell r="R60">
            <v>200</v>
          </cell>
          <cell r="S60" t="str">
            <v>0.00</v>
          </cell>
        </row>
        <row r="61">
          <cell r="B61" t="str">
            <v>王庆骥</v>
          </cell>
          <cell r="C61" t="str">
            <v>130983199810110712</v>
          </cell>
          <cell r="D61" t="str">
            <v>底座装配车间</v>
          </cell>
          <cell r="E61" t="str">
            <v>组装工</v>
          </cell>
          <cell r="F61">
            <v>23.5</v>
          </cell>
          <cell r="G61">
            <v>192</v>
          </cell>
          <cell r="H61">
            <v>19.5</v>
          </cell>
          <cell r="I61">
            <v>211.5</v>
          </cell>
          <cell r="J61">
            <v>7058.64</v>
          </cell>
        </row>
        <row r="61">
          <cell r="Q61">
            <v>0</v>
          </cell>
          <cell r="R61">
            <v>160</v>
          </cell>
          <cell r="S61" t="str">
            <v>0.00</v>
          </cell>
        </row>
        <row r="62">
          <cell r="B62" t="str">
            <v>宗方明</v>
          </cell>
          <cell r="C62" t="str">
            <v>130983199003282235</v>
          </cell>
          <cell r="D62" t="str">
            <v>底座装配车间</v>
          </cell>
          <cell r="E62" t="str">
            <v>组装工</v>
          </cell>
          <cell r="F62">
            <v>24</v>
          </cell>
          <cell r="G62">
            <v>195.5</v>
          </cell>
          <cell r="H62">
            <v>32.5</v>
          </cell>
          <cell r="I62">
            <v>228</v>
          </cell>
        </row>
        <row r="62">
          <cell r="M62">
            <v>4390.45</v>
          </cell>
        </row>
        <row r="62">
          <cell r="Q62">
            <v>450</v>
          </cell>
          <cell r="R62">
            <v>320</v>
          </cell>
          <cell r="S62" t="str">
            <v>0.00</v>
          </cell>
        </row>
        <row r="63">
          <cell r="B63" t="str">
            <v>王国防</v>
          </cell>
          <cell r="C63" t="str">
            <v>132930197710245310</v>
          </cell>
          <cell r="D63" t="str">
            <v>底座装配车间</v>
          </cell>
          <cell r="E63" t="str">
            <v>组装工</v>
          </cell>
          <cell r="F63">
            <v>23.5</v>
          </cell>
          <cell r="G63">
            <v>190</v>
          </cell>
          <cell r="H63">
            <v>26.5</v>
          </cell>
          <cell r="I63">
            <v>216.5</v>
          </cell>
        </row>
        <row r="63">
          <cell r="M63">
            <v>4617.7</v>
          </cell>
        </row>
        <row r="63">
          <cell r="Q63">
            <v>300</v>
          </cell>
          <cell r="R63">
            <v>220</v>
          </cell>
          <cell r="S63" t="str">
            <v>0.00</v>
          </cell>
        </row>
        <row r="64">
          <cell r="B64" t="str">
            <v>姚梅芳</v>
          </cell>
          <cell r="C64" t="str">
            <v>132930198207091427</v>
          </cell>
          <cell r="D64" t="str">
            <v>底座装配车间</v>
          </cell>
          <cell r="E64" t="str">
            <v>组装工</v>
          </cell>
          <cell r="F64">
            <v>24.5</v>
          </cell>
          <cell r="G64">
            <v>196.5</v>
          </cell>
          <cell r="H64">
            <v>33.5</v>
          </cell>
          <cell r="I64">
            <v>230</v>
          </cell>
        </row>
        <row r="64">
          <cell r="M64">
            <v>4197.18</v>
          </cell>
        </row>
        <row r="64">
          <cell r="Q64" t="str">
            <v>0.00</v>
          </cell>
          <cell r="R64">
            <v>140</v>
          </cell>
          <cell r="S64" t="str">
            <v>0.00</v>
          </cell>
        </row>
        <row r="65">
          <cell r="B65" t="str">
            <v>刘二精</v>
          </cell>
          <cell r="C65" t="str">
            <v>132930197812051840</v>
          </cell>
          <cell r="D65" t="str">
            <v>底座装配车间</v>
          </cell>
          <cell r="E65" t="str">
            <v>组装工</v>
          </cell>
          <cell r="F65">
            <v>20.5</v>
          </cell>
          <cell r="G65">
            <v>164.5</v>
          </cell>
          <cell r="H65">
            <v>27</v>
          </cell>
          <cell r="I65">
            <v>191.5</v>
          </cell>
        </row>
        <row r="65">
          <cell r="M65">
            <v>3453.48</v>
          </cell>
        </row>
        <row r="65">
          <cell r="Q65" t="str">
            <v>0.00</v>
          </cell>
          <cell r="R65">
            <v>160</v>
          </cell>
          <cell r="S65" t="str">
            <v>0.00</v>
          </cell>
        </row>
        <row r="66">
          <cell r="B66" t="str">
            <v>杨艳</v>
          </cell>
          <cell r="C66" t="str">
            <v>132930197806240522</v>
          </cell>
          <cell r="D66" t="str">
            <v>底座装配车间</v>
          </cell>
          <cell r="E66" t="str">
            <v>组装工</v>
          </cell>
          <cell r="F66">
            <v>24.5</v>
          </cell>
          <cell r="G66">
            <v>196</v>
          </cell>
          <cell r="H66">
            <v>37</v>
          </cell>
          <cell r="I66">
            <v>233</v>
          </cell>
        </row>
        <row r="66">
          <cell r="M66">
            <v>4281.8</v>
          </cell>
        </row>
        <row r="66">
          <cell r="Q66" t="str">
            <v>0.00</v>
          </cell>
          <cell r="R66">
            <v>140</v>
          </cell>
          <cell r="S66" t="str">
            <v>0.00</v>
          </cell>
        </row>
        <row r="67">
          <cell r="B67" t="str">
            <v>李艳平</v>
          </cell>
          <cell r="C67" t="str">
            <v>130930198302283329</v>
          </cell>
          <cell r="D67" t="str">
            <v>底座装配车间</v>
          </cell>
          <cell r="E67" t="str">
            <v>组装工</v>
          </cell>
          <cell r="F67">
            <v>24</v>
          </cell>
          <cell r="G67">
            <v>192</v>
          </cell>
          <cell r="H67">
            <v>33.5</v>
          </cell>
          <cell r="I67">
            <v>225.5</v>
          </cell>
        </row>
        <row r="67">
          <cell r="M67">
            <v>4126.3</v>
          </cell>
        </row>
        <row r="67">
          <cell r="Q67" t="str">
            <v>0.00</v>
          </cell>
          <cell r="R67">
            <v>100</v>
          </cell>
          <cell r="S67" t="str">
            <v>0.00</v>
          </cell>
        </row>
        <row r="68">
          <cell r="B68" t="str">
            <v>王秀华</v>
          </cell>
          <cell r="C68" t="str">
            <v>132930198103201628</v>
          </cell>
          <cell r="D68" t="str">
            <v>底座装配车间</v>
          </cell>
          <cell r="E68" t="str">
            <v>组装工</v>
          </cell>
          <cell r="F68">
            <v>24</v>
          </cell>
          <cell r="G68">
            <v>200</v>
          </cell>
          <cell r="H68">
            <v>26</v>
          </cell>
          <cell r="I68">
            <v>226</v>
          </cell>
        </row>
        <row r="68">
          <cell r="M68">
            <v>4018.4</v>
          </cell>
        </row>
        <row r="68">
          <cell r="Q68" t="str">
            <v>0.00</v>
          </cell>
          <cell r="R68" t="str">
            <v>0.00</v>
          </cell>
          <cell r="S68" t="str">
            <v>0.00</v>
          </cell>
        </row>
        <row r="69">
          <cell r="B69" t="str">
            <v>高健朝</v>
          </cell>
          <cell r="C69" t="str">
            <v>130983200305272812</v>
          </cell>
          <cell r="D69" t="str">
            <v>底座装配车间</v>
          </cell>
          <cell r="E69" t="str">
            <v>组装工</v>
          </cell>
          <cell r="F69">
            <v>21</v>
          </cell>
          <cell r="G69">
            <v>172</v>
          </cell>
          <cell r="H69">
            <v>20.5</v>
          </cell>
          <cell r="I69">
            <v>192.5</v>
          </cell>
        </row>
        <row r="69">
          <cell r="M69">
            <v>3268.9</v>
          </cell>
        </row>
        <row r="69">
          <cell r="Q69" t="str">
            <v>0.00</v>
          </cell>
          <cell r="R69" t="str">
            <v>0.00</v>
          </cell>
          <cell r="S69" t="str">
            <v>0.00</v>
          </cell>
        </row>
        <row r="70">
          <cell r="B70" t="str">
            <v>杨莉莉</v>
          </cell>
          <cell r="C70" t="str">
            <v>13293019811206184X</v>
          </cell>
          <cell r="D70" t="str">
            <v>底座装配车间</v>
          </cell>
          <cell r="E70" t="str">
            <v>组装工</v>
          </cell>
          <cell r="F70">
            <v>21</v>
          </cell>
          <cell r="G70">
            <v>172</v>
          </cell>
          <cell r="H70">
            <v>25.5</v>
          </cell>
          <cell r="I70">
            <v>197.5</v>
          </cell>
        </row>
        <row r="70">
          <cell r="M70">
            <v>3609.5</v>
          </cell>
        </row>
        <row r="70">
          <cell r="Q70" t="str">
            <v>0.00</v>
          </cell>
          <cell r="R70" t="str">
            <v>0.00</v>
          </cell>
          <cell r="S70" t="str">
            <v>0.00</v>
          </cell>
        </row>
        <row r="71">
          <cell r="B71" t="str">
            <v>左梦妮</v>
          </cell>
          <cell r="C71" t="str">
            <v>130930198802013624</v>
          </cell>
          <cell r="D71" t="str">
            <v>底座装配车间</v>
          </cell>
          <cell r="E71" t="str">
            <v>组装工</v>
          </cell>
          <cell r="F71">
            <v>23.5</v>
          </cell>
          <cell r="G71">
            <v>190</v>
          </cell>
          <cell r="H71">
            <v>27</v>
          </cell>
          <cell r="I71">
            <v>217</v>
          </cell>
        </row>
        <row r="71">
          <cell r="M71">
            <v>3888.2</v>
          </cell>
        </row>
        <row r="71">
          <cell r="Q71" t="str">
            <v>0.00</v>
          </cell>
          <cell r="R71" t="str">
            <v>0.00</v>
          </cell>
          <cell r="S71" t="str">
            <v>0.00</v>
          </cell>
        </row>
        <row r="72">
          <cell r="B72" t="str">
            <v>冯风泽</v>
          </cell>
          <cell r="C72" t="str">
            <v>130983200601180314</v>
          </cell>
          <cell r="D72" t="str">
            <v>底座装配车间</v>
          </cell>
          <cell r="E72" t="str">
            <v>组装工</v>
          </cell>
          <cell r="F72">
            <v>22</v>
          </cell>
          <cell r="G72">
            <v>182</v>
          </cell>
          <cell r="H72">
            <v>22</v>
          </cell>
          <cell r="I72">
            <v>204</v>
          </cell>
        </row>
        <row r="72">
          <cell r="M72">
            <v>4187</v>
          </cell>
        </row>
        <row r="72">
          <cell r="Q72" t="str">
            <v>0.00</v>
          </cell>
          <cell r="R72" t="str">
            <v>0.00</v>
          </cell>
          <cell r="S72" t="str">
            <v>0.00</v>
          </cell>
        </row>
        <row r="73">
          <cell r="B73" t="str">
            <v>赵秋杰</v>
          </cell>
          <cell r="C73" t="str">
            <v>131025198501223063</v>
          </cell>
          <cell r="D73" t="str">
            <v>底座装配车间</v>
          </cell>
          <cell r="E73" t="str">
            <v>组装工</v>
          </cell>
          <cell r="F73">
            <v>24</v>
          </cell>
          <cell r="G73">
            <v>194</v>
          </cell>
          <cell r="H73">
            <v>36.5</v>
          </cell>
          <cell r="I73">
            <v>230.5</v>
          </cell>
        </row>
        <row r="73">
          <cell r="M73">
            <v>4479.8</v>
          </cell>
        </row>
        <row r="73">
          <cell r="Q73" t="str">
            <v>0.00</v>
          </cell>
          <cell r="R73">
            <v>40</v>
          </cell>
          <cell r="S73" t="str">
            <v>0.00</v>
          </cell>
        </row>
        <row r="74">
          <cell r="B74" t="str">
            <v>刘培杰</v>
          </cell>
          <cell r="C74" t="str">
            <v>132930197809273573</v>
          </cell>
          <cell r="D74" t="str">
            <v>底座装配车间</v>
          </cell>
          <cell r="E74" t="str">
            <v>组装工</v>
          </cell>
          <cell r="F74">
            <v>26</v>
          </cell>
          <cell r="G74">
            <v>210</v>
          </cell>
          <cell r="H74">
            <v>43</v>
          </cell>
          <cell r="I74">
            <v>253</v>
          </cell>
        </row>
        <row r="74">
          <cell r="M74">
            <v>4659.1</v>
          </cell>
        </row>
        <row r="74">
          <cell r="Q74" t="str">
            <v>0.00</v>
          </cell>
          <cell r="R74" t="str">
            <v>0.00</v>
          </cell>
          <cell r="S74" t="str">
            <v>0.00</v>
          </cell>
        </row>
        <row r="75">
          <cell r="B75" t="str">
            <v>张洪亮</v>
          </cell>
          <cell r="C75" t="str">
            <v>130983198807243915</v>
          </cell>
          <cell r="D75" t="str">
            <v>底座装配车间</v>
          </cell>
          <cell r="E75" t="str">
            <v>组装工</v>
          </cell>
          <cell r="F75">
            <v>21.5</v>
          </cell>
          <cell r="G75">
            <v>176</v>
          </cell>
          <cell r="H75">
            <v>29</v>
          </cell>
          <cell r="I75">
            <v>205</v>
          </cell>
        </row>
        <row r="75">
          <cell r="M75">
            <v>4004.6</v>
          </cell>
        </row>
        <row r="75">
          <cell r="Q75">
            <v>450</v>
          </cell>
          <cell r="R75" t="str">
            <v>0.00</v>
          </cell>
          <cell r="S75" t="str">
            <v>0.00</v>
          </cell>
        </row>
        <row r="76">
          <cell r="B76" t="str">
            <v>康春艳</v>
          </cell>
          <cell r="C76" t="str">
            <v>130983199003122063</v>
          </cell>
          <cell r="D76" t="str">
            <v>底座装配车间</v>
          </cell>
          <cell r="E76" t="str">
            <v>组装工</v>
          </cell>
          <cell r="F76">
            <v>22</v>
          </cell>
          <cell r="G76">
            <v>180</v>
          </cell>
          <cell r="H76">
            <v>22</v>
          </cell>
          <cell r="I76">
            <v>202</v>
          </cell>
        </row>
        <row r="76">
          <cell r="M76">
            <v>3780</v>
          </cell>
        </row>
        <row r="76">
          <cell r="Q76" t="str">
            <v>0.00</v>
          </cell>
          <cell r="R76">
            <v>20</v>
          </cell>
          <cell r="S76" t="str">
            <v>0.00</v>
          </cell>
        </row>
        <row r="77">
          <cell r="B77" t="str">
            <v>曹清泉</v>
          </cell>
          <cell r="C77" t="str">
            <v>130983200110252010</v>
          </cell>
          <cell r="D77" t="str">
            <v>底座装配车间</v>
          </cell>
          <cell r="E77" t="str">
            <v>组装工</v>
          </cell>
          <cell r="F77">
            <v>19.5</v>
          </cell>
          <cell r="G77">
            <v>160</v>
          </cell>
          <cell r="H77">
            <v>22</v>
          </cell>
          <cell r="I77">
            <v>182</v>
          </cell>
        </row>
        <row r="77">
          <cell r="M77">
            <v>3120</v>
          </cell>
        </row>
        <row r="77">
          <cell r="Q77" t="str">
            <v>0.00</v>
          </cell>
          <cell r="R77" t="str">
            <v>0.00</v>
          </cell>
          <cell r="S77" t="str">
            <v>0.00</v>
          </cell>
        </row>
        <row r="78">
          <cell r="B78" t="str">
            <v>尹园园</v>
          </cell>
          <cell r="C78" t="str">
            <v>130983198708171821</v>
          </cell>
          <cell r="D78" t="str">
            <v>底座装配车间</v>
          </cell>
          <cell r="E78" t="str">
            <v>组装工</v>
          </cell>
          <cell r="F78">
            <v>21.5</v>
          </cell>
          <cell r="G78">
            <v>178</v>
          </cell>
          <cell r="H78">
            <v>28.5</v>
          </cell>
          <cell r="I78">
            <v>206.5</v>
          </cell>
        </row>
        <row r="78">
          <cell r="M78">
            <v>3711.7</v>
          </cell>
        </row>
        <row r="78">
          <cell r="Q78" t="str">
            <v>0.00</v>
          </cell>
          <cell r="R78" t="str">
            <v>0.00</v>
          </cell>
          <cell r="S78" t="str">
            <v>0.00</v>
          </cell>
        </row>
        <row r="79">
          <cell r="B79" t="str">
            <v>张蕾</v>
          </cell>
          <cell r="C79" t="str">
            <v>130822198909195848</v>
          </cell>
          <cell r="D79" t="str">
            <v>底座装配车间</v>
          </cell>
          <cell r="E79" t="str">
            <v>组装工</v>
          </cell>
          <cell r="F79">
            <v>22</v>
          </cell>
          <cell r="G79">
            <v>182</v>
          </cell>
          <cell r="H79">
            <v>28</v>
          </cell>
          <cell r="I79">
            <v>210</v>
          </cell>
        </row>
        <row r="79">
          <cell r="M79">
            <v>3718.8</v>
          </cell>
        </row>
        <row r="79">
          <cell r="Q79" t="str">
            <v>0.00</v>
          </cell>
          <cell r="R79" t="str">
            <v>0.00</v>
          </cell>
          <cell r="S79" t="str">
            <v>0.00</v>
          </cell>
        </row>
        <row r="80">
          <cell r="B80" t="str">
            <v>邓程霖</v>
          </cell>
          <cell r="C80" t="str">
            <v>130983200202022212</v>
          </cell>
          <cell r="D80" t="str">
            <v>底座装配车间</v>
          </cell>
          <cell r="E80" t="str">
            <v>组装工</v>
          </cell>
          <cell r="F80">
            <v>18</v>
          </cell>
          <cell r="G80">
            <v>148</v>
          </cell>
          <cell r="H80">
            <v>22</v>
          </cell>
          <cell r="I80">
            <v>170</v>
          </cell>
        </row>
        <row r="80">
          <cell r="M80">
            <v>2807.2</v>
          </cell>
        </row>
        <row r="80">
          <cell r="Q80" t="str">
            <v>0.00</v>
          </cell>
          <cell r="R80">
            <v>20</v>
          </cell>
          <cell r="S80" t="str">
            <v>0.00</v>
          </cell>
        </row>
        <row r="81">
          <cell r="B81" t="str">
            <v>邓冬冬</v>
          </cell>
          <cell r="C81" t="str">
            <v>130983199202051616</v>
          </cell>
          <cell r="D81" t="str">
            <v>焊接车间</v>
          </cell>
          <cell r="E81" t="str">
            <v>焊工</v>
          </cell>
          <cell r="F81">
            <v>25</v>
          </cell>
          <cell r="G81">
            <v>201</v>
          </cell>
          <cell r="H81">
            <v>50.5</v>
          </cell>
          <cell r="I81">
            <v>251.5</v>
          </cell>
          <cell r="J81">
            <v>7399.4</v>
          </cell>
        </row>
        <row r="81">
          <cell r="M81">
            <v>0</v>
          </cell>
        </row>
        <row r="81">
          <cell r="Q81">
            <v>0</v>
          </cell>
          <cell r="R81">
            <v>280</v>
          </cell>
          <cell r="S81" t="str">
            <v>0.00</v>
          </cell>
        </row>
        <row r="82">
          <cell r="B82" t="str">
            <v>刘如成</v>
          </cell>
          <cell r="C82" t="str">
            <v>13098319891027201X</v>
          </cell>
          <cell r="D82" t="str">
            <v>焊接车间</v>
          </cell>
          <cell r="E82" t="str">
            <v>焊工</v>
          </cell>
          <cell r="F82">
            <v>26.5</v>
          </cell>
          <cell r="G82">
            <v>211.5</v>
          </cell>
          <cell r="H82">
            <v>61.5</v>
          </cell>
          <cell r="I82">
            <v>273</v>
          </cell>
          <cell r="J82">
            <v>7624.13</v>
          </cell>
        </row>
        <row r="82">
          <cell r="M82">
            <v>0</v>
          </cell>
        </row>
        <row r="82">
          <cell r="Q82">
            <v>0</v>
          </cell>
          <cell r="R82">
            <v>200</v>
          </cell>
          <cell r="S82" t="str">
            <v>0.00</v>
          </cell>
        </row>
        <row r="83">
          <cell r="B83" t="str">
            <v>杨兴乐</v>
          </cell>
          <cell r="C83" t="str">
            <v>130983198303042212</v>
          </cell>
          <cell r="D83" t="str">
            <v>焊接车间</v>
          </cell>
          <cell r="E83" t="str">
            <v>焊工</v>
          </cell>
          <cell r="F83">
            <v>22.5</v>
          </cell>
          <cell r="G83">
            <v>180</v>
          </cell>
          <cell r="H83">
            <v>65.5</v>
          </cell>
          <cell r="I83">
            <v>245.5</v>
          </cell>
        </row>
        <row r="83">
          <cell r="M83">
            <v>7073.95</v>
          </cell>
        </row>
        <row r="83">
          <cell r="R83">
            <v>180</v>
          </cell>
          <cell r="S83" t="str">
            <v>0.00</v>
          </cell>
        </row>
        <row r="84">
          <cell r="B84" t="str">
            <v>杨学涛</v>
          </cell>
          <cell r="C84" t="str">
            <v>13293019820815221X</v>
          </cell>
          <cell r="D84" t="str">
            <v>焊接车间</v>
          </cell>
          <cell r="E84" t="str">
            <v>焊工</v>
          </cell>
          <cell r="F84">
            <v>28</v>
          </cell>
          <cell r="G84">
            <v>224</v>
          </cell>
          <cell r="H84">
            <v>46.5</v>
          </cell>
          <cell r="I84">
            <v>270.5</v>
          </cell>
        </row>
        <row r="84">
          <cell r="M84">
            <v>8455.58</v>
          </cell>
        </row>
        <row r="84">
          <cell r="R84">
            <v>180</v>
          </cell>
          <cell r="S84" t="str">
            <v>0.00</v>
          </cell>
        </row>
        <row r="85">
          <cell r="B85" t="str">
            <v>孙金海</v>
          </cell>
          <cell r="C85" t="str">
            <v>132930196712241415</v>
          </cell>
          <cell r="D85" t="str">
            <v>焊接车间</v>
          </cell>
          <cell r="E85" t="str">
            <v>辅工</v>
          </cell>
          <cell r="F85">
            <v>22</v>
          </cell>
          <cell r="G85">
            <v>176</v>
          </cell>
          <cell r="H85">
            <v>60</v>
          </cell>
          <cell r="I85">
            <v>236</v>
          </cell>
        </row>
        <row r="85">
          <cell r="M85">
            <v>5111.37</v>
          </cell>
        </row>
        <row r="85">
          <cell r="R85">
            <v>180</v>
          </cell>
          <cell r="S85" t="str">
            <v>0.00</v>
          </cell>
        </row>
        <row r="86">
          <cell r="B86" t="str">
            <v>商松坡</v>
          </cell>
          <cell r="C86" t="str">
            <v>130983198607190716</v>
          </cell>
          <cell r="D86" t="str">
            <v>焊接车间</v>
          </cell>
          <cell r="E86" t="str">
            <v>辅工</v>
          </cell>
          <cell r="F86">
            <v>27</v>
          </cell>
          <cell r="G86">
            <v>218</v>
          </cell>
          <cell r="H86">
            <v>65.5</v>
          </cell>
          <cell r="I86">
            <v>283.5</v>
          </cell>
        </row>
        <row r="86">
          <cell r="M86">
            <v>5383.87</v>
          </cell>
        </row>
        <row r="86">
          <cell r="R86">
            <v>200</v>
          </cell>
          <cell r="S86" t="str">
            <v>0.00</v>
          </cell>
        </row>
        <row r="87">
          <cell r="B87" t="str">
            <v>杨树国</v>
          </cell>
          <cell r="C87" t="str">
            <v>132929197105024012</v>
          </cell>
          <cell r="D87" t="str">
            <v>焊接车间</v>
          </cell>
          <cell r="E87" t="str">
            <v>辅工</v>
          </cell>
          <cell r="F87">
            <v>27.5</v>
          </cell>
          <cell r="G87">
            <v>222</v>
          </cell>
          <cell r="H87">
            <v>72</v>
          </cell>
          <cell r="I87">
            <v>294</v>
          </cell>
        </row>
        <row r="87">
          <cell r="M87">
            <v>5218.29</v>
          </cell>
        </row>
        <row r="87">
          <cell r="R87">
            <v>120</v>
          </cell>
          <cell r="S87" t="str">
            <v>0.00</v>
          </cell>
        </row>
        <row r="88">
          <cell r="B88" t="str">
            <v>王红梅</v>
          </cell>
          <cell r="C88" t="str">
            <v>132930198107081424</v>
          </cell>
          <cell r="D88" t="str">
            <v>焊接车间</v>
          </cell>
          <cell r="E88" t="str">
            <v>摆件工</v>
          </cell>
          <cell r="F88">
            <v>24</v>
          </cell>
          <cell r="G88">
            <v>189.5</v>
          </cell>
          <cell r="H88">
            <v>51.5</v>
          </cell>
          <cell r="I88">
            <v>241</v>
          </cell>
        </row>
        <row r="88">
          <cell r="M88">
            <v>5145.51</v>
          </cell>
        </row>
        <row r="88">
          <cell r="R88">
            <v>200</v>
          </cell>
          <cell r="S88" t="str">
            <v>0.00</v>
          </cell>
        </row>
        <row r="89">
          <cell r="B89" t="str">
            <v>吴红红</v>
          </cell>
          <cell r="C89" t="str">
            <v>130981198308164427</v>
          </cell>
          <cell r="D89" t="str">
            <v>焊接车间</v>
          </cell>
          <cell r="E89" t="str">
            <v>辅工</v>
          </cell>
          <cell r="F89">
            <v>28.5</v>
          </cell>
          <cell r="G89">
            <v>230</v>
          </cell>
          <cell r="H89">
            <v>65</v>
          </cell>
          <cell r="I89">
            <v>295</v>
          </cell>
        </row>
        <row r="89">
          <cell r="M89">
            <v>6549.57</v>
          </cell>
        </row>
        <row r="89">
          <cell r="R89">
            <v>120</v>
          </cell>
          <cell r="S89" t="str">
            <v>0.00</v>
          </cell>
        </row>
        <row r="90">
          <cell r="B90" t="str">
            <v>王忠</v>
          </cell>
          <cell r="C90" t="str">
            <v>130983199302161652</v>
          </cell>
          <cell r="D90" t="str">
            <v>焊接车间</v>
          </cell>
          <cell r="E90" t="str">
            <v>焊工</v>
          </cell>
          <cell r="F90">
            <v>3</v>
          </cell>
          <cell r="G90">
            <v>24</v>
          </cell>
          <cell r="H90">
            <v>0</v>
          </cell>
          <cell r="I90">
            <v>24</v>
          </cell>
        </row>
        <row r="90">
          <cell r="M90">
            <v>0</v>
          </cell>
        </row>
        <row r="90">
          <cell r="R90">
            <v>100</v>
          </cell>
          <cell r="S90" t="str">
            <v>0.00</v>
          </cell>
        </row>
        <row r="91">
          <cell r="B91" t="str">
            <v>王万新</v>
          </cell>
          <cell r="C91" t="str">
            <v>132930197305251637</v>
          </cell>
          <cell r="D91" t="str">
            <v>焊接车间</v>
          </cell>
          <cell r="E91" t="str">
            <v>焊工</v>
          </cell>
        </row>
        <row r="91">
          <cell r="M91">
            <v>0</v>
          </cell>
        </row>
        <row r="91">
          <cell r="R91">
            <v>140</v>
          </cell>
          <cell r="S91" t="str">
            <v>0.00</v>
          </cell>
        </row>
        <row r="92">
          <cell r="B92" t="str">
            <v>胡海明</v>
          </cell>
          <cell r="C92" t="str">
            <v>132930198106302213</v>
          </cell>
          <cell r="D92" t="str">
            <v>焊接车间</v>
          </cell>
          <cell r="E92" t="str">
            <v>焊工</v>
          </cell>
          <cell r="F92">
            <v>20.5</v>
          </cell>
          <cell r="G92">
            <v>167</v>
          </cell>
          <cell r="H92">
            <v>72</v>
          </cell>
          <cell r="I92">
            <v>239</v>
          </cell>
        </row>
        <row r="92">
          <cell r="M92">
            <v>6729.48</v>
          </cell>
        </row>
        <row r="92">
          <cell r="R92">
            <v>220</v>
          </cell>
          <cell r="S92" t="str">
            <v>0.00</v>
          </cell>
        </row>
        <row r="93">
          <cell r="B93" t="str">
            <v>孙广林</v>
          </cell>
          <cell r="C93" t="str">
            <v>230229196801272019</v>
          </cell>
          <cell r="D93" t="str">
            <v>焊接车间</v>
          </cell>
          <cell r="E93" t="str">
            <v>辅工</v>
          </cell>
          <cell r="F93">
            <v>28.5</v>
          </cell>
          <cell r="G93">
            <v>232</v>
          </cell>
          <cell r="H93">
            <v>66</v>
          </cell>
          <cell r="I93">
            <v>298</v>
          </cell>
        </row>
        <row r="93">
          <cell r="M93">
            <v>5431.6</v>
          </cell>
        </row>
        <row r="93">
          <cell r="R93">
            <v>160</v>
          </cell>
          <cell r="S93" t="str">
            <v>0.00</v>
          </cell>
        </row>
        <row r="94">
          <cell r="B94" t="str">
            <v>刘金岗</v>
          </cell>
          <cell r="C94" t="str">
            <v>130983198708122210</v>
          </cell>
          <cell r="D94" t="str">
            <v>焊接车间</v>
          </cell>
          <cell r="E94" t="str">
            <v>焊工</v>
          </cell>
          <cell r="F94">
            <v>18.5</v>
          </cell>
          <cell r="G94">
            <v>148</v>
          </cell>
          <cell r="H94">
            <v>34</v>
          </cell>
          <cell r="I94">
            <v>182</v>
          </cell>
        </row>
        <row r="94">
          <cell r="M94">
            <v>4326.3</v>
          </cell>
        </row>
        <row r="94">
          <cell r="R94">
            <v>80</v>
          </cell>
          <cell r="S94" t="str">
            <v>0.00</v>
          </cell>
        </row>
        <row r="95">
          <cell r="B95" t="str">
            <v>胡建谱</v>
          </cell>
          <cell r="C95" t="str">
            <v>130983198703172411</v>
          </cell>
          <cell r="D95" t="str">
            <v>焊接车间</v>
          </cell>
          <cell r="E95" t="str">
            <v>焊工</v>
          </cell>
        </row>
        <row r="95">
          <cell r="M95">
            <v>0</v>
          </cell>
        </row>
        <row r="95">
          <cell r="R95">
            <v>160</v>
          </cell>
          <cell r="S95" t="str">
            <v>0.00</v>
          </cell>
        </row>
        <row r="96">
          <cell r="B96" t="str">
            <v>刘金良</v>
          </cell>
          <cell r="C96" t="str">
            <v>130925197205116056</v>
          </cell>
          <cell r="D96" t="str">
            <v>焊接车间</v>
          </cell>
          <cell r="E96" t="str">
            <v>辅工</v>
          </cell>
          <cell r="F96">
            <v>28</v>
          </cell>
          <cell r="G96">
            <v>234.5</v>
          </cell>
          <cell r="H96">
            <v>74</v>
          </cell>
          <cell r="I96">
            <v>308.5</v>
          </cell>
        </row>
        <row r="96">
          <cell r="M96">
            <v>6794.39</v>
          </cell>
        </row>
        <row r="96">
          <cell r="R96">
            <v>100</v>
          </cell>
          <cell r="S96" t="str">
            <v>0.00</v>
          </cell>
        </row>
        <row r="97">
          <cell r="B97" t="str">
            <v>胡庆生</v>
          </cell>
          <cell r="C97" t="str">
            <v>132930196611212412</v>
          </cell>
          <cell r="D97" t="str">
            <v>焊接车间</v>
          </cell>
          <cell r="E97" t="str">
            <v>辅工</v>
          </cell>
          <cell r="F97">
            <v>27</v>
          </cell>
          <cell r="G97">
            <v>215.5</v>
          </cell>
          <cell r="H97">
            <v>62</v>
          </cell>
          <cell r="I97">
            <v>277.5</v>
          </cell>
        </row>
        <row r="97">
          <cell r="M97">
            <v>4760.91</v>
          </cell>
        </row>
        <row r="97">
          <cell r="R97">
            <v>200</v>
          </cell>
          <cell r="S97" t="str">
            <v>0.00</v>
          </cell>
        </row>
        <row r="98">
          <cell r="B98" t="str">
            <v>赵亚帅</v>
          </cell>
          <cell r="C98" t="str">
            <v>130983199404062233</v>
          </cell>
          <cell r="D98" t="str">
            <v>焊接车间</v>
          </cell>
          <cell r="E98" t="str">
            <v>焊工</v>
          </cell>
          <cell r="F98">
            <v>24</v>
          </cell>
          <cell r="G98">
            <v>192</v>
          </cell>
          <cell r="H98">
            <v>42.5</v>
          </cell>
          <cell r="I98">
            <v>234.5</v>
          </cell>
        </row>
        <row r="98">
          <cell r="M98">
            <v>7153.46</v>
          </cell>
        </row>
        <row r="98">
          <cell r="R98">
            <v>240</v>
          </cell>
          <cell r="S98" t="str">
            <v>0.00</v>
          </cell>
        </row>
        <row r="99">
          <cell r="B99" t="str">
            <v>孟新</v>
          </cell>
          <cell r="C99" t="str">
            <v>130983199302022011</v>
          </cell>
          <cell r="D99" t="str">
            <v>焊接车间</v>
          </cell>
          <cell r="E99" t="str">
            <v>焊工</v>
          </cell>
          <cell r="F99">
            <v>18.5</v>
          </cell>
          <cell r="G99">
            <v>150</v>
          </cell>
          <cell r="H99">
            <v>38.5</v>
          </cell>
          <cell r="I99">
            <v>188.5</v>
          </cell>
        </row>
        <row r="99">
          <cell r="M99">
            <v>3061.58</v>
          </cell>
        </row>
        <row r="99">
          <cell r="R99">
            <v>200</v>
          </cell>
          <cell r="S99" t="str">
            <v>0.00</v>
          </cell>
        </row>
        <row r="100">
          <cell r="B100" t="str">
            <v>赵英才</v>
          </cell>
          <cell r="C100" t="str">
            <v>130983199403242216</v>
          </cell>
          <cell r="D100" t="str">
            <v>焊接车间</v>
          </cell>
          <cell r="E100" t="str">
            <v>焊工</v>
          </cell>
          <cell r="F100">
            <v>23.5</v>
          </cell>
          <cell r="G100">
            <v>188</v>
          </cell>
          <cell r="H100">
            <v>67.5</v>
          </cell>
          <cell r="I100">
            <v>255.5</v>
          </cell>
        </row>
        <row r="100">
          <cell r="M100">
            <v>7982.28</v>
          </cell>
        </row>
        <row r="100">
          <cell r="R100">
            <v>200</v>
          </cell>
          <cell r="S100" t="str">
            <v>0.00</v>
          </cell>
        </row>
        <row r="101">
          <cell r="B101" t="str">
            <v>孙华山</v>
          </cell>
          <cell r="C101" t="str">
            <v>130983198905051415</v>
          </cell>
          <cell r="D101" t="str">
            <v>焊接车间</v>
          </cell>
          <cell r="E101" t="str">
            <v>焊工</v>
          </cell>
          <cell r="F101">
            <v>29</v>
          </cell>
          <cell r="G101">
            <v>232</v>
          </cell>
          <cell r="H101">
            <v>47.5</v>
          </cell>
          <cell r="I101">
            <v>279.5</v>
          </cell>
        </row>
        <row r="101">
          <cell r="M101">
            <v>8915.51</v>
          </cell>
        </row>
        <row r="101">
          <cell r="R101">
            <v>180</v>
          </cell>
          <cell r="S101" t="str">
            <v>0.00</v>
          </cell>
        </row>
        <row r="102">
          <cell r="B102" t="str">
            <v>刘双双</v>
          </cell>
          <cell r="C102" t="str">
            <v>130924198208044260</v>
          </cell>
          <cell r="D102" t="str">
            <v>焊接车间</v>
          </cell>
          <cell r="E102" t="str">
            <v>摆件工</v>
          </cell>
          <cell r="F102">
            <v>27.5</v>
          </cell>
          <cell r="G102">
            <v>222</v>
          </cell>
          <cell r="H102">
            <v>66</v>
          </cell>
          <cell r="I102">
            <v>288</v>
          </cell>
        </row>
        <row r="102">
          <cell r="M102">
            <v>6148.53</v>
          </cell>
        </row>
        <row r="102">
          <cell r="R102">
            <v>40</v>
          </cell>
          <cell r="S102" t="str">
            <v>0.00</v>
          </cell>
        </row>
        <row r="103">
          <cell r="B103" t="str">
            <v>孙国峰</v>
          </cell>
          <cell r="C103" t="str">
            <v>132930196805250118</v>
          </cell>
          <cell r="D103" t="str">
            <v>焊接车间</v>
          </cell>
          <cell r="E103" t="str">
            <v>辅工</v>
          </cell>
          <cell r="F103">
            <v>24</v>
          </cell>
          <cell r="G103">
            <v>192</v>
          </cell>
          <cell r="H103">
            <v>82.5</v>
          </cell>
          <cell r="I103">
            <v>274.5</v>
          </cell>
        </row>
        <row r="103">
          <cell r="M103">
            <v>5128.18</v>
          </cell>
        </row>
        <row r="103">
          <cell r="R103">
            <v>160</v>
          </cell>
          <cell r="S103" t="str">
            <v>0.00</v>
          </cell>
        </row>
        <row r="104">
          <cell r="B104" t="str">
            <v>崔新玲</v>
          </cell>
          <cell r="C104" t="str">
            <v>130923199212160529</v>
          </cell>
          <cell r="D104" t="str">
            <v>焊接车间</v>
          </cell>
          <cell r="E104" t="str">
            <v>操作工</v>
          </cell>
          <cell r="F104">
            <v>26.5</v>
          </cell>
          <cell r="G104">
            <v>214</v>
          </cell>
          <cell r="H104">
            <v>61.5</v>
          </cell>
          <cell r="I104">
            <v>275.5</v>
          </cell>
        </row>
        <row r="104">
          <cell r="M104">
            <v>5972.96</v>
          </cell>
        </row>
        <row r="104">
          <cell r="R104">
            <v>40</v>
          </cell>
          <cell r="S104" t="str">
            <v>0.00</v>
          </cell>
        </row>
        <row r="105">
          <cell r="B105" t="str">
            <v>张景义</v>
          </cell>
          <cell r="C105" t="str">
            <v>132934197102240933</v>
          </cell>
          <cell r="D105" t="str">
            <v>焊接车间</v>
          </cell>
          <cell r="E105" t="str">
            <v>操作工</v>
          </cell>
          <cell r="F105">
            <v>27</v>
          </cell>
          <cell r="G105">
            <v>220</v>
          </cell>
          <cell r="H105">
            <v>76</v>
          </cell>
          <cell r="I105">
            <v>296</v>
          </cell>
        </row>
        <row r="105">
          <cell r="M105">
            <v>6274.72</v>
          </cell>
        </row>
        <row r="105">
          <cell r="R105">
            <v>20</v>
          </cell>
          <cell r="S105" t="str">
            <v>0.00</v>
          </cell>
        </row>
        <row r="106">
          <cell r="B106" t="str">
            <v>邓博元</v>
          </cell>
          <cell r="C106" t="str">
            <v>130983199906011612</v>
          </cell>
          <cell r="D106" t="str">
            <v>焊接车间</v>
          </cell>
          <cell r="E106" t="str">
            <v>摆件工</v>
          </cell>
          <cell r="F106">
            <v>24</v>
          </cell>
          <cell r="G106">
            <v>194</v>
          </cell>
          <cell r="H106">
            <v>64</v>
          </cell>
          <cell r="I106">
            <v>258</v>
          </cell>
        </row>
        <row r="106">
          <cell r="M106">
            <v>5391.94</v>
          </cell>
        </row>
        <row r="106">
          <cell r="R106" t="str">
            <v>0.00</v>
          </cell>
          <cell r="S106" t="str">
            <v>0.00</v>
          </cell>
        </row>
        <row r="107">
          <cell r="B107" t="str">
            <v>李明</v>
          </cell>
          <cell r="C107" t="str">
            <v>130983198608055911</v>
          </cell>
          <cell r="D107" t="str">
            <v>焊接车间</v>
          </cell>
          <cell r="E107" t="str">
            <v>焊工</v>
          </cell>
          <cell r="F107">
            <v>22.5</v>
          </cell>
          <cell r="G107">
            <v>178.5</v>
          </cell>
          <cell r="H107">
            <v>78</v>
          </cell>
          <cell r="I107">
            <v>256.5</v>
          </cell>
        </row>
        <row r="107">
          <cell r="M107">
            <v>7354.31</v>
          </cell>
        </row>
        <row r="107">
          <cell r="R107" t="str">
            <v>0.00</v>
          </cell>
          <cell r="S107" t="str">
            <v>0.00</v>
          </cell>
        </row>
        <row r="108">
          <cell r="B108" t="str">
            <v>郭超</v>
          </cell>
          <cell r="C108" t="str">
            <v>13098319920611301X</v>
          </cell>
          <cell r="D108" t="str">
            <v>焊接车间</v>
          </cell>
          <cell r="E108" t="str">
            <v>焊工</v>
          </cell>
          <cell r="F108">
            <v>22.5</v>
          </cell>
          <cell r="G108">
            <v>182</v>
          </cell>
          <cell r="H108">
            <v>63</v>
          </cell>
          <cell r="I108">
            <v>245</v>
          </cell>
        </row>
        <row r="108">
          <cell r="M108">
            <v>7459.06</v>
          </cell>
        </row>
        <row r="108">
          <cell r="R108" t="str">
            <v>0.00</v>
          </cell>
          <cell r="S108" t="str">
            <v>0.00</v>
          </cell>
        </row>
        <row r="109">
          <cell r="B109" t="str">
            <v>刘景源</v>
          </cell>
          <cell r="C109" t="str">
            <v>130983198904070956</v>
          </cell>
          <cell r="D109" t="str">
            <v>焊接车间</v>
          </cell>
          <cell r="E109" t="str">
            <v>焊工</v>
          </cell>
          <cell r="F109">
            <v>22.5</v>
          </cell>
          <cell r="G109">
            <v>180</v>
          </cell>
          <cell r="H109">
            <v>62</v>
          </cell>
          <cell r="I109">
            <v>242</v>
          </cell>
        </row>
        <row r="109">
          <cell r="M109">
            <v>6994.12</v>
          </cell>
        </row>
        <row r="109">
          <cell r="R109" t="str">
            <v>0.00</v>
          </cell>
          <cell r="S109" t="str">
            <v>0.00</v>
          </cell>
        </row>
        <row r="110">
          <cell r="B110" t="str">
            <v>刘玉红</v>
          </cell>
          <cell r="C110" t="str">
            <v>13293019751222181X</v>
          </cell>
          <cell r="D110" t="str">
            <v>焊接车间</v>
          </cell>
          <cell r="E110" t="str">
            <v>焊工</v>
          </cell>
          <cell r="F110">
            <v>14.5</v>
          </cell>
          <cell r="G110">
            <v>117.5</v>
          </cell>
          <cell r="H110">
            <v>26.5</v>
          </cell>
          <cell r="I110">
            <v>144</v>
          </cell>
        </row>
        <row r="110">
          <cell r="M110">
            <v>4503.37</v>
          </cell>
        </row>
        <row r="110">
          <cell r="R110" t="str">
            <v>0.00</v>
          </cell>
          <cell r="S110" t="str">
            <v>0.00</v>
          </cell>
        </row>
        <row r="111">
          <cell r="B111" t="str">
            <v>阚兵兵</v>
          </cell>
          <cell r="C111" t="str">
            <v>132930198911101115</v>
          </cell>
          <cell r="D111" t="str">
            <v>焊接车间</v>
          </cell>
          <cell r="E111" t="str">
            <v>焊工</v>
          </cell>
          <cell r="F111">
            <v>25</v>
          </cell>
          <cell r="G111">
            <v>200.5</v>
          </cell>
          <cell r="H111">
            <v>60.5</v>
          </cell>
          <cell r="I111">
            <v>261</v>
          </cell>
        </row>
        <row r="111">
          <cell r="M111">
            <v>7909.51</v>
          </cell>
        </row>
        <row r="111">
          <cell r="R111">
            <v>220</v>
          </cell>
          <cell r="S111" t="str">
            <v>0.00</v>
          </cell>
        </row>
        <row r="112">
          <cell r="B112" t="str">
            <v>孙永建</v>
          </cell>
          <cell r="C112" t="str">
            <v>130924198410064214</v>
          </cell>
          <cell r="D112" t="str">
            <v>焊接车间</v>
          </cell>
          <cell r="E112" t="str">
            <v>焊工</v>
          </cell>
          <cell r="F112">
            <v>23</v>
          </cell>
          <cell r="G112">
            <v>183.5</v>
          </cell>
          <cell r="H112">
            <v>59.5</v>
          </cell>
          <cell r="I112">
            <v>243</v>
          </cell>
        </row>
        <row r="112">
          <cell r="M112">
            <v>6215.63</v>
          </cell>
        </row>
        <row r="112">
          <cell r="R112" t="str">
            <v>0.00</v>
          </cell>
          <cell r="S112" t="str">
            <v>0.00</v>
          </cell>
        </row>
        <row r="113">
          <cell r="B113" t="str">
            <v>韩桂栋</v>
          </cell>
          <cell r="C113" t="str">
            <v>132930198109012019</v>
          </cell>
          <cell r="D113" t="str">
            <v>焊接车间</v>
          </cell>
          <cell r="E113" t="str">
            <v>摆件工</v>
          </cell>
        </row>
        <row r="113">
          <cell r="M113">
            <v>0</v>
          </cell>
        </row>
        <row r="113">
          <cell r="R113" t="str">
            <v>0.00</v>
          </cell>
          <cell r="S113" t="str">
            <v>0.00</v>
          </cell>
        </row>
        <row r="114">
          <cell r="B114" t="str">
            <v>孟令帅</v>
          </cell>
          <cell r="C114" t="str">
            <v>130983200309241810</v>
          </cell>
          <cell r="D114" t="str">
            <v>焊接车间</v>
          </cell>
          <cell r="E114" t="str">
            <v>摆件工</v>
          </cell>
          <cell r="F114">
            <v>24</v>
          </cell>
          <cell r="G114">
            <v>234</v>
          </cell>
          <cell r="H114">
            <v>52.5</v>
          </cell>
          <cell r="I114">
            <v>286.5</v>
          </cell>
        </row>
        <row r="114">
          <cell r="M114">
            <v>5313.24</v>
          </cell>
        </row>
        <row r="114">
          <cell r="R114" t="str">
            <v>0.00</v>
          </cell>
          <cell r="S114" t="str">
            <v>0.00</v>
          </cell>
        </row>
        <row r="115">
          <cell r="B115" t="str">
            <v>王新楼</v>
          </cell>
          <cell r="C115" t="str">
            <v>130925198807155612</v>
          </cell>
          <cell r="D115" t="str">
            <v>焊接车间</v>
          </cell>
          <cell r="E115" t="str">
            <v>摆件工</v>
          </cell>
          <cell r="F115">
            <v>17.5</v>
          </cell>
          <cell r="G115">
            <v>142</v>
          </cell>
          <cell r="H115">
            <v>37.5</v>
          </cell>
          <cell r="I115">
            <v>179.5</v>
          </cell>
        </row>
        <row r="115">
          <cell r="M115">
            <v>3813.46</v>
          </cell>
        </row>
        <row r="115">
          <cell r="R115" t="str">
            <v>0.00</v>
          </cell>
          <cell r="S115" t="str">
            <v>0.00</v>
          </cell>
        </row>
        <row r="116">
          <cell r="B116" t="str">
            <v>沈小华</v>
          </cell>
          <cell r="C116" t="str">
            <v>132930197903041429</v>
          </cell>
          <cell r="D116" t="str">
            <v>焊接车间</v>
          </cell>
          <cell r="E116" t="str">
            <v>摆件工</v>
          </cell>
          <cell r="F116">
            <v>12.5</v>
          </cell>
          <cell r="G116">
            <v>99</v>
          </cell>
          <cell r="H116">
            <v>45</v>
          </cell>
          <cell r="I116">
            <v>144</v>
          </cell>
        </row>
        <row r="116">
          <cell r="M116">
            <v>2690.44</v>
          </cell>
        </row>
        <row r="116">
          <cell r="R116" t="str">
            <v>0.00</v>
          </cell>
          <cell r="S116" t="str">
            <v>0.00</v>
          </cell>
        </row>
        <row r="117">
          <cell r="B117" t="str">
            <v>范志超</v>
          </cell>
          <cell r="C117" t="str">
            <v>371423200204010014</v>
          </cell>
          <cell r="D117" t="str">
            <v>焊接车间</v>
          </cell>
          <cell r="E117" t="str">
            <v>摆件工</v>
          </cell>
          <cell r="F117">
            <v>21.5</v>
          </cell>
          <cell r="G117">
            <v>172.5</v>
          </cell>
          <cell r="H117">
            <v>82.5</v>
          </cell>
          <cell r="I117">
            <v>255</v>
          </cell>
        </row>
        <row r="117">
          <cell r="M117">
            <v>4763.9</v>
          </cell>
        </row>
        <row r="117">
          <cell r="R117" t="str">
            <v>0.00</v>
          </cell>
          <cell r="S117" t="str">
            <v>0.00</v>
          </cell>
        </row>
        <row r="118">
          <cell r="B118" t="str">
            <v>柴爱霞</v>
          </cell>
          <cell r="C118" t="str">
            <v>132930198006053029</v>
          </cell>
          <cell r="D118" t="str">
            <v>焊接车间</v>
          </cell>
          <cell r="E118" t="str">
            <v>摆件工</v>
          </cell>
          <cell r="F118">
            <v>28</v>
          </cell>
          <cell r="G118">
            <v>237</v>
          </cell>
          <cell r="H118">
            <v>84.5</v>
          </cell>
          <cell r="I118">
            <v>321.5</v>
          </cell>
        </row>
        <row r="118">
          <cell r="M118">
            <v>6712.26</v>
          </cell>
        </row>
        <row r="118">
          <cell r="R118" t="str">
            <v>0.00</v>
          </cell>
          <cell r="S118" t="str">
            <v>0.00</v>
          </cell>
        </row>
        <row r="119">
          <cell r="B119" t="str">
            <v>郑晨阳</v>
          </cell>
          <cell r="C119" t="str">
            <v>130983199610182818</v>
          </cell>
          <cell r="D119" t="str">
            <v>焊接车间</v>
          </cell>
          <cell r="E119" t="str">
            <v>摆件工</v>
          </cell>
          <cell r="F119">
            <v>26</v>
          </cell>
          <cell r="G119">
            <v>209.5</v>
          </cell>
          <cell r="H119">
            <v>73</v>
          </cell>
          <cell r="I119">
            <v>282.5</v>
          </cell>
        </row>
        <row r="119">
          <cell r="M119">
            <v>5597.11</v>
          </cell>
        </row>
        <row r="119">
          <cell r="R119" t="str">
            <v>0.00</v>
          </cell>
          <cell r="S119" t="str">
            <v>0.00</v>
          </cell>
        </row>
        <row r="120">
          <cell r="B120" t="str">
            <v>田晓胜</v>
          </cell>
          <cell r="C120" t="str">
            <v>130983199801025313</v>
          </cell>
          <cell r="D120" t="str">
            <v>焊接车间</v>
          </cell>
          <cell r="E120" t="str">
            <v>摆件工</v>
          </cell>
          <cell r="F120">
            <v>16</v>
          </cell>
          <cell r="G120">
            <v>128</v>
          </cell>
          <cell r="H120">
            <v>29</v>
          </cell>
          <cell r="I120">
            <v>157</v>
          </cell>
        </row>
        <row r="120">
          <cell r="M120">
            <v>3108.6</v>
          </cell>
        </row>
        <row r="120">
          <cell r="R120">
            <v>180</v>
          </cell>
          <cell r="S120" t="str">
            <v>0.00</v>
          </cell>
        </row>
        <row r="121">
          <cell r="B121" t="str">
            <v>孙艳辉</v>
          </cell>
          <cell r="C121" t="str">
            <v>132930198203271420</v>
          </cell>
          <cell r="D121" t="str">
            <v>缝纫车间</v>
          </cell>
          <cell r="E121" t="str">
            <v>裁剪工</v>
          </cell>
          <cell r="F121">
            <v>22</v>
          </cell>
          <cell r="G121">
            <v>175</v>
          </cell>
          <cell r="H121">
            <v>33.5</v>
          </cell>
          <cell r="I121">
            <v>208.5</v>
          </cell>
        </row>
        <row r="121">
          <cell r="M121">
            <v>4048.2</v>
          </cell>
        </row>
        <row r="121">
          <cell r="Q121" t="str">
            <v>0.00</v>
          </cell>
          <cell r="R121">
            <v>120</v>
          </cell>
          <cell r="S121" t="str">
            <v>0.00</v>
          </cell>
        </row>
        <row r="122">
          <cell r="B122" t="str">
            <v>王河敏</v>
          </cell>
          <cell r="C122" t="str">
            <v>132930198004221121</v>
          </cell>
          <cell r="D122" t="str">
            <v>缝纫车间</v>
          </cell>
          <cell r="E122" t="str">
            <v>缝纫工</v>
          </cell>
          <cell r="F122">
            <v>21</v>
          </cell>
          <cell r="G122">
            <v>168</v>
          </cell>
          <cell r="H122">
            <v>36</v>
          </cell>
          <cell r="I122">
            <v>204</v>
          </cell>
        </row>
        <row r="122">
          <cell r="M122">
            <v>3535</v>
          </cell>
        </row>
        <row r="122">
          <cell r="Q122" t="str">
            <v>0.00</v>
          </cell>
          <cell r="R122">
            <v>160</v>
          </cell>
          <cell r="S122" t="str">
            <v>0.00</v>
          </cell>
        </row>
        <row r="123">
          <cell r="B123" t="str">
            <v>徐凤瑞</v>
          </cell>
          <cell r="C123" t="str">
            <v>130983198810151122</v>
          </cell>
          <cell r="D123" t="str">
            <v>缝纫车间</v>
          </cell>
          <cell r="E123" t="str">
            <v>缝纫工</v>
          </cell>
          <cell r="F123">
            <v>22</v>
          </cell>
          <cell r="G123">
            <v>175.5</v>
          </cell>
          <cell r="H123">
            <v>34.5</v>
          </cell>
          <cell r="I123">
            <v>210</v>
          </cell>
        </row>
        <row r="123">
          <cell r="M123">
            <v>4045.4</v>
          </cell>
        </row>
        <row r="123">
          <cell r="Q123" t="str">
            <v>0.00</v>
          </cell>
          <cell r="R123">
            <v>160</v>
          </cell>
          <cell r="S123" t="str">
            <v>0.00</v>
          </cell>
        </row>
        <row r="124">
          <cell r="B124" t="str">
            <v>田淑霞</v>
          </cell>
          <cell r="C124" t="str">
            <v>132930198003181121</v>
          </cell>
          <cell r="D124" t="str">
            <v>缝纫车间</v>
          </cell>
          <cell r="E124" t="str">
            <v>缝纫工</v>
          </cell>
          <cell r="F124">
            <v>22</v>
          </cell>
          <cell r="G124">
            <v>176</v>
          </cell>
          <cell r="H124">
            <v>36</v>
          </cell>
          <cell r="I124">
            <v>212</v>
          </cell>
        </row>
        <row r="124">
          <cell r="M124">
            <v>4553.6</v>
          </cell>
        </row>
        <row r="124">
          <cell r="Q124" t="str">
            <v>0.00</v>
          </cell>
          <cell r="R124">
            <v>140</v>
          </cell>
          <cell r="S124" t="str">
            <v>0.00</v>
          </cell>
        </row>
        <row r="125">
          <cell r="B125" t="str">
            <v>邓琳娜</v>
          </cell>
          <cell r="C125" t="str">
            <v>130930198701073046</v>
          </cell>
          <cell r="D125" t="str">
            <v>缝纫车间</v>
          </cell>
          <cell r="E125" t="str">
            <v>缝纫工</v>
          </cell>
          <cell r="F125">
            <v>22</v>
          </cell>
          <cell r="G125">
            <v>176</v>
          </cell>
          <cell r="H125">
            <v>38</v>
          </cell>
          <cell r="I125">
            <v>214</v>
          </cell>
        </row>
        <row r="125">
          <cell r="M125">
            <v>3944</v>
          </cell>
        </row>
        <row r="125">
          <cell r="Q125" t="str">
            <v>0.00</v>
          </cell>
          <cell r="R125">
            <v>200</v>
          </cell>
          <cell r="S125" t="str">
            <v>0.00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缝纫车间</v>
          </cell>
          <cell r="E126" t="str">
            <v>缝纫工</v>
          </cell>
          <cell r="F126">
            <v>22</v>
          </cell>
          <cell r="G126">
            <v>175.5</v>
          </cell>
          <cell r="H126">
            <v>34.5</v>
          </cell>
          <cell r="I126">
            <v>210</v>
          </cell>
        </row>
        <row r="126">
          <cell r="M126">
            <v>3562.6</v>
          </cell>
        </row>
        <row r="126">
          <cell r="Q126" t="str">
            <v>0.00</v>
          </cell>
          <cell r="R126">
            <v>120</v>
          </cell>
          <cell r="S126" t="str">
            <v>0.00</v>
          </cell>
        </row>
        <row r="127">
          <cell r="B127" t="str">
            <v>孙晓明</v>
          </cell>
          <cell r="C127" t="str">
            <v>130924198712064228</v>
          </cell>
          <cell r="D127" t="str">
            <v>缝纫车间</v>
          </cell>
          <cell r="E127" t="str">
            <v>缝纫工</v>
          </cell>
          <cell r="F127">
            <v>4</v>
          </cell>
          <cell r="G127">
            <v>32</v>
          </cell>
          <cell r="H127">
            <v>3</v>
          </cell>
          <cell r="I127">
            <v>35</v>
          </cell>
        </row>
        <row r="127">
          <cell r="M127">
            <v>617.2</v>
          </cell>
        </row>
        <row r="127">
          <cell r="Q127" t="str">
            <v>0.00</v>
          </cell>
          <cell r="R127">
            <v>120</v>
          </cell>
          <cell r="S127" t="str">
            <v>0.00</v>
          </cell>
        </row>
        <row r="128">
          <cell r="B128" t="str">
            <v>马立荣</v>
          </cell>
          <cell r="C128" t="str">
            <v>13293019811024372X</v>
          </cell>
          <cell r="D128" t="str">
            <v>缝纫车间</v>
          </cell>
          <cell r="E128" t="str">
            <v>缝纫工</v>
          </cell>
          <cell r="F128">
            <v>22</v>
          </cell>
          <cell r="G128">
            <v>176</v>
          </cell>
          <cell r="H128">
            <v>37.5</v>
          </cell>
          <cell r="I128">
            <v>213.5</v>
          </cell>
        </row>
        <row r="128">
          <cell r="M128">
            <v>4506.8</v>
          </cell>
        </row>
        <row r="128">
          <cell r="Q128">
            <v>291</v>
          </cell>
          <cell r="R128">
            <v>120</v>
          </cell>
          <cell r="S128" t="str">
            <v>0.00</v>
          </cell>
        </row>
        <row r="129">
          <cell r="B129" t="str">
            <v>孙秀辉</v>
          </cell>
          <cell r="C129" t="str">
            <v>132930198105071425</v>
          </cell>
          <cell r="D129" t="str">
            <v>缝纫车间</v>
          </cell>
          <cell r="E129" t="str">
            <v>缝纫工</v>
          </cell>
          <cell r="F129">
            <v>22</v>
          </cell>
          <cell r="G129">
            <v>176</v>
          </cell>
          <cell r="H129">
            <v>36.5</v>
          </cell>
          <cell r="I129">
            <v>212.5</v>
          </cell>
        </row>
        <row r="129">
          <cell r="M129">
            <v>3847</v>
          </cell>
        </row>
        <row r="129">
          <cell r="Q129" t="str">
            <v>0.00</v>
          </cell>
          <cell r="R129">
            <v>100</v>
          </cell>
          <cell r="S129" t="str">
            <v>0.00</v>
          </cell>
        </row>
        <row r="130">
          <cell r="B130" t="str">
            <v>孙文芳</v>
          </cell>
          <cell r="C130" t="str">
            <v>130983198511171422</v>
          </cell>
          <cell r="D130" t="str">
            <v>缝纫车间</v>
          </cell>
          <cell r="E130" t="str">
            <v>缝纫工</v>
          </cell>
          <cell r="F130">
            <v>22</v>
          </cell>
          <cell r="G130">
            <v>176</v>
          </cell>
          <cell r="H130">
            <v>36.5</v>
          </cell>
          <cell r="I130">
            <v>212.5</v>
          </cell>
        </row>
        <row r="130">
          <cell r="M130">
            <v>3624.1</v>
          </cell>
        </row>
        <row r="130">
          <cell r="Q130" t="str">
            <v>0.00</v>
          </cell>
          <cell r="R130">
            <v>100</v>
          </cell>
          <cell r="S130" t="str">
            <v>0.00</v>
          </cell>
        </row>
        <row r="131">
          <cell r="B131" t="str">
            <v>李敏</v>
          </cell>
          <cell r="C131" t="str">
            <v>13293019820304114X</v>
          </cell>
          <cell r="D131" t="str">
            <v>缝纫车间</v>
          </cell>
          <cell r="E131" t="str">
            <v>缝纫工</v>
          </cell>
          <cell r="F131">
            <v>21</v>
          </cell>
          <cell r="G131">
            <v>168</v>
          </cell>
          <cell r="H131">
            <v>34.5</v>
          </cell>
          <cell r="I131">
            <v>202.5</v>
          </cell>
        </row>
        <row r="131">
          <cell r="M131">
            <v>3633</v>
          </cell>
        </row>
        <row r="131">
          <cell r="Q131" t="str">
            <v>0.00</v>
          </cell>
          <cell r="R131">
            <v>80</v>
          </cell>
          <cell r="S131" t="str">
            <v>0.00</v>
          </cell>
        </row>
        <row r="132">
          <cell r="B132" t="str">
            <v>郭庆茹</v>
          </cell>
          <cell r="C132" t="str">
            <v>132930198010162826</v>
          </cell>
          <cell r="D132" t="str">
            <v>缝纫车间</v>
          </cell>
          <cell r="E132" t="str">
            <v>缝纫工</v>
          </cell>
          <cell r="F132">
            <v>18.5</v>
          </cell>
          <cell r="G132">
            <v>148</v>
          </cell>
          <cell r="H132">
            <v>33.5</v>
          </cell>
          <cell r="I132">
            <v>181.5</v>
          </cell>
        </row>
        <row r="132">
          <cell r="M132">
            <v>3106</v>
          </cell>
        </row>
        <row r="132">
          <cell r="Q132" t="str">
            <v>0.00</v>
          </cell>
          <cell r="R132">
            <v>80</v>
          </cell>
          <cell r="S132" t="str">
            <v>0.00</v>
          </cell>
        </row>
        <row r="133">
          <cell r="B133" t="str">
            <v>李泽元</v>
          </cell>
          <cell r="C133" t="str">
            <v>130921198404042247</v>
          </cell>
          <cell r="D133" t="str">
            <v>缝纫车间</v>
          </cell>
          <cell r="E133" t="str">
            <v>缝纫工</v>
          </cell>
          <cell r="F133">
            <v>21</v>
          </cell>
          <cell r="G133">
            <v>168</v>
          </cell>
          <cell r="H133">
            <v>34.5</v>
          </cell>
          <cell r="I133">
            <v>202.5</v>
          </cell>
        </row>
        <row r="133">
          <cell r="M133">
            <v>3420.1</v>
          </cell>
        </row>
        <row r="133">
          <cell r="Q133" t="str">
            <v>0.00</v>
          </cell>
          <cell r="R133">
            <v>80</v>
          </cell>
          <cell r="S133" t="str">
            <v>0.00</v>
          </cell>
        </row>
        <row r="134">
          <cell r="B134" t="str">
            <v>刘焕侠</v>
          </cell>
          <cell r="C134" t="str">
            <v>132928197711203620</v>
          </cell>
          <cell r="D134" t="str">
            <v>缝纫车间</v>
          </cell>
          <cell r="E134" t="str">
            <v>缝纫工</v>
          </cell>
          <cell r="F134">
            <v>22</v>
          </cell>
          <cell r="G134">
            <v>176</v>
          </cell>
          <cell r="H134">
            <v>38</v>
          </cell>
          <cell r="I134">
            <v>214</v>
          </cell>
        </row>
        <row r="134">
          <cell r="M134">
            <v>3959</v>
          </cell>
        </row>
        <row r="134">
          <cell r="Q134">
            <v>450</v>
          </cell>
          <cell r="R134">
            <v>60</v>
          </cell>
          <cell r="S134" t="str">
            <v>0.00</v>
          </cell>
        </row>
        <row r="135">
          <cell r="B135" t="str">
            <v>张婷婷</v>
          </cell>
          <cell r="C135" t="str">
            <v>130930199610182129</v>
          </cell>
          <cell r="D135" t="str">
            <v>缝纫车间</v>
          </cell>
          <cell r="E135" t="str">
            <v>缝纫工</v>
          </cell>
          <cell r="F135">
            <v>22</v>
          </cell>
          <cell r="G135">
            <v>176</v>
          </cell>
          <cell r="H135">
            <v>38</v>
          </cell>
          <cell r="I135">
            <v>214</v>
          </cell>
        </row>
        <row r="135">
          <cell r="M135">
            <v>3730.1</v>
          </cell>
        </row>
        <row r="135">
          <cell r="Q135" t="str">
            <v>0.00</v>
          </cell>
          <cell r="R135">
            <v>60</v>
          </cell>
          <cell r="S135" t="str">
            <v>0.00</v>
          </cell>
        </row>
        <row r="136">
          <cell r="B136" t="str">
            <v>张建萍</v>
          </cell>
          <cell r="C136" t="str">
            <v>130924198408234229</v>
          </cell>
          <cell r="D136" t="str">
            <v>缝纫车间</v>
          </cell>
          <cell r="E136" t="str">
            <v>缝纫工</v>
          </cell>
          <cell r="F136">
            <v>21</v>
          </cell>
          <cell r="G136">
            <v>168</v>
          </cell>
          <cell r="H136">
            <v>34.5</v>
          </cell>
          <cell r="I136">
            <v>202.5</v>
          </cell>
        </row>
        <row r="136">
          <cell r="M136">
            <v>3405.1</v>
          </cell>
        </row>
        <row r="136">
          <cell r="Q136" t="str">
            <v>0.00</v>
          </cell>
          <cell r="R136">
            <v>40</v>
          </cell>
          <cell r="S136" t="str">
            <v>0.00</v>
          </cell>
        </row>
        <row r="137">
          <cell r="B137" t="str">
            <v>韩玉芹</v>
          </cell>
          <cell r="C137" t="str">
            <v>130924198103124248</v>
          </cell>
          <cell r="D137" t="str">
            <v>缝纫车间</v>
          </cell>
          <cell r="E137" t="str">
            <v>缝纫工</v>
          </cell>
          <cell r="F137">
            <v>21</v>
          </cell>
          <cell r="G137">
            <v>168</v>
          </cell>
          <cell r="H137">
            <v>31</v>
          </cell>
          <cell r="I137">
            <v>199</v>
          </cell>
        </row>
        <row r="137">
          <cell r="M137">
            <v>3345.6</v>
          </cell>
        </row>
        <row r="137">
          <cell r="Q137" t="str">
            <v>0.00</v>
          </cell>
          <cell r="R137">
            <v>20</v>
          </cell>
          <cell r="S137" t="str">
            <v>0.00</v>
          </cell>
        </row>
        <row r="138">
          <cell r="B138" t="str">
            <v>杨慧</v>
          </cell>
          <cell r="C138" t="str">
            <v>132930198209303526</v>
          </cell>
          <cell r="D138" t="str">
            <v>缝纫车间</v>
          </cell>
          <cell r="E138" t="str">
            <v>缝纫工</v>
          </cell>
          <cell r="F138">
            <v>4</v>
          </cell>
          <cell r="G138">
            <v>32</v>
          </cell>
          <cell r="H138">
            <v>3</v>
          </cell>
          <cell r="I138">
            <v>35</v>
          </cell>
        </row>
        <row r="138">
          <cell r="M138">
            <v>531</v>
          </cell>
        </row>
        <row r="138">
          <cell r="Q138" t="str">
            <v>0.00</v>
          </cell>
          <cell r="R138">
            <v>20</v>
          </cell>
          <cell r="S138" t="str">
            <v>0.00</v>
          </cell>
        </row>
        <row r="139">
          <cell r="B139" t="str">
            <v>辛鹏玉</v>
          </cell>
          <cell r="C139" t="str">
            <v>132930199412051138</v>
          </cell>
          <cell r="D139" t="str">
            <v>发泡车间</v>
          </cell>
          <cell r="E139" t="str">
            <v>操作工</v>
          </cell>
          <cell r="F139">
            <v>23.5</v>
          </cell>
          <cell r="G139">
            <v>189</v>
          </cell>
          <cell r="H139">
            <v>87</v>
          </cell>
          <cell r="I139">
            <v>276</v>
          </cell>
          <cell r="J139">
            <v>7015.75</v>
          </cell>
        </row>
        <row r="139">
          <cell r="M139">
            <v>0</v>
          </cell>
        </row>
        <row r="139">
          <cell r="Q139" t="str">
            <v>0.00</v>
          </cell>
          <cell r="R139">
            <v>40</v>
          </cell>
          <cell r="S139" t="str">
            <v>0.00</v>
          </cell>
        </row>
        <row r="140">
          <cell r="B140" t="str">
            <v>唐崇涛</v>
          </cell>
          <cell r="C140" t="str">
            <v>230222197407060659</v>
          </cell>
          <cell r="D140" t="str">
            <v>发泡车间</v>
          </cell>
          <cell r="E140" t="str">
            <v>操作工</v>
          </cell>
          <cell r="F140">
            <v>24</v>
          </cell>
          <cell r="G140">
            <v>192</v>
          </cell>
          <cell r="H140">
            <v>69</v>
          </cell>
          <cell r="I140">
            <v>261</v>
          </cell>
        </row>
        <row r="140">
          <cell r="M140">
            <v>5072.6</v>
          </cell>
        </row>
        <row r="140">
          <cell r="Q140" t="str">
            <v>0.00</v>
          </cell>
          <cell r="R140">
            <v>180</v>
          </cell>
          <cell r="S140" t="str">
            <v>0.00</v>
          </cell>
        </row>
        <row r="141">
          <cell r="B141" t="str">
            <v>田飞飞</v>
          </cell>
          <cell r="C141" t="str">
            <v>132930198712281125</v>
          </cell>
          <cell r="D141" t="str">
            <v>发泡车间</v>
          </cell>
          <cell r="E141" t="str">
            <v>操作工</v>
          </cell>
          <cell r="F141">
            <v>24</v>
          </cell>
          <cell r="G141">
            <v>194</v>
          </cell>
          <cell r="H141">
            <v>93.5</v>
          </cell>
          <cell r="I141">
            <v>287.5</v>
          </cell>
        </row>
        <row r="141">
          <cell r="M141">
            <v>5562.87</v>
          </cell>
        </row>
        <row r="141">
          <cell r="Q141" t="str">
            <v>0.00</v>
          </cell>
          <cell r="R141">
            <v>120</v>
          </cell>
          <cell r="S141" t="str">
            <v>0.00</v>
          </cell>
        </row>
        <row r="142">
          <cell r="B142" t="str">
            <v>张风瑞</v>
          </cell>
          <cell r="C142" t="str">
            <v>13293019780712112X</v>
          </cell>
          <cell r="D142" t="str">
            <v>发泡车间</v>
          </cell>
          <cell r="E142" t="str">
            <v>操作工</v>
          </cell>
          <cell r="F142">
            <v>18</v>
          </cell>
          <cell r="G142">
            <v>145.5</v>
          </cell>
          <cell r="H142">
            <v>66</v>
          </cell>
          <cell r="I142">
            <v>211.5</v>
          </cell>
        </row>
        <row r="142">
          <cell r="M142">
            <v>3801.16</v>
          </cell>
        </row>
        <row r="142">
          <cell r="Q142" t="str">
            <v>0.00</v>
          </cell>
          <cell r="R142">
            <v>140</v>
          </cell>
          <cell r="S142" t="str">
            <v>0.00</v>
          </cell>
        </row>
        <row r="143">
          <cell r="B143" t="str">
            <v>张云峰</v>
          </cell>
          <cell r="C143" t="str">
            <v>230123197104080012</v>
          </cell>
          <cell r="D143" t="str">
            <v>发泡车间</v>
          </cell>
          <cell r="E143" t="str">
            <v>操作工</v>
          </cell>
          <cell r="F143">
            <v>26</v>
          </cell>
          <cell r="G143">
            <v>208</v>
          </cell>
          <cell r="H143">
            <v>102.5</v>
          </cell>
          <cell r="I143">
            <v>310.5</v>
          </cell>
        </row>
        <row r="143">
          <cell r="M143">
            <v>6095.4</v>
          </cell>
        </row>
        <row r="143">
          <cell r="Q143" t="str">
            <v>0.00</v>
          </cell>
          <cell r="R143">
            <v>100</v>
          </cell>
          <cell r="S143" t="str">
            <v>0.00</v>
          </cell>
        </row>
        <row r="144">
          <cell r="B144" t="str">
            <v>董军</v>
          </cell>
          <cell r="C144" t="str">
            <v>132521197307163413</v>
          </cell>
          <cell r="D144" t="str">
            <v>发泡车间</v>
          </cell>
          <cell r="E144" t="str">
            <v>操作工</v>
          </cell>
          <cell r="F144">
            <v>26.5</v>
          </cell>
          <cell r="G144">
            <v>214</v>
          </cell>
          <cell r="H144">
            <v>109.5</v>
          </cell>
          <cell r="I144">
            <v>323.5</v>
          </cell>
        </row>
        <row r="144">
          <cell r="M144">
            <v>6582.14</v>
          </cell>
        </row>
        <row r="144">
          <cell r="Q144" t="str">
            <v>0.00</v>
          </cell>
          <cell r="R144">
            <v>340</v>
          </cell>
          <cell r="S144" t="str">
            <v>0.00</v>
          </cell>
        </row>
        <row r="145">
          <cell r="B145" t="str">
            <v>滕秀丽</v>
          </cell>
          <cell r="C145" t="str">
            <v>130983198310232428</v>
          </cell>
          <cell r="D145" t="str">
            <v>发泡车间</v>
          </cell>
          <cell r="E145" t="str">
            <v>操作工</v>
          </cell>
          <cell r="F145">
            <v>21</v>
          </cell>
          <cell r="G145">
            <v>167.5</v>
          </cell>
          <cell r="H145">
            <v>77.5</v>
          </cell>
          <cell r="I145">
            <v>245</v>
          </cell>
        </row>
        <row r="145">
          <cell r="M145">
            <v>4567.38</v>
          </cell>
        </row>
        <row r="145">
          <cell r="Q145" t="str">
            <v>0.00</v>
          </cell>
          <cell r="R145">
            <v>20</v>
          </cell>
          <cell r="S145" t="str">
            <v>0.00</v>
          </cell>
        </row>
        <row r="146">
          <cell r="B146" t="str">
            <v>刘辉</v>
          </cell>
          <cell r="C146" t="str">
            <v>130983197812275511</v>
          </cell>
          <cell r="D146" t="str">
            <v>发泡车间</v>
          </cell>
          <cell r="E146" t="str">
            <v>操作工</v>
          </cell>
          <cell r="F146">
            <v>2</v>
          </cell>
          <cell r="G146">
            <v>16</v>
          </cell>
          <cell r="H146">
            <v>6.5</v>
          </cell>
          <cell r="I146">
            <v>22.5</v>
          </cell>
        </row>
        <row r="146">
          <cell r="M146">
            <v>421.47</v>
          </cell>
        </row>
        <row r="146">
          <cell r="Q146" t="str">
            <v>0.00</v>
          </cell>
          <cell r="R146">
            <v>20</v>
          </cell>
          <cell r="S146" t="str">
            <v>0.00</v>
          </cell>
        </row>
        <row r="147">
          <cell r="B147" t="str">
            <v>张家辉</v>
          </cell>
          <cell r="C147" t="str">
            <v>13098319960116241X</v>
          </cell>
          <cell r="D147" t="str">
            <v>发泡车间</v>
          </cell>
          <cell r="E147" t="str">
            <v>操作工</v>
          </cell>
          <cell r="F147">
            <v>28</v>
          </cell>
          <cell r="G147">
            <v>223.5</v>
          </cell>
          <cell r="H147">
            <v>101</v>
          </cell>
          <cell r="I147">
            <v>324.5</v>
          </cell>
        </row>
        <row r="147">
          <cell r="M147">
            <v>6513</v>
          </cell>
        </row>
        <row r="147">
          <cell r="Q147" t="str">
            <v>0.00</v>
          </cell>
          <cell r="R147">
            <v>20</v>
          </cell>
          <cell r="S147" t="str">
            <v>0.00</v>
          </cell>
        </row>
        <row r="148">
          <cell r="B148" t="str">
            <v>刘石头</v>
          </cell>
          <cell r="C148" t="str">
            <v>130926199403023016</v>
          </cell>
          <cell r="D148" t="str">
            <v>发泡车间</v>
          </cell>
          <cell r="E148" t="str">
            <v>操作工</v>
          </cell>
          <cell r="F148">
            <v>11</v>
          </cell>
          <cell r="G148">
            <v>88</v>
          </cell>
          <cell r="H148">
            <v>34</v>
          </cell>
          <cell r="I148">
            <v>122</v>
          </cell>
        </row>
        <row r="148">
          <cell r="M148">
            <v>2159.66</v>
          </cell>
        </row>
        <row r="148">
          <cell r="Q148" t="str">
            <v>0.00</v>
          </cell>
          <cell r="R148">
            <v>20</v>
          </cell>
          <cell r="S148" t="str">
            <v>0.00</v>
          </cell>
        </row>
        <row r="149">
          <cell r="B149" t="str">
            <v>李宝英</v>
          </cell>
          <cell r="C149" t="str">
            <v>132930197905145328</v>
          </cell>
          <cell r="D149" t="str">
            <v>发泡车间</v>
          </cell>
          <cell r="E149" t="str">
            <v>操作工</v>
          </cell>
        </row>
        <row r="149">
          <cell r="M149">
            <v>0</v>
          </cell>
        </row>
        <row r="149">
          <cell r="Q149" t="str">
            <v>0.00</v>
          </cell>
          <cell r="R149" t="str">
            <v>0.00</v>
          </cell>
          <cell r="S149" t="str">
            <v>0.00</v>
          </cell>
        </row>
        <row r="150">
          <cell r="B150" t="str">
            <v>徐俊亭</v>
          </cell>
          <cell r="C150" t="str">
            <v>230321199109181717</v>
          </cell>
          <cell r="D150" t="str">
            <v>发泡车间</v>
          </cell>
          <cell r="E150" t="str">
            <v>发泡工</v>
          </cell>
          <cell r="F150">
            <v>16.5</v>
          </cell>
          <cell r="G150">
            <v>132</v>
          </cell>
          <cell r="H150">
            <v>60</v>
          </cell>
          <cell r="I150">
            <v>192</v>
          </cell>
        </row>
        <row r="150">
          <cell r="M150">
            <v>3575.95</v>
          </cell>
        </row>
        <row r="150">
          <cell r="Q150" t="str">
            <v>0.00</v>
          </cell>
          <cell r="R150" t="str">
            <v>0.00</v>
          </cell>
          <cell r="S150" t="str">
            <v>0.00</v>
          </cell>
        </row>
        <row r="151">
          <cell r="B151" t="str">
            <v>滕家源</v>
          </cell>
          <cell r="C151" t="str">
            <v>130983200204292013</v>
          </cell>
          <cell r="D151" t="str">
            <v>发泡车间</v>
          </cell>
          <cell r="E151" t="str">
            <v>发泡工</v>
          </cell>
          <cell r="F151">
            <v>24</v>
          </cell>
          <cell r="G151">
            <v>193</v>
          </cell>
          <cell r="H151">
            <v>82</v>
          </cell>
          <cell r="I151">
            <v>275</v>
          </cell>
        </row>
        <row r="151">
          <cell r="M151">
            <v>5394.62</v>
          </cell>
        </row>
        <row r="151">
          <cell r="Q151" t="str">
            <v>0.00</v>
          </cell>
          <cell r="R151" t="str">
            <v>0.00</v>
          </cell>
          <cell r="S151" t="str">
            <v>0.00</v>
          </cell>
        </row>
        <row r="152">
          <cell r="B152" t="str">
            <v>强帅</v>
          </cell>
          <cell r="C152" t="str">
            <v>130921200411301235</v>
          </cell>
          <cell r="D152" t="str">
            <v>发泡车间</v>
          </cell>
          <cell r="E152" t="str">
            <v>发泡工</v>
          </cell>
          <cell r="F152">
            <v>27</v>
          </cell>
          <cell r="G152">
            <v>216.5</v>
          </cell>
          <cell r="H152">
            <v>108.5</v>
          </cell>
          <cell r="I152">
            <v>325</v>
          </cell>
        </row>
        <row r="152">
          <cell r="M152">
            <v>6586.55</v>
          </cell>
        </row>
        <row r="152">
          <cell r="Q152" t="str">
            <v>0.00</v>
          </cell>
          <cell r="R152" t="str">
            <v>0.00</v>
          </cell>
          <cell r="S152" t="str">
            <v>0.00</v>
          </cell>
        </row>
        <row r="153">
          <cell r="B153" t="str">
            <v>李加宏</v>
          </cell>
          <cell r="C153" t="str">
            <v>130921200505251216</v>
          </cell>
          <cell r="D153" t="str">
            <v>发泡车间</v>
          </cell>
          <cell r="E153" t="str">
            <v>发泡工</v>
          </cell>
          <cell r="F153">
            <v>28</v>
          </cell>
          <cell r="G153">
            <v>224</v>
          </cell>
          <cell r="H153">
            <v>112</v>
          </cell>
          <cell r="I153">
            <v>336</v>
          </cell>
        </row>
        <row r="153">
          <cell r="M153">
            <v>7005.9</v>
          </cell>
        </row>
        <row r="153">
          <cell r="Q153" t="str">
            <v>0.00</v>
          </cell>
          <cell r="R153" t="str">
            <v>0.00</v>
          </cell>
          <cell r="S153" t="str">
            <v>0.00</v>
          </cell>
        </row>
        <row r="154">
          <cell r="B154" t="str">
            <v>杨圣泉</v>
          </cell>
          <cell r="C154" t="str">
            <v>130981200306272416</v>
          </cell>
          <cell r="D154" t="str">
            <v>发泡车间</v>
          </cell>
          <cell r="E154" t="str">
            <v>发泡工</v>
          </cell>
          <cell r="F154">
            <v>26</v>
          </cell>
          <cell r="G154">
            <v>208</v>
          </cell>
          <cell r="H154">
            <v>94</v>
          </cell>
          <cell r="I154">
            <v>302</v>
          </cell>
        </row>
        <row r="154">
          <cell r="M154">
            <v>5972.66</v>
          </cell>
        </row>
        <row r="154">
          <cell r="Q154" t="str">
            <v>0.00</v>
          </cell>
          <cell r="R154" t="str">
            <v>0.00</v>
          </cell>
          <cell r="S154" t="str">
            <v>0.00</v>
          </cell>
        </row>
        <row r="155">
          <cell r="B155" t="str">
            <v>孙凤丽</v>
          </cell>
          <cell r="C155" t="str">
            <v>130924198002104221</v>
          </cell>
          <cell r="D155" t="str">
            <v>发泡车间</v>
          </cell>
          <cell r="E155" t="str">
            <v>发泡工</v>
          </cell>
          <cell r="F155">
            <v>1</v>
          </cell>
          <cell r="G155">
            <v>8</v>
          </cell>
          <cell r="H155">
            <v>3.5</v>
          </cell>
          <cell r="I155">
            <v>11.5</v>
          </cell>
        </row>
        <row r="155">
          <cell r="M155">
            <v>216.05</v>
          </cell>
        </row>
        <row r="155">
          <cell r="Q155" t="str">
            <v>0.00</v>
          </cell>
          <cell r="R155" t="str">
            <v>0.00</v>
          </cell>
          <cell r="S155" t="str">
            <v>0.00</v>
          </cell>
        </row>
        <row r="156">
          <cell r="B156" t="str">
            <v>迟艳云</v>
          </cell>
          <cell r="C156" t="str">
            <v>130983198404105024</v>
          </cell>
          <cell r="D156" t="str">
            <v>发泡车间</v>
          </cell>
          <cell r="E156" t="str">
            <v>发泡工</v>
          </cell>
          <cell r="F156">
            <v>23</v>
          </cell>
          <cell r="G156">
            <v>185</v>
          </cell>
          <cell r="H156">
            <v>91</v>
          </cell>
          <cell r="I156">
            <v>276</v>
          </cell>
        </row>
        <row r="156">
          <cell r="M156">
            <v>5112.69</v>
          </cell>
        </row>
        <row r="156">
          <cell r="Q156" t="str">
            <v>0.00</v>
          </cell>
          <cell r="R156" t="str">
            <v>0.00</v>
          </cell>
          <cell r="S156" t="str">
            <v>0.00</v>
          </cell>
        </row>
        <row r="157">
          <cell r="B157" t="str">
            <v>王野</v>
          </cell>
          <cell r="C157" t="str">
            <v>232700199703272111</v>
          </cell>
          <cell r="D157" t="str">
            <v>发泡车间</v>
          </cell>
          <cell r="E157" t="str">
            <v>发泡工</v>
          </cell>
          <cell r="F157">
            <v>25</v>
          </cell>
          <cell r="G157">
            <v>202</v>
          </cell>
          <cell r="H157">
            <v>90.5</v>
          </cell>
          <cell r="I157">
            <v>292.5</v>
          </cell>
        </row>
        <row r="157">
          <cell r="M157">
            <v>5505.18</v>
          </cell>
        </row>
        <row r="157">
          <cell r="Q157" t="str">
            <v>0.00</v>
          </cell>
          <cell r="R157" t="str">
            <v>0.00</v>
          </cell>
          <cell r="S157" t="str">
            <v>0.00</v>
          </cell>
        </row>
        <row r="158">
          <cell r="B158" t="str">
            <v>赵金鹏</v>
          </cell>
          <cell r="C158" t="str">
            <v>130983199804010336</v>
          </cell>
          <cell r="D158" t="str">
            <v>发泡车间</v>
          </cell>
          <cell r="E158" t="str">
            <v>组装工</v>
          </cell>
          <cell r="F158">
            <v>27</v>
          </cell>
          <cell r="G158">
            <v>215</v>
          </cell>
          <cell r="H158">
            <v>91</v>
          </cell>
          <cell r="I158">
            <v>306</v>
          </cell>
        </row>
        <row r="158">
          <cell r="M158">
            <v>6109.32</v>
          </cell>
        </row>
        <row r="158">
          <cell r="Q158" t="str">
            <v>0.00</v>
          </cell>
          <cell r="R158" t="str">
            <v>0.00</v>
          </cell>
          <cell r="S158" t="str">
            <v>0.00</v>
          </cell>
        </row>
        <row r="159">
          <cell r="B159" t="str">
            <v>韩永路</v>
          </cell>
          <cell r="C159" t="str">
            <v>130929198008165414</v>
          </cell>
          <cell r="D159" t="str">
            <v>发泡车间</v>
          </cell>
          <cell r="E159" t="str">
            <v>组装工</v>
          </cell>
          <cell r="F159">
            <v>13</v>
          </cell>
          <cell r="G159">
            <v>104</v>
          </cell>
          <cell r="H159">
            <v>49.5</v>
          </cell>
          <cell r="I159">
            <v>153.5</v>
          </cell>
        </row>
        <row r="159">
          <cell r="M159">
            <v>2749.76</v>
          </cell>
        </row>
        <row r="159">
          <cell r="Q159" t="str">
            <v>0.00</v>
          </cell>
          <cell r="R159" t="str">
            <v>0.00</v>
          </cell>
          <cell r="S159" t="str">
            <v>0.00</v>
          </cell>
        </row>
        <row r="160">
          <cell r="B160" t="str">
            <v>刘梦鹤</v>
          </cell>
          <cell r="C160" t="str">
            <v>130983199306174557</v>
          </cell>
          <cell r="D160" t="str">
            <v>座椅总装车间</v>
          </cell>
          <cell r="E160" t="str">
            <v>组装工</v>
          </cell>
          <cell r="F160">
            <v>21</v>
          </cell>
          <cell r="G160">
            <v>168</v>
          </cell>
          <cell r="H160">
            <v>79.5</v>
          </cell>
          <cell r="I160">
            <v>247.5</v>
          </cell>
          <cell r="J160">
            <v>6925.05</v>
          </cell>
        </row>
        <row r="160">
          <cell r="M160">
            <v>0</v>
          </cell>
        </row>
        <row r="160">
          <cell r="Q160">
            <v>0</v>
          </cell>
          <cell r="R160">
            <v>40</v>
          </cell>
          <cell r="S160" t="str">
            <v>0.00</v>
          </cell>
        </row>
        <row r="161">
          <cell r="B161" t="str">
            <v>刘柏林</v>
          </cell>
          <cell r="C161" t="str">
            <v>132930199409233512</v>
          </cell>
          <cell r="D161" t="str">
            <v>座椅总装车间</v>
          </cell>
          <cell r="E161" t="str">
            <v>组装工</v>
          </cell>
          <cell r="F161">
            <v>22</v>
          </cell>
          <cell r="G161">
            <v>174.5</v>
          </cell>
          <cell r="H161">
            <v>62.5</v>
          </cell>
          <cell r="I161">
            <v>237</v>
          </cell>
          <cell r="J161">
            <v>7115.7</v>
          </cell>
        </row>
        <row r="161">
          <cell r="M161">
            <v>0</v>
          </cell>
        </row>
        <row r="161">
          <cell r="Q161">
            <v>0</v>
          </cell>
          <cell r="R161">
            <v>160</v>
          </cell>
          <cell r="S161" t="str">
            <v>0.00</v>
          </cell>
        </row>
        <row r="162">
          <cell r="B162" t="str">
            <v>张猛</v>
          </cell>
          <cell r="C162" t="str">
            <v>130983199810300516</v>
          </cell>
          <cell r="D162" t="str">
            <v>座椅总装车间</v>
          </cell>
          <cell r="E162" t="str">
            <v>操作工</v>
          </cell>
          <cell r="F162">
            <v>24</v>
          </cell>
          <cell r="G162">
            <v>190.5</v>
          </cell>
          <cell r="H162">
            <v>58</v>
          </cell>
          <cell r="I162">
            <v>248.5</v>
          </cell>
        </row>
        <row r="162">
          <cell r="M162">
            <v>5821.8</v>
          </cell>
        </row>
        <row r="162">
          <cell r="Q162">
            <v>0</v>
          </cell>
          <cell r="R162">
            <v>200</v>
          </cell>
          <cell r="S162" t="str">
            <v>0.00</v>
          </cell>
        </row>
        <row r="163">
          <cell r="B163" t="str">
            <v>马强</v>
          </cell>
          <cell r="C163" t="str">
            <v>132930199605060313</v>
          </cell>
          <cell r="D163" t="str">
            <v>座椅总装车间</v>
          </cell>
          <cell r="E163" t="str">
            <v>组装工</v>
          </cell>
          <cell r="F163">
            <v>15</v>
          </cell>
          <cell r="G163">
            <v>123.5</v>
          </cell>
          <cell r="H163">
            <v>54</v>
          </cell>
          <cell r="I163">
            <v>177.5</v>
          </cell>
        </row>
        <row r="163">
          <cell r="M163">
            <v>3402.6</v>
          </cell>
        </row>
        <row r="163">
          <cell r="Q163" t="str">
            <v>0.00</v>
          </cell>
          <cell r="R163">
            <v>40</v>
          </cell>
          <cell r="S163" t="str">
            <v>0.00</v>
          </cell>
        </row>
        <row r="164">
          <cell r="B164" t="str">
            <v>李加弘</v>
          </cell>
          <cell r="C164" t="str">
            <v>130983200302025015</v>
          </cell>
          <cell r="D164" t="str">
            <v>座椅总装车间</v>
          </cell>
          <cell r="E164" t="str">
            <v>组装工</v>
          </cell>
          <cell r="F164">
            <v>19.5</v>
          </cell>
          <cell r="G164">
            <v>162.5</v>
          </cell>
          <cell r="H164">
            <v>56</v>
          </cell>
          <cell r="I164">
            <v>218.5</v>
          </cell>
        </row>
        <row r="164">
          <cell r="M164">
            <v>4097.4</v>
          </cell>
        </row>
        <row r="164">
          <cell r="Q164" t="str">
            <v>0.00</v>
          </cell>
          <cell r="R164">
            <v>40</v>
          </cell>
          <cell r="S164" t="str">
            <v>0.00</v>
          </cell>
        </row>
        <row r="165">
          <cell r="B165" t="str">
            <v>张坤</v>
          </cell>
          <cell r="C165" t="str">
            <v>132930199310160536</v>
          </cell>
          <cell r="D165" t="str">
            <v>座椅总装车间</v>
          </cell>
          <cell r="E165" t="str">
            <v>组装工</v>
          </cell>
          <cell r="F165">
            <v>20</v>
          </cell>
          <cell r="G165">
            <v>166.5</v>
          </cell>
          <cell r="H165">
            <v>66</v>
          </cell>
          <cell r="I165">
            <v>232.5</v>
          </cell>
        </row>
        <row r="165">
          <cell r="M165">
            <v>4593.4</v>
          </cell>
        </row>
        <row r="165">
          <cell r="Q165" t="str">
            <v>0.00</v>
          </cell>
          <cell r="R165">
            <v>160</v>
          </cell>
          <cell r="S165" t="str">
            <v>0.00</v>
          </cell>
        </row>
        <row r="166">
          <cell r="B166" t="str">
            <v>王凯</v>
          </cell>
          <cell r="C166" t="str">
            <v>130983199809050310</v>
          </cell>
          <cell r="D166" t="str">
            <v>座椅总装车间</v>
          </cell>
          <cell r="E166" t="str">
            <v>组装工</v>
          </cell>
          <cell r="F166">
            <v>20</v>
          </cell>
          <cell r="G166">
            <v>164.5</v>
          </cell>
          <cell r="H166">
            <v>54.5</v>
          </cell>
          <cell r="I166">
            <v>219</v>
          </cell>
        </row>
        <row r="166">
          <cell r="M166">
            <v>4343.2</v>
          </cell>
        </row>
        <row r="166">
          <cell r="Q166" t="str">
            <v>0.00</v>
          </cell>
          <cell r="R166">
            <v>180</v>
          </cell>
          <cell r="S166" t="str">
            <v>0.00</v>
          </cell>
        </row>
        <row r="167">
          <cell r="B167" t="str">
            <v>王艳</v>
          </cell>
          <cell r="C167" t="str">
            <v>132930199211102824</v>
          </cell>
          <cell r="D167" t="str">
            <v>座椅总装车间</v>
          </cell>
          <cell r="E167" t="str">
            <v>打标员</v>
          </cell>
          <cell r="F167">
            <v>21</v>
          </cell>
          <cell r="G167">
            <v>168</v>
          </cell>
          <cell r="H167">
            <v>60</v>
          </cell>
          <cell r="I167">
            <v>228</v>
          </cell>
        </row>
        <row r="167">
          <cell r="M167">
            <v>4436.4</v>
          </cell>
        </row>
        <row r="167">
          <cell r="Q167" t="str">
            <v>0.00</v>
          </cell>
          <cell r="R167">
            <v>40</v>
          </cell>
          <cell r="S167" t="str">
            <v>0.00</v>
          </cell>
        </row>
        <row r="168">
          <cell r="B168" t="str">
            <v>宋秉鑫</v>
          </cell>
          <cell r="C168" t="str">
            <v>130983200208022432</v>
          </cell>
          <cell r="D168" t="str">
            <v>座椅总装车间</v>
          </cell>
          <cell r="E168" t="str">
            <v>组装工</v>
          </cell>
          <cell r="F168">
            <v>20</v>
          </cell>
          <cell r="G168">
            <v>165.5</v>
          </cell>
          <cell r="H168">
            <v>65</v>
          </cell>
          <cell r="I168">
            <v>230.5</v>
          </cell>
        </row>
        <row r="168">
          <cell r="M168">
            <v>4551.4</v>
          </cell>
        </row>
        <row r="168">
          <cell r="Q168" t="str">
            <v>0.00</v>
          </cell>
          <cell r="R168">
            <v>40</v>
          </cell>
          <cell r="S168" t="str">
            <v>0.00</v>
          </cell>
        </row>
        <row r="169">
          <cell r="B169" t="str">
            <v>王忠梅</v>
          </cell>
          <cell r="C169" t="str">
            <v>132924197602053226</v>
          </cell>
          <cell r="D169" t="str">
            <v>座椅总装车间</v>
          </cell>
          <cell r="E169" t="str">
            <v>组装工</v>
          </cell>
          <cell r="F169">
            <v>20</v>
          </cell>
          <cell r="G169">
            <v>161.5</v>
          </cell>
          <cell r="H169">
            <v>71</v>
          </cell>
          <cell r="I169">
            <v>232.5</v>
          </cell>
        </row>
        <row r="169">
          <cell r="M169">
            <v>4292.6</v>
          </cell>
        </row>
        <row r="169">
          <cell r="Q169" t="str">
            <v>0.00</v>
          </cell>
          <cell r="R169">
            <v>140</v>
          </cell>
          <cell r="S169" t="str">
            <v>0.00</v>
          </cell>
        </row>
        <row r="170">
          <cell r="B170" t="str">
            <v>李素元</v>
          </cell>
          <cell r="C170" t="str">
            <v>140322197708231515</v>
          </cell>
          <cell r="D170" t="str">
            <v>座椅总装车间</v>
          </cell>
          <cell r="E170" t="str">
            <v>组装工</v>
          </cell>
          <cell r="F170">
            <v>24</v>
          </cell>
          <cell r="G170">
            <v>190.5</v>
          </cell>
          <cell r="H170">
            <v>63.5</v>
          </cell>
          <cell r="I170">
            <v>254</v>
          </cell>
        </row>
        <row r="170">
          <cell r="M170">
            <v>5170.2</v>
          </cell>
        </row>
        <row r="170">
          <cell r="Q170" t="str">
            <v>0.00</v>
          </cell>
          <cell r="R170">
            <v>60</v>
          </cell>
          <cell r="S170" t="str">
            <v>0.00</v>
          </cell>
        </row>
        <row r="171">
          <cell r="B171" t="str">
            <v>李冉</v>
          </cell>
          <cell r="C171" t="str">
            <v>132930199801223511</v>
          </cell>
          <cell r="D171" t="str">
            <v>座椅总装车间</v>
          </cell>
          <cell r="E171" t="str">
            <v>组装工</v>
          </cell>
          <cell r="F171">
            <v>20</v>
          </cell>
          <cell r="G171">
            <v>165</v>
          </cell>
          <cell r="H171">
            <v>60.5</v>
          </cell>
          <cell r="I171">
            <v>225.5</v>
          </cell>
        </row>
        <row r="171">
          <cell r="M171">
            <v>4460.8</v>
          </cell>
        </row>
        <row r="171">
          <cell r="Q171" t="str">
            <v>0.00</v>
          </cell>
          <cell r="R171">
            <v>60</v>
          </cell>
          <cell r="S171" t="str">
            <v>0.00</v>
          </cell>
        </row>
        <row r="172">
          <cell r="B172" t="str">
            <v>李冬旭</v>
          </cell>
          <cell r="C172" t="str">
            <v>130983199901120713</v>
          </cell>
          <cell r="D172" t="str">
            <v>座椅总装车间</v>
          </cell>
          <cell r="E172" t="str">
            <v>组装工</v>
          </cell>
          <cell r="F172">
            <v>20</v>
          </cell>
          <cell r="G172">
            <v>161.5</v>
          </cell>
          <cell r="H172">
            <v>73</v>
          </cell>
          <cell r="I172">
            <v>234.5</v>
          </cell>
        </row>
        <row r="172">
          <cell r="M172">
            <v>4559.2</v>
          </cell>
        </row>
        <row r="172">
          <cell r="Q172" t="str">
            <v>0.00</v>
          </cell>
          <cell r="R172">
            <v>40</v>
          </cell>
          <cell r="S172" t="str">
            <v>0.00</v>
          </cell>
        </row>
        <row r="173">
          <cell r="B173" t="str">
            <v>李忠峰</v>
          </cell>
          <cell r="C173" t="str">
            <v>130983198602105332</v>
          </cell>
          <cell r="D173" t="str">
            <v>座椅总装车间</v>
          </cell>
          <cell r="E173" t="str">
            <v>组装工</v>
          </cell>
          <cell r="F173">
            <v>12</v>
          </cell>
          <cell r="G173">
            <v>95.5</v>
          </cell>
          <cell r="H173">
            <v>34.5</v>
          </cell>
          <cell r="I173">
            <v>130</v>
          </cell>
        </row>
        <row r="173">
          <cell r="M173">
            <v>2454.6</v>
          </cell>
        </row>
        <row r="173">
          <cell r="Q173" t="str">
            <v>0.00</v>
          </cell>
          <cell r="R173">
            <v>120</v>
          </cell>
          <cell r="S173" t="str">
            <v>0.00</v>
          </cell>
        </row>
        <row r="174">
          <cell r="B174" t="str">
            <v>孙立梅</v>
          </cell>
          <cell r="C174" t="str">
            <v>130921198212061021</v>
          </cell>
          <cell r="D174" t="str">
            <v>座椅总装车间</v>
          </cell>
          <cell r="E174" t="str">
            <v>检验员</v>
          </cell>
          <cell r="F174">
            <v>20</v>
          </cell>
          <cell r="G174">
            <v>156</v>
          </cell>
          <cell r="H174">
            <v>36</v>
          </cell>
          <cell r="I174">
            <v>192</v>
          </cell>
        </row>
        <row r="174">
          <cell r="M174">
            <v>3790.2</v>
          </cell>
        </row>
        <row r="174">
          <cell r="Q174">
            <v>450</v>
          </cell>
          <cell r="R174">
            <v>40</v>
          </cell>
          <cell r="S174" t="str">
            <v>0.00</v>
          </cell>
        </row>
        <row r="175">
          <cell r="B175" t="str">
            <v>董金岭</v>
          </cell>
          <cell r="C175" t="str">
            <v>132930198212310516</v>
          </cell>
          <cell r="D175" t="str">
            <v>座椅总装车间</v>
          </cell>
          <cell r="E175" t="str">
            <v>组装工</v>
          </cell>
          <cell r="F175">
            <v>19.5</v>
          </cell>
          <cell r="G175">
            <v>159.5</v>
          </cell>
          <cell r="H175">
            <v>75</v>
          </cell>
          <cell r="I175">
            <v>234.5</v>
          </cell>
        </row>
        <row r="175">
          <cell r="M175">
            <v>4329.4</v>
          </cell>
        </row>
        <row r="175">
          <cell r="Q175" t="str">
            <v>0.00</v>
          </cell>
          <cell r="R175">
            <v>20</v>
          </cell>
          <cell r="S175" t="str">
            <v>0.00</v>
          </cell>
        </row>
        <row r="176">
          <cell r="B176" t="str">
            <v>张家旺</v>
          </cell>
          <cell r="C176" t="str">
            <v>130924200111284276</v>
          </cell>
          <cell r="D176" t="str">
            <v>座椅总装车间</v>
          </cell>
          <cell r="E176" t="str">
            <v>组装工</v>
          </cell>
          <cell r="F176">
            <v>18</v>
          </cell>
          <cell r="G176">
            <v>150</v>
          </cell>
          <cell r="H176">
            <v>51.5</v>
          </cell>
          <cell r="I176">
            <v>201.5</v>
          </cell>
        </row>
        <row r="176">
          <cell r="M176">
            <v>3910.8</v>
          </cell>
        </row>
        <row r="176">
          <cell r="Q176" t="str">
            <v>0.00</v>
          </cell>
          <cell r="R176">
            <v>40</v>
          </cell>
          <cell r="S176" t="str">
            <v>0.00</v>
          </cell>
        </row>
        <row r="177">
          <cell r="B177" t="str">
            <v>李玉静</v>
          </cell>
          <cell r="C177" t="str">
            <v>130983198807101423</v>
          </cell>
          <cell r="D177" t="str">
            <v>座椅总装车间</v>
          </cell>
          <cell r="E177" t="str">
            <v>组装工</v>
          </cell>
          <cell r="F177">
            <v>19.5</v>
          </cell>
          <cell r="G177">
            <v>162.5</v>
          </cell>
          <cell r="H177">
            <v>57</v>
          </cell>
          <cell r="I177">
            <v>219.5</v>
          </cell>
        </row>
        <row r="177">
          <cell r="M177">
            <v>4349.8</v>
          </cell>
        </row>
        <row r="177">
          <cell r="Q177">
            <v>450</v>
          </cell>
          <cell r="R177">
            <v>40</v>
          </cell>
          <cell r="S177" t="str">
            <v>0.00</v>
          </cell>
        </row>
        <row r="178">
          <cell r="B178" t="str">
            <v>张跃进</v>
          </cell>
          <cell r="C178" t="str">
            <v>130983199908181113</v>
          </cell>
          <cell r="D178" t="str">
            <v>座椅总装车间</v>
          </cell>
          <cell r="E178" t="str">
            <v>操作工</v>
          </cell>
          <cell r="F178">
            <v>24</v>
          </cell>
          <cell r="G178">
            <v>190</v>
          </cell>
          <cell r="H178">
            <v>57.5</v>
          </cell>
          <cell r="I178">
            <v>247.5</v>
          </cell>
        </row>
        <row r="178">
          <cell r="M178">
            <v>5052.6</v>
          </cell>
        </row>
        <row r="178">
          <cell r="Q178" t="str">
            <v>0.00</v>
          </cell>
          <cell r="R178">
            <v>20</v>
          </cell>
          <cell r="S178" t="str">
            <v>0.00</v>
          </cell>
        </row>
        <row r="179">
          <cell r="B179" t="str">
            <v>张振宇</v>
          </cell>
          <cell r="C179" t="str">
            <v>130921198501251614</v>
          </cell>
          <cell r="D179" t="str">
            <v>座椅总装车间</v>
          </cell>
          <cell r="E179" t="str">
            <v>操作工</v>
          </cell>
          <cell r="F179">
            <v>17</v>
          </cell>
          <cell r="G179">
            <v>140.5</v>
          </cell>
          <cell r="H179">
            <v>49</v>
          </cell>
          <cell r="I179">
            <v>189.5</v>
          </cell>
        </row>
        <row r="179">
          <cell r="M179">
            <v>3683.4</v>
          </cell>
        </row>
        <row r="179">
          <cell r="Q179" t="str">
            <v>0.00</v>
          </cell>
          <cell r="R179">
            <v>20</v>
          </cell>
          <cell r="S179" t="str">
            <v>0.00</v>
          </cell>
        </row>
        <row r="180">
          <cell r="B180" t="str">
            <v>窦向前</v>
          </cell>
          <cell r="C180" t="str">
            <v>130983199008241117</v>
          </cell>
          <cell r="D180" t="str">
            <v>座椅总装车间</v>
          </cell>
          <cell r="E180" t="str">
            <v>操作工</v>
          </cell>
          <cell r="F180">
            <v>23</v>
          </cell>
          <cell r="G180">
            <v>183</v>
          </cell>
          <cell r="H180">
            <v>73</v>
          </cell>
          <cell r="I180">
            <v>256</v>
          </cell>
        </row>
        <row r="180">
          <cell r="M180">
            <v>5053.2</v>
          </cell>
        </row>
        <row r="180">
          <cell r="Q180" t="str">
            <v>0.00</v>
          </cell>
          <cell r="R180">
            <v>20</v>
          </cell>
          <cell r="S180" t="str">
            <v>0.00</v>
          </cell>
        </row>
        <row r="181">
          <cell r="B181" t="str">
            <v>王培亮</v>
          </cell>
          <cell r="C181" t="str">
            <v>132924197704103212</v>
          </cell>
          <cell r="D181" t="str">
            <v>座椅总装车间</v>
          </cell>
          <cell r="E181" t="str">
            <v>组装工</v>
          </cell>
          <cell r="F181">
            <v>21</v>
          </cell>
          <cell r="G181">
            <v>168</v>
          </cell>
          <cell r="H181">
            <v>75</v>
          </cell>
          <cell r="I181">
            <v>243</v>
          </cell>
        </row>
        <row r="181">
          <cell r="M181">
            <v>4735</v>
          </cell>
        </row>
        <row r="181">
          <cell r="Q181" t="str">
            <v>0.00</v>
          </cell>
          <cell r="R181">
            <v>140</v>
          </cell>
          <cell r="S181" t="str">
            <v>0.00</v>
          </cell>
        </row>
        <row r="182">
          <cell r="B182" t="str">
            <v>张俊苓</v>
          </cell>
          <cell r="C182" t="str">
            <v>13293019780907112X</v>
          </cell>
          <cell r="D182" t="str">
            <v>座椅总装车间</v>
          </cell>
          <cell r="E182" t="str">
            <v>组装工</v>
          </cell>
          <cell r="F182">
            <v>19</v>
          </cell>
          <cell r="G182">
            <v>153.5</v>
          </cell>
          <cell r="H182">
            <v>68</v>
          </cell>
          <cell r="I182">
            <v>221.5</v>
          </cell>
        </row>
        <row r="182">
          <cell r="M182">
            <v>3997.8</v>
          </cell>
        </row>
        <row r="182">
          <cell r="Q182">
            <v>450</v>
          </cell>
          <cell r="R182">
            <v>200</v>
          </cell>
          <cell r="S182" t="str">
            <v>0.00</v>
          </cell>
        </row>
        <row r="183">
          <cell r="B183" t="str">
            <v>潘彪</v>
          </cell>
          <cell r="C183" t="str">
            <v>130927198604294236</v>
          </cell>
          <cell r="D183" t="str">
            <v>座椅总装车间</v>
          </cell>
          <cell r="E183" t="str">
            <v>组装工</v>
          </cell>
          <cell r="F183">
            <v>18.5</v>
          </cell>
          <cell r="G183">
            <v>144</v>
          </cell>
          <cell r="H183">
            <v>7</v>
          </cell>
          <cell r="I183">
            <v>151</v>
          </cell>
        </row>
        <row r="183">
          <cell r="M183">
            <v>2855.6</v>
          </cell>
        </row>
        <row r="183">
          <cell r="Q183" t="str">
            <v>0.00</v>
          </cell>
          <cell r="R183" t="str">
            <v>0.00</v>
          </cell>
          <cell r="S183" t="str">
            <v>0.00</v>
          </cell>
        </row>
        <row r="184">
          <cell r="B184" t="str">
            <v>孙尧</v>
          </cell>
          <cell r="C184" t="str">
            <v>130983199805223018</v>
          </cell>
          <cell r="D184" t="str">
            <v>座椅总装车间</v>
          </cell>
          <cell r="E184" t="str">
            <v>组装工</v>
          </cell>
          <cell r="F184">
            <v>19.5</v>
          </cell>
          <cell r="G184">
            <v>158</v>
          </cell>
          <cell r="H184">
            <v>52</v>
          </cell>
          <cell r="I184">
            <v>210</v>
          </cell>
        </row>
        <row r="184">
          <cell r="M184">
            <v>3952.6</v>
          </cell>
        </row>
        <row r="184">
          <cell r="Q184" t="str">
            <v>0.00</v>
          </cell>
          <cell r="R184" t="str">
            <v>0.00</v>
          </cell>
          <cell r="S184" t="str">
            <v>0.00</v>
          </cell>
        </row>
        <row r="185">
          <cell r="B185" t="str">
            <v>王彦华</v>
          </cell>
          <cell r="C185" t="str">
            <v>372922198411046062</v>
          </cell>
          <cell r="D185" t="str">
            <v>座椅总装车间</v>
          </cell>
          <cell r="E185" t="str">
            <v>组装工</v>
          </cell>
          <cell r="F185">
            <v>24</v>
          </cell>
          <cell r="G185">
            <v>189.5</v>
          </cell>
          <cell r="H185">
            <v>58</v>
          </cell>
          <cell r="I185">
            <v>247.5</v>
          </cell>
        </row>
        <row r="185">
          <cell r="M185">
            <v>4800</v>
          </cell>
        </row>
        <row r="185">
          <cell r="Q185">
            <v>450</v>
          </cell>
          <cell r="R185">
            <v>20</v>
          </cell>
          <cell r="S185" t="str">
            <v>0.00</v>
          </cell>
        </row>
        <row r="186">
          <cell r="B186" t="str">
            <v>张家赫</v>
          </cell>
          <cell r="C186" t="str">
            <v>130983200404281810</v>
          </cell>
          <cell r="D186" t="str">
            <v>座椅总装车间</v>
          </cell>
          <cell r="E186" t="str">
            <v>组装工</v>
          </cell>
          <cell r="F186">
            <v>20.5</v>
          </cell>
          <cell r="G186">
            <v>166</v>
          </cell>
          <cell r="H186">
            <v>73</v>
          </cell>
          <cell r="I186">
            <v>239</v>
          </cell>
        </row>
        <row r="186">
          <cell r="M186">
            <v>4654.6</v>
          </cell>
        </row>
        <row r="186">
          <cell r="Q186" t="str">
            <v>0.00</v>
          </cell>
          <cell r="R186" t="str">
            <v>0.00</v>
          </cell>
          <cell r="S186" t="str">
            <v>0.00</v>
          </cell>
        </row>
        <row r="187">
          <cell r="B187" t="str">
            <v>刘荣骏</v>
          </cell>
          <cell r="C187" t="str">
            <v>130983200301105531</v>
          </cell>
          <cell r="D187" t="str">
            <v>座椅总装车间</v>
          </cell>
          <cell r="E187" t="str">
            <v>组装工</v>
          </cell>
          <cell r="F187">
            <v>11</v>
          </cell>
          <cell r="G187">
            <v>93</v>
          </cell>
          <cell r="H187">
            <v>37.5</v>
          </cell>
          <cell r="I187">
            <v>130.5</v>
          </cell>
        </row>
        <row r="187">
          <cell r="M187">
            <v>2460.6</v>
          </cell>
        </row>
        <row r="187">
          <cell r="Q187" t="str">
            <v>0.00</v>
          </cell>
          <cell r="R187" t="str">
            <v>0.00</v>
          </cell>
          <cell r="S187" t="str">
            <v>0.00</v>
          </cell>
        </row>
        <row r="188">
          <cell r="B188" t="str">
            <v>孙其锐</v>
          </cell>
          <cell r="C188" t="str">
            <v>130983200408253016</v>
          </cell>
          <cell r="D188" t="str">
            <v>座椅总装车间</v>
          </cell>
          <cell r="E188" t="str">
            <v>组装工</v>
          </cell>
          <cell r="F188">
            <v>10.5</v>
          </cell>
          <cell r="G188">
            <v>85</v>
          </cell>
          <cell r="H188">
            <v>34</v>
          </cell>
          <cell r="I188">
            <v>119</v>
          </cell>
        </row>
        <row r="188">
          <cell r="M188">
            <v>2108</v>
          </cell>
        </row>
        <row r="188">
          <cell r="Q188" t="str">
            <v>0.00</v>
          </cell>
          <cell r="R188" t="str">
            <v>0.00</v>
          </cell>
          <cell r="S188" t="str">
            <v>0.00</v>
          </cell>
        </row>
        <row r="189">
          <cell r="B189" t="str">
            <v>合计</v>
          </cell>
        </row>
        <row r="189">
          <cell r="F189">
            <v>4020.5</v>
          </cell>
          <cell r="G189">
            <v>33295</v>
          </cell>
          <cell r="H189">
            <v>9825.5</v>
          </cell>
          <cell r="I189">
            <v>43120.5</v>
          </cell>
          <cell r="J189">
            <v>55740.2</v>
          </cell>
          <cell r="K189">
            <v>0</v>
          </cell>
          <cell r="L189">
            <v>0</v>
          </cell>
          <cell r="M189">
            <v>817046.32</v>
          </cell>
          <cell r="N189">
            <v>0</v>
          </cell>
          <cell r="O189">
            <v>984</v>
          </cell>
          <cell r="P189">
            <v>0</v>
          </cell>
          <cell r="Q189">
            <v>12891</v>
          </cell>
          <cell r="R189">
            <v>15060</v>
          </cell>
          <cell r="S18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人员明细"/>
      <sheetName val="人员考勤"/>
      <sheetName val="打卡记录"/>
      <sheetName val="Sheet1"/>
      <sheetName val="Sheet2"/>
    </sheetNames>
    <sheetDataSet>
      <sheetData sheetId="0">
        <row r="1">
          <cell r="B1" t="str">
            <v>姓名</v>
          </cell>
          <cell r="C1" t="str">
            <v>性别</v>
          </cell>
          <cell r="D1" t="str">
            <v>所属平台</v>
          </cell>
          <cell r="E1" t="str">
            <v>所在单位      （一级）</v>
          </cell>
          <cell r="F1" t="str">
            <v>所在部门     （二级）</v>
          </cell>
          <cell r="G1" t="str">
            <v>所属科室（三级）</v>
          </cell>
          <cell r="H1" t="str">
            <v>所在岗位</v>
          </cell>
        </row>
        <row r="2">
          <cell r="B2" t="str">
            <v>王磊</v>
          </cell>
          <cell r="C2" t="e">
            <v>#VALUE!</v>
          </cell>
          <cell r="D2" t="str">
            <v>前台</v>
          </cell>
          <cell r="E2" t="str">
            <v>河北光华荣昌汽车部件有限公司</v>
          </cell>
          <cell r="F2" t="str">
            <v>座椅事业一部--金属件厂</v>
          </cell>
          <cell r="G2" t="str">
            <v>总经办</v>
          </cell>
          <cell r="H2" t="str">
            <v>总经理</v>
          </cell>
        </row>
        <row r="3">
          <cell r="B3" t="str">
            <v>张黎明</v>
          </cell>
          <cell r="C3" t="e">
            <v>#VALUE!</v>
          </cell>
          <cell r="D3" t="str">
            <v>中台</v>
          </cell>
          <cell r="E3" t="str">
            <v>河北光华荣昌汽车部件有限公司</v>
          </cell>
          <cell r="F3" t="str">
            <v>河北党务室</v>
          </cell>
          <cell r="G3" t="str">
            <v>党务室</v>
          </cell>
          <cell r="H3" t="str">
            <v>党支部书记</v>
          </cell>
        </row>
        <row r="4">
          <cell r="B4" t="str">
            <v>赵志强</v>
          </cell>
          <cell r="C4" t="e">
            <v>#VALUE!</v>
          </cell>
          <cell r="D4" t="str">
            <v>中台</v>
          </cell>
          <cell r="E4" t="str">
            <v>河北光华荣昌汽车部件有限公司</v>
          </cell>
          <cell r="F4" t="str">
            <v>河北箫驰公司</v>
          </cell>
          <cell r="G4" t="str">
            <v>箫驰公司</v>
          </cell>
          <cell r="H4" t="str">
            <v>三包服务</v>
          </cell>
        </row>
        <row r="5">
          <cell r="B5" t="str">
            <v>刘强</v>
          </cell>
          <cell r="C5" t="e">
            <v>#VALUE!</v>
          </cell>
          <cell r="D5" t="str">
            <v>前台</v>
          </cell>
          <cell r="E5" t="str">
            <v>河北光华荣昌汽车部件有限公司</v>
          </cell>
          <cell r="F5" t="str">
            <v>座椅事业一部--座椅厂</v>
          </cell>
          <cell r="G5" t="str">
            <v>制造技术部-供应商管理科</v>
          </cell>
          <cell r="H5" t="str">
            <v>座椅外检</v>
          </cell>
        </row>
        <row r="6">
          <cell r="B6" t="str">
            <v>许嘉辉</v>
          </cell>
          <cell r="C6" t="e">
            <v>#VALUE!</v>
          </cell>
          <cell r="D6" t="str">
            <v>中台</v>
          </cell>
          <cell r="E6" t="str">
            <v>河北光华荣昌汽车部件有限公司</v>
          </cell>
          <cell r="F6" t="str">
            <v>河北箫驰公司</v>
          </cell>
          <cell r="G6" t="str">
            <v>箫驰公司</v>
          </cell>
          <cell r="H6" t="str">
            <v>配件厂主管</v>
          </cell>
        </row>
        <row r="7">
          <cell r="B7" t="str">
            <v>孙秀霞</v>
          </cell>
          <cell r="C7" t="e">
            <v>#VALUE!</v>
          </cell>
          <cell r="D7" t="str">
            <v>前台</v>
          </cell>
          <cell r="E7" t="str">
            <v>河北光华荣昌汽车部件有限公司</v>
          </cell>
          <cell r="F7" t="str">
            <v>座椅事业一部--金属件厂</v>
          </cell>
          <cell r="G7" t="str">
            <v>生产管理科</v>
          </cell>
          <cell r="H7" t="str">
            <v>功能件库管B</v>
          </cell>
        </row>
        <row r="8">
          <cell r="B8" t="str">
            <v>冯亮亮</v>
          </cell>
          <cell r="C8" t="e">
            <v>#VALUE!</v>
          </cell>
          <cell r="D8" t="str">
            <v>中台</v>
          </cell>
          <cell r="E8" t="str">
            <v>河北光华荣昌汽车部件有限公司</v>
          </cell>
          <cell r="F8" t="str">
            <v>河北工艺工程部</v>
          </cell>
          <cell r="G8" t="str">
            <v>工艺工程部</v>
          </cell>
          <cell r="H8" t="str">
            <v>产品工程师</v>
          </cell>
        </row>
        <row r="9">
          <cell r="B9" t="str">
            <v>刘艳霞</v>
          </cell>
          <cell r="C9" t="e">
            <v>#VALUE!</v>
          </cell>
          <cell r="D9" t="str">
            <v>中台</v>
          </cell>
          <cell r="E9" t="str">
            <v>河北光华荣昌汽车部件有限公司</v>
          </cell>
          <cell r="F9" t="str">
            <v>河北工艺工程部</v>
          </cell>
          <cell r="G9" t="str">
            <v>工艺工程部</v>
          </cell>
          <cell r="H9" t="str">
            <v>档案员</v>
          </cell>
        </row>
        <row r="10">
          <cell r="B10" t="str">
            <v>程丽宇</v>
          </cell>
          <cell r="C10" t="e">
            <v>#VALUE!</v>
          </cell>
          <cell r="D10" t="str">
            <v>前台</v>
          </cell>
          <cell r="E10" t="str">
            <v>河北光华荣昌汽车部件有限公司</v>
          </cell>
          <cell r="F10" t="str">
            <v>座椅事业一部--座椅厂</v>
          </cell>
          <cell r="G10" t="str">
            <v>总经办-采购执行科</v>
          </cell>
          <cell r="H10" t="str">
            <v>大宗物料采购员</v>
          </cell>
        </row>
        <row r="11">
          <cell r="B11" t="str">
            <v>滕奉伟</v>
          </cell>
          <cell r="C11" t="e">
            <v>#VALUE!</v>
          </cell>
          <cell r="D11" t="str">
            <v>前台</v>
          </cell>
          <cell r="E11" t="str">
            <v>河北光华荣昌汽车部件有限公司</v>
          </cell>
          <cell r="F11" t="str">
            <v>座椅事业一部--金属件厂</v>
          </cell>
          <cell r="G11" t="str">
            <v>制造技术部-模具车间检测室</v>
          </cell>
          <cell r="H11" t="str">
            <v>检验员</v>
          </cell>
        </row>
        <row r="12">
          <cell r="B12" t="str">
            <v>田健</v>
          </cell>
          <cell r="C12" t="e">
            <v>#VALUE!</v>
          </cell>
          <cell r="D12" t="str">
            <v>前台</v>
          </cell>
          <cell r="E12" t="str">
            <v>河北光华荣昌汽车部件有限公司</v>
          </cell>
          <cell r="F12" t="str">
            <v>后视镜事业部</v>
          </cell>
          <cell r="G12" t="str">
            <v>技术质量科</v>
          </cell>
          <cell r="H12" t="str">
            <v>质量工程师</v>
          </cell>
        </row>
        <row r="13">
          <cell r="B13" t="str">
            <v>翟福芹</v>
          </cell>
          <cell r="C13" t="e">
            <v>#VALUE!</v>
          </cell>
          <cell r="D13" t="str">
            <v>前台</v>
          </cell>
          <cell r="E13" t="str">
            <v>河北光华荣昌汽车部件有限公司</v>
          </cell>
          <cell r="F13" t="str">
            <v>座椅事业一部--座椅厂</v>
          </cell>
          <cell r="G13" t="str">
            <v>制造技术部-质量工艺科</v>
          </cell>
          <cell r="H13" t="str">
            <v>缝纫工艺工程师</v>
          </cell>
        </row>
        <row r="14">
          <cell r="B14" t="str">
            <v>范瑶臣</v>
          </cell>
          <cell r="C14" t="e">
            <v>#VALUE!</v>
          </cell>
          <cell r="D14" t="str">
            <v>前台</v>
          </cell>
          <cell r="E14" t="str">
            <v>河北光华荣昌汽车部件有限公司</v>
          </cell>
          <cell r="F14" t="str">
            <v>座椅事业一部--座椅厂</v>
          </cell>
          <cell r="G14" t="str">
            <v>制造技术部-质量工艺科</v>
          </cell>
          <cell r="H14" t="str">
            <v>整椅组装工艺工程师</v>
          </cell>
        </row>
        <row r="15">
          <cell r="B15" t="str">
            <v>赵化胜</v>
          </cell>
          <cell r="C15" t="e">
            <v>#VALUE!</v>
          </cell>
          <cell r="D15" t="str">
            <v>前台</v>
          </cell>
          <cell r="E15" t="str">
            <v>河北光华荣昌汽车部件有限公司</v>
          </cell>
          <cell r="F15" t="str">
            <v>后视镜事业部</v>
          </cell>
          <cell r="G15" t="str">
            <v>涂装车间</v>
          </cell>
          <cell r="H15" t="str">
            <v>涂装车间主任兼工艺工程师</v>
          </cell>
        </row>
        <row r="16">
          <cell r="B16" t="str">
            <v>刘荣浩</v>
          </cell>
          <cell r="C16" t="e">
            <v>#VALUE!</v>
          </cell>
          <cell r="D16" t="str">
            <v>中台</v>
          </cell>
          <cell r="E16" t="str">
            <v>河北光华荣昌汽车部件有限公司</v>
          </cell>
          <cell r="F16" t="str">
            <v>河北工艺工程部</v>
          </cell>
          <cell r="G16" t="str">
            <v>工艺工程部</v>
          </cell>
          <cell r="H16" t="str">
            <v>总装工艺工程师（3.0平台、2.0平台）</v>
          </cell>
        </row>
        <row r="17">
          <cell r="B17" t="str">
            <v>赵玉臣</v>
          </cell>
          <cell r="C17" t="e">
            <v>#VALUE!</v>
          </cell>
          <cell r="D17" t="str">
            <v>前台</v>
          </cell>
          <cell r="E17" t="str">
            <v>河北光华荣昌汽车部件有限公司</v>
          </cell>
          <cell r="F17" t="str">
            <v>座椅事业一部--金属件厂</v>
          </cell>
          <cell r="G17" t="str">
            <v>制造技术部-模具车间</v>
          </cell>
          <cell r="H17" t="str">
            <v>模具车间经理兼冲压工艺工程师</v>
          </cell>
        </row>
        <row r="18">
          <cell r="B18" t="str">
            <v>邓春博</v>
          </cell>
          <cell r="C18" t="e">
            <v>#VALUE!</v>
          </cell>
          <cell r="D18" t="str">
            <v>前台</v>
          </cell>
          <cell r="E18" t="str">
            <v>河北光华荣昌汽车部件有限公司</v>
          </cell>
          <cell r="F18" t="str">
            <v>座椅事业一部--金属件厂</v>
          </cell>
          <cell r="G18" t="str">
            <v>制造技术部-模具车间模具制造组</v>
          </cell>
          <cell r="H18" t="str">
            <v>模具制造组长</v>
          </cell>
        </row>
        <row r="19">
          <cell r="B19" t="str">
            <v>王杏纳</v>
          </cell>
          <cell r="C19" t="e">
            <v>#VALUE!</v>
          </cell>
          <cell r="D19" t="str">
            <v>前台</v>
          </cell>
          <cell r="E19" t="str">
            <v>河北光华荣昌汽车部件有限公司</v>
          </cell>
          <cell r="F19" t="str">
            <v>座椅事业一部--金属件厂</v>
          </cell>
          <cell r="G19" t="str">
            <v>制造技术部-模具车间设计组</v>
          </cell>
          <cell r="H19" t="str">
            <v>焊接夹具设计工程师</v>
          </cell>
        </row>
        <row r="20">
          <cell r="B20" t="str">
            <v>王长浩</v>
          </cell>
          <cell r="C20" t="e">
            <v>#VALUE!</v>
          </cell>
          <cell r="D20" t="str">
            <v>前台</v>
          </cell>
          <cell r="E20" t="str">
            <v>河北光华荣昌汽车部件有限公司</v>
          </cell>
          <cell r="F20" t="str">
            <v>座椅事业一部--金属件厂</v>
          </cell>
          <cell r="G20" t="str">
            <v>制造技术部-模具车间模具制造组</v>
          </cell>
          <cell r="H20" t="str">
            <v>线切割操机工</v>
          </cell>
        </row>
        <row r="21">
          <cell r="B21" t="str">
            <v>张建江</v>
          </cell>
          <cell r="C21" t="e">
            <v>#VALUE!</v>
          </cell>
          <cell r="D21" t="str">
            <v>前台</v>
          </cell>
          <cell r="E21" t="str">
            <v>河北光华荣昌汽车部件有限公司</v>
          </cell>
          <cell r="F21" t="str">
            <v>座椅事业一部--金属件厂</v>
          </cell>
          <cell r="G21" t="str">
            <v>制造技术部-模具车间模具制造组</v>
          </cell>
          <cell r="H21" t="str">
            <v>CNC操机工</v>
          </cell>
        </row>
        <row r="22">
          <cell r="B22" t="str">
            <v>商木刚</v>
          </cell>
          <cell r="C22" t="e">
            <v>#VALUE!</v>
          </cell>
          <cell r="D22" t="str">
            <v>中台</v>
          </cell>
          <cell r="E22" t="str">
            <v>河北光华荣昌汽车部件有限公司</v>
          </cell>
          <cell r="F22" t="str">
            <v>河北工艺工程部</v>
          </cell>
          <cell r="G22" t="str">
            <v>试制车间</v>
          </cell>
          <cell r="H22" t="str">
            <v>新产品试制技工</v>
          </cell>
        </row>
        <row r="23">
          <cell r="B23" t="str">
            <v>赵学超</v>
          </cell>
          <cell r="C23" t="e">
            <v>#VALUE!</v>
          </cell>
          <cell r="D23" t="str">
            <v>前台</v>
          </cell>
          <cell r="E23" t="str">
            <v>河北光华荣昌汽车部件有限公司</v>
          </cell>
          <cell r="F23" t="str">
            <v>座椅事业一部--金属件厂</v>
          </cell>
          <cell r="G23" t="str">
            <v>焊接车间</v>
          </cell>
          <cell r="H23" t="str">
            <v>焊胎保全工</v>
          </cell>
        </row>
        <row r="24">
          <cell r="B24" t="str">
            <v>谷朋坤</v>
          </cell>
          <cell r="C24" t="e">
            <v>#VALUE!</v>
          </cell>
          <cell r="D24" t="str">
            <v>中台</v>
          </cell>
          <cell r="E24" t="str">
            <v>河北光华荣昌汽车部件有限公司</v>
          </cell>
          <cell r="F24" t="str">
            <v>河北财务管理部</v>
          </cell>
          <cell r="G24" t="str">
            <v>财务管理部</v>
          </cell>
          <cell r="H24" t="str">
            <v>部长</v>
          </cell>
        </row>
        <row r="25">
          <cell r="B25" t="str">
            <v>张如燕</v>
          </cell>
          <cell r="C25" t="e">
            <v>#VALUE!</v>
          </cell>
          <cell r="D25" t="str">
            <v>中台</v>
          </cell>
          <cell r="E25" t="str">
            <v>河北光华荣昌汽车部件有限公司</v>
          </cell>
          <cell r="F25" t="str">
            <v>河北财务管理部</v>
          </cell>
          <cell r="G25" t="str">
            <v>财务管理部</v>
          </cell>
          <cell r="H25" t="str">
            <v>公司监事兼出纳</v>
          </cell>
        </row>
        <row r="26">
          <cell r="B26" t="str">
            <v>张佳怡</v>
          </cell>
          <cell r="C26" t="e">
            <v>#VALUE!</v>
          </cell>
          <cell r="D26" t="str">
            <v>中台</v>
          </cell>
          <cell r="E26" t="str">
            <v>河北光华荣昌汽车部件有限公司</v>
          </cell>
          <cell r="F26" t="str">
            <v>河北财务管理部</v>
          </cell>
          <cell r="G26" t="str">
            <v>财务管理部</v>
          </cell>
          <cell r="H26" t="str">
            <v>税务兼审核会计</v>
          </cell>
        </row>
        <row r="27">
          <cell r="B27" t="str">
            <v>李芳慧</v>
          </cell>
          <cell r="C27" t="e">
            <v>#VALUE!</v>
          </cell>
          <cell r="D27" t="str">
            <v>中台</v>
          </cell>
          <cell r="E27" t="str">
            <v>河北光华荣昌汽车部件有限公司</v>
          </cell>
          <cell r="F27" t="str">
            <v>河北财务管理部</v>
          </cell>
          <cell r="G27" t="str">
            <v>财务管理部</v>
          </cell>
          <cell r="H27" t="str">
            <v>成本核算</v>
          </cell>
        </row>
        <row r="28">
          <cell r="B28" t="str">
            <v>刘新杰</v>
          </cell>
          <cell r="C28" t="e">
            <v>#VALUE!</v>
          </cell>
          <cell r="D28" t="str">
            <v>中台</v>
          </cell>
          <cell r="E28" t="str">
            <v>河北光华荣昌汽车部件有限公司</v>
          </cell>
          <cell r="F28" t="str">
            <v>河北综合管理部</v>
          </cell>
          <cell r="G28" t="str">
            <v>人力资源科</v>
          </cell>
          <cell r="H28" t="str">
            <v>部长兼人力资源科科长</v>
          </cell>
        </row>
        <row r="29">
          <cell r="B29" t="str">
            <v>蔺元元</v>
          </cell>
          <cell r="C29" t="e">
            <v>#VALUE!</v>
          </cell>
          <cell r="D29" t="str">
            <v>中台</v>
          </cell>
          <cell r="E29" t="str">
            <v>河北光华荣昌汽车部件有限公司</v>
          </cell>
          <cell r="F29" t="str">
            <v>河北综合管理部</v>
          </cell>
          <cell r="G29" t="str">
            <v>人力资源科</v>
          </cell>
          <cell r="H29" t="str">
            <v>招聘培训主管</v>
          </cell>
        </row>
        <row r="30">
          <cell r="B30" t="str">
            <v>牟群</v>
          </cell>
          <cell r="C30" t="e">
            <v>#VALUE!</v>
          </cell>
          <cell r="D30" t="str">
            <v>中台</v>
          </cell>
          <cell r="E30" t="str">
            <v>河北光华荣昌汽车部件有限公司</v>
          </cell>
          <cell r="F30" t="str">
            <v>河北综合管理部</v>
          </cell>
          <cell r="G30" t="str">
            <v>人力资源科</v>
          </cell>
          <cell r="H30" t="str">
            <v>绩效主管</v>
          </cell>
        </row>
        <row r="31">
          <cell r="B31" t="str">
            <v>杨亚琼</v>
          </cell>
          <cell r="C31" t="e">
            <v>#VALUE!</v>
          </cell>
          <cell r="D31" t="str">
            <v>中台</v>
          </cell>
          <cell r="E31" t="str">
            <v>河北光华荣昌汽车部件有限公司</v>
          </cell>
          <cell r="F31" t="str">
            <v>河北综合管理部</v>
          </cell>
          <cell r="G31" t="str">
            <v>行政管理科</v>
          </cell>
          <cell r="H31" t="str">
            <v>宿舍管理员</v>
          </cell>
        </row>
        <row r="32">
          <cell r="B32" t="str">
            <v>赵金旺</v>
          </cell>
          <cell r="C32" t="e">
            <v>#VALUE!</v>
          </cell>
          <cell r="D32" t="str">
            <v>中台</v>
          </cell>
          <cell r="E32" t="str">
            <v>河北光华荣昌汽车部件有限公司</v>
          </cell>
          <cell r="F32" t="str">
            <v>河北综合管理部</v>
          </cell>
          <cell r="G32" t="str">
            <v>行政管理科</v>
          </cell>
          <cell r="H32" t="str">
            <v>司机</v>
          </cell>
        </row>
        <row r="33">
          <cell r="B33" t="str">
            <v>李玉强</v>
          </cell>
          <cell r="C33" t="e">
            <v>#VALUE!</v>
          </cell>
          <cell r="D33" t="str">
            <v>中台</v>
          </cell>
          <cell r="E33" t="str">
            <v>河北光华荣昌汽车部件有限公司</v>
          </cell>
          <cell r="F33" t="str">
            <v>河北工艺工程部</v>
          </cell>
          <cell r="G33" t="str">
            <v>试制车间</v>
          </cell>
          <cell r="H33" t="str">
            <v>新产品试制技工</v>
          </cell>
        </row>
        <row r="34">
          <cell r="B34" t="str">
            <v>张馀林</v>
          </cell>
          <cell r="C34" t="e">
            <v>#VALUE!</v>
          </cell>
          <cell r="D34" t="str">
            <v>前台</v>
          </cell>
          <cell r="E34" t="str">
            <v>河北光华荣昌汽车部件有限公司</v>
          </cell>
          <cell r="F34" t="str">
            <v>座椅事业一部--座椅厂</v>
          </cell>
          <cell r="G34" t="str">
            <v>总经办-销售服务科</v>
          </cell>
          <cell r="H34" t="str">
            <v>销售服务科科长</v>
          </cell>
        </row>
        <row r="35">
          <cell r="B35" t="str">
            <v>刘增莲</v>
          </cell>
          <cell r="C35" t="e">
            <v>#VALUE!</v>
          </cell>
          <cell r="D35" t="str">
            <v>前台</v>
          </cell>
          <cell r="E35" t="str">
            <v>河北光华荣昌汽车部件有限公司</v>
          </cell>
          <cell r="F35" t="str">
            <v>座椅事业一部--金属件厂</v>
          </cell>
          <cell r="G35" t="str">
            <v>制造技术部-TPM</v>
          </cell>
          <cell r="H35" t="str">
            <v>设备管理员</v>
          </cell>
        </row>
        <row r="36">
          <cell r="B36" t="str">
            <v>陈晓晴</v>
          </cell>
          <cell r="C36" t="e">
            <v>#VALUE!</v>
          </cell>
          <cell r="D36" t="str">
            <v>前台</v>
          </cell>
          <cell r="E36" t="str">
            <v>河北光华荣昌汽车部件有限公司</v>
          </cell>
          <cell r="F36" t="str">
            <v>后视镜事业部</v>
          </cell>
          <cell r="G36" t="str">
            <v>销售服务科</v>
          </cell>
          <cell r="H36" t="str">
            <v>统计员</v>
          </cell>
        </row>
        <row r="37">
          <cell r="B37" t="str">
            <v>施立如</v>
          </cell>
          <cell r="C37" t="e">
            <v>#VALUE!</v>
          </cell>
          <cell r="D37" t="str">
            <v>前台</v>
          </cell>
          <cell r="E37" t="str">
            <v>河北光华荣昌汽车部件有限公司</v>
          </cell>
          <cell r="F37" t="str">
            <v>座椅事业一部--座椅厂</v>
          </cell>
          <cell r="G37" t="str">
            <v>总经办-销售服务科</v>
          </cell>
          <cell r="H37" t="str">
            <v>对账员</v>
          </cell>
        </row>
        <row r="38">
          <cell r="B38" t="str">
            <v>张文昌</v>
          </cell>
          <cell r="C38" t="e">
            <v>#VALUE!</v>
          </cell>
          <cell r="D38" t="str">
            <v>前台</v>
          </cell>
          <cell r="E38" t="str">
            <v>河北光华荣昌汽车部件有限公司</v>
          </cell>
          <cell r="F38" t="str">
            <v>座椅事业一部--座椅厂</v>
          </cell>
          <cell r="G38" t="str">
            <v>总经办-销售服务科</v>
          </cell>
          <cell r="H38" t="str">
            <v>发货主管</v>
          </cell>
        </row>
        <row r="39">
          <cell r="B39" t="str">
            <v>于全生</v>
          </cell>
          <cell r="C39" t="e">
            <v>#VALUE!</v>
          </cell>
          <cell r="D39" t="str">
            <v>前台</v>
          </cell>
          <cell r="E39" t="str">
            <v>河北光华荣昌汽车部件有限公司</v>
          </cell>
          <cell r="F39" t="str">
            <v>座椅事业一部--座椅厂</v>
          </cell>
          <cell r="G39" t="str">
            <v>总经办-销售服务科</v>
          </cell>
          <cell r="H39" t="str">
            <v>发货员</v>
          </cell>
        </row>
        <row r="40">
          <cell r="B40" t="str">
            <v>高胜利</v>
          </cell>
          <cell r="C40" t="e">
            <v>#VALUE!</v>
          </cell>
          <cell r="D40" t="str">
            <v>前台</v>
          </cell>
          <cell r="E40" t="str">
            <v>河北光华荣昌汽车部件有限公司</v>
          </cell>
          <cell r="F40" t="str">
            <v>座椅事业一部--座椅厂</v>
          </cell>
          <cell r="G40" t="str">
            <v>总经办-销售服务科</v>
          </cell>
          <cell r="H40" t="str">
            <v>发货员</v>
          </cell>
        </row>
        <row r="41">
          <cell r="B41" t="str">
            <v>张东</v>
          </cell>
          <cell r="C41" t="e">
            <v>#VALUE!</v>
          </cell>
          <cell r="D41" t="str">
            <v>前台</v>
          </cell>
          <cell r="E41" t="str">
            <v>河北光华荣昌汽车部件有限公司</v>
          </cell>
          <cell r="F41" t="str">
            <v>座椅事业一部--座椅厂</v>
          </cell>
          <cell r="G41" t="str">
            <v>总经办-销售服务科</v>
          </cell>
          <cell r="H41" t="str">
            <v>叉车工（发货）</v>
          </cell>
        </row>
        <row r="42">
          <cell r="B42" t="str">
            <v>张鹏</v>
          </cell>
          <cell r="C42" t="e">
            <v>#VALUE!</v>
          </cell>
          <cell r="D42" t="str">
            <v>中台</v>
          </cell>
          <cell r="E42" t="str">
            <v>河北光华荣昌汽车部件有限公司</v>
          </cell>
          <cell r="F42" t="str">
            <v>河北物业部</v>
          </cell>
          <cell r="G42" t="str">
            <v>物业部</v>
          </cell>
          <cell r="H42" t="str">
            <v>维修工</v>
          </cell>
        </row>
        <row r="43">
          <cell r="B43" t="str">
            <v>米博轩</v>
          </cell>
          <cell r="C43" t="str">
            <v>男</v>
          </cell>
          <cell r="D43" t="str">
            <v>中台</v>
          </cell>
          <cell r="E43" t="str">
            <v>河北箫驰公司</v>
          </cell>
          <cell r="F43" t="str">
            <v>河北箫驰公司</v>
          </cell>
          <cell r="G43" t="str">
            <v>箫驰公司</v>
          </cell>
          <cell r="H43" t="str">
            <v>配件厂主管</v>
          </cell>
        </row>
        <row r="44">
          <cell r="B44" t="str">
            <v>于来明</v>
          </cell>
          <cell r="C44" t="e">
            <v>#VALUE!</v>
          </cell>
          <cell r="D44" t="str">
            <v>中台</v>
          </cell>
          <cell r="E44" t="str">
            <v>河北光华荣昌汽车部件有限公司</v>
          </cell>
          <cell r="F44" t="str">
            <v>河北箫驰公司</v>
          </cell>
          <cell r="G44" t="str">
            <v>箫驰公司</v>
          </cell>
          <cell r="H44" t="str">
            <v>组装工</v>
          </cell>
        </row>
        <row r="45">
          <cell r="B45" t="str">
            <v>刘梅娟</v>
          </cell>
          <cell r="C45" t="e">
            <v>#VALUE!</v>
          </cell>
          <cell r="D45" t="str">
            <v>前台</v>
          </cell>
          <cell r="E45" t="str">
            <v>河北光华荣昌汽车部件有限公司</v>
          </cell>
          <cell r="F45" t="str">
            <v>座椅事业一部--金属件厂</v>
          </cell>
          <cell r="G45" t="str">
            <v>生产管理科</v>
          </cell>
          <cell r="H45" t="str">
            <v>成品库管员</v>
          </cell>
        </row>
        <row r="46">
          <cell r="B46" t="str">
            <v>白艳焕</v>
          </cell>
          <cell r="C46" t="e">
            <v>#VALUE!</v>
          </cell>
          <cell r="D46" t="str">
            <v>前台</v>
          </cell>
          <cell r="E46" t="str">
            <v>河北光华荣昌汽车部件有限公司</v>
          </cell>
          <cell r="F46" t="str">
            <v>后视镜事业部</v>
          </cell>
          <cell r="G46" t="str">
            <v>物料科</v>
          </cell>
          <cell r="H46" t="str">
            <v>后视镜/库管员</v>
          </cell>
        </row>
        <row r="47">
          <cell r="B47" t="str">
            <v>赵静</v>
          </cell>
          <cell r="C47" t="e">
            <v>#VALUE!</v>
          </cell>
          <cell r="D47" t="str">
            <v>前台</v>
          </cell>
          <cell r="E47" t="str">
            <v>河北光华荣昌汽车部件有限公司</v>
          </cell>
          <cell r="F47" t="str">
            <v>座椅事业一部--座椅厂</v>
          </cell>
          <cell r="G47" t="str">
            <v>总经办-销售服务科</v>
          </cell>
          <cell r="H47" t="str">
            <v>成品库管员</v>
          </cell>
        </row>
        <row r="48">
          <cell r="B48" t="str">
            <v>赵连风</v>
          </cell>
          <cell r="C48" t="e">
            <v>#VALUE!</v>
          </cell>
          <cell r="D48" t="str">
            <v>前台</v>
          </cell>
          <cell r="E48" t="str">
            <v>河北光华荣昌汽车部件有限公司</v>
          </cell>
          <cell r="F48" t="str">
            <v>座椅事业一部--座椅厂</v>
          </cell>
          <cell r="G48" t="str">
            <v>总经办-销售服务科</v>
          </cell>
          <cell r="H48" t="str">
            <v>北京现场服务主管</v>
          </cell>
        </row>
        <row r="49">
          <cell r="B49" t="str">
            <v>邢建国</v>
          </cell>
          <cell r="C49" t="e">
            <v>#VALUE!</v>
          </cell>
          <cell r="D49" t="str">
            <v>前台</v>
          </cell>
          <cell r="E49" t="str">
            <v>河北光华荣昌汽车部件有限公司</v>
          </cell>
          <cell r="F49" t="str">
            <v>座椅事业一部--座椅厂</v>
          </cell>
          <cell r="G49" t="str">
            <v>总经办-销售服务科</v>
          </cell>
          <cell r="H49" t="str">
            <v>北京戴姆勒现场服务</v>
          </cell>
        </row>
        <row r="50">
          <cell r="B50" t="str">
            <v>谭月涛</v>
          </cell>
          <cell r="C50" t="e">
            <v>#VALUE!</v>
          </cell>
          <cell r="D50" t="str">
            <v>前台</v>
          </cell>
          <cell r="E50" t="str">
            <v>河北光华荣昌汽车部件有限公司</v>
          </cell>
          <cell r="F50" t="str">
            <v>座椅事业一部--座椅厂</v>
          </cell>
          <cell r="G50" t="str">
            <v>总经办-销售服务科</v>
          </cell>
          <cell r="H50" t="str">
            <v>北京戴姆勒现场服务</v>
          </cell>
        </row>
        <row r="51">
          <cell r="B51" t="str">
            <v>刘君伟</v>
          </cell>
          <cell r="C51" t="e">
            <v>#VALUE!</v>
          </cell>
          <cell r="D51" t="str">
            <v>前台</v>
          </cell>
          <cell r="E51" t="str">
            <v>河北光华荣昌汽车部件有限公司</v>
          </cell>
          <cell r="F51" t="str">
            <v>座椅事业一部--座椅厂</v>
          </cell>
          <cell r="G51" t="str">
            <v>总经办-销售服务科</v>
          </cell>
          <cell r="H51" t="str">
            <v>北京北汽越分现场服务</v>
          </cell>
        </row>
        <row r="52">
          <cell r="B52" t="str">
            <v>张奇</v>
          </cell>
          <cell r="C52" t="e">
            <v>#VALUE!</v>
          </cell>
          <cell r="D52" t="str">
            <v>前台</v>
          </cell>
          <cell r="E52" t="str">
            <v>河北光华荣昌汽车部件有限公司</v>
          </cell>
          <cell r="F52" t="str">
            <v>后视镜事业部</v>
          </cell>
          <cell r="G52" t="str">
            <v>销售服务科</v>
          </cell>
          <cell r="H52" t="str">
            <v>北京北汽越分现场服务</v>
          </cell>
        </row>
        <row r="53">
          <cell r="B53" t="str">
            <v>于磊磊</v>
          </cell>
          <cell r="C53" t="e">
            <v>#VALUE!</v>
          </cell>
          <cell r="D53" t="str">
            <v>前台</v>
          </cell>
          <cell r="E53" t="str">
            <v>河北光华荣昌汽车部件有限公司</v>
          </cell>
          <cell r="F53" t="str">
            <v>后视镜事业部</v>
          </cell>
          <cell r="G53" t="str">
            <v>销售服务科</v>
          </cell>
          <cell r="H53" t="str">
            <v>济南现场服务主管</v>
          </cell>
        </row>
        <row r="54">
          <cell r="B54" t="str">
            <v>席智伟</v>
          </cell>
          <cell r="C54" t="e">
            <v>#VALUE!</v>
          </cell>
          <cell r="D54" t="str">
            <v>前台</v>
          </cell>
          <cell r="E54" t="str">
            <v>河北光华荣昌汽车部件有限公司</v>
          </cell>
          <cell r="F54" t="str">
            <v>座椅事业一部--座椅厂</v>
          </cell>
          <cell r="G54" t="str">
            <v>总经办-销售服务科</v>
          </cell>
          <cell r="H54" t="str">
            <v>济南现场服务</v>
          </cell>
        </row>
        <row r="55">
          <cell r="B55" t="str">
            <v>王克杰</v>
          </cell>
          <cell r="C55" t="e">
            <v>#VALUE!</v>
          </cell>
          <cell r="D55" t="str">
            <v>前台</v>
          </cell>
          <cell r="E55" t="str">
            <v>河北光华荣昌汽车部件有限公司</v>
          </cell>
          <cell r="F55" t="str">
            <v>座椅事业一部--座椅厂</v>
          </cell>
          <cell r="G55" t="str">
            <v>总经办-销售服务科</v>
          </cell>
          <cell r="H55" t="str">
            <v>济南现场服务</v>
          </cell>
        </row>
        <row r="56">
          <cell r="B56" t="str">
            <v>陈伟</v>
          </cell>
          <cell r="C56" t="e">
            <v>#VALUE!</v>
          </cell>
          <cell r="D56" t="str">
            <v>前台</v>
          </cell>
          <cell r="E56" t="str">
            <v>河北光华荣昌汽车部件有限公司</v>
          </cell>
          <cell r="F56" t="str">
            <v>座椅事业一部--座椅厂</v>
          </cell>
          <cell r="G56" t="str">
            <v>座椅厂</v>
          </cell>
          <cell r="H56" t="str">
            <v>座椅厂厂长助理</v>
          </cell>
        </row>
        <row r="57">
          <cell r="B57" t="str">
            <v>王春新</v>
          </cell>
          <cell r="C57" t="e">
            <v>#VALUE!</v>
          </cell>
          <cell r="D57" t="str">
            <v>中台</v>
          </cell>
          <cell r="E57" t="str">
            <v>河北光华荣昌汽车部件有限公司</v>
          </cell>
          <cell r="F57" t="str">
            <v>河北实验室</v>
          </cell>
          <cell r="G57" t="str">
            <v>实验室</v>
          </cell>
          <cell r="H57" t="str">
            <v>实验员</v>
          </cell>
        </row>
        <row r="58">
          <cell r="B58" t="str">
            <v>司艳策</v>
          </cell>
          <cell r="C58" t="e">
            <v>#VALUE!</v>
          </cell>
          <cell r="D58" t="str">
            <v>前台</v>
          </cell>
          <cell r="E58" t="str">
            <v>河北光华荣昌汽车部件有限公司</v>
          </cell>
          <cell r="F58" t="str">
            <v>座椅事业一部--金属件厂</v>
          </cell>
          <cell r="G58" t="str">
            <v>制造技术部-质量工艺科</v>
          </cell>
          <cell r="H58" t="str">
            <v>金属件质检科科长</v>
          </cell>
        </row>
        <row r="59">
          <cell r="B59" t="str">
            <v>刘元元</v>
          </cell>
          <cell r="C59" t="e">
            <v>#VALUE!</v>
          </cell>
          <cell r="D59" t="str">
            <v>前台</v>
          </cell>
          <cell r="E59" t="str">
            <v>河北光华荣昌汽车部件有限公司</v>
          </cell>
          <cell r="F59" t="str">
            <v>座椅事业一部--金属件厂</v>
          </cell>
          <cell r="G59" t="str">
            <v>制造技术部-供应商管理科</v>
          </cell>
          <cell r="H59" t="str">
            <v>质量工程师</v>
          </cell>
        </row>
        <row r="60">
          <cell r="B60" t="str">
            <v>陈浩</v>
          </cell>
          <cell r="C60" t="e">
            <v>#VALUE!</v>
          </cell>
          <cell r="D60" t="str">
            <v>前台</v>
          </cell>
          <cell r="E60" t="str">
            <v>河北光华荣昌汽车部件有限公司</v>
          </cell>
          <cell r="F60" t="str">
            <v>座椅事业一部--座椅厂</v>
          </cell>
          <cell r="G60" t="str">
            <v>座椅总装车间</v>
          </cell>
          <cell r="H60" t="str">
            <v>座椅车间主任</v>
          </cell>
        </row>
        <row r="61">
          <cell r="B61" t="str">
            <v>赵广超</v>
          </cell>
          <cell r="C61" t="e">
            <v>#VALUE!</v>
          </cell>
          <cell r="D61" t="str">
            <v>前台</v>
          </cell>
          <cell r="E61" t="str">
            <v>河北光华荣昌汽车部件有限公司</v>
          </cell>
          <cell r="F61" t="str">
            <v>座椅事业一部--座椅厂</v>
          </cell>
          <cell r="G61" t="str">
            <v>制造技术部-供应商管理科</v>
          </cell>
          <cell r="H61" t="str">
            <v>座椅外检</v>
          </cell>
        </row>
        <row r="62">
          <cell r="B62" t="str">
            <v>赵文俊</v>
          </cell>
          <cell r="C62" t="e">
            <v>#VALUE!</v>
          </cell>
          <cell r="D62" t="str">
            <v>前台</v>
          </cell>
          <cell r="E62" t="str">
            <v>河北光华荣昌汽车部件有限公司</v>
          </cell>
          <cell r="F62" t="str">
            <v>座椅事业一部--座椅厂</v>
          </cell>
          <cell r="G62" t="str">
            <v>发泡车间</v>
          </cell>
          <cell r="H62" t="str">
            <v>质量工程师</v>
          </cell>
        </row>
        <row r="63">
          <cell r="B63" t="str">
            <v>胡希港</v>
          </cell>
          <cell r="C63" t="e">
            <v>#VALUE!</v>
          </cell>
          <cell r="D63" t="str">
            <v>前台</v>
          </cell>
          <cell r="E63" t="str">
            <v>河北光华荣昌汽车部件有限公司</v>
          </cell>
          <cell r="F63" t="str">
            <v>后视镜事业部</v>
          </cell>
          <cell r="G63" t="str">
            <v>技术质量科</v>
          </cell>
          <cell r="H63" t="str">
            <v>质量工程师</v>
          </cell>
        </row>
        <row r="64">
          <cell r="B64" t="str">
            <v>云荣娟</v>
          </cell>
          <cell r="C64" t="e">
            <v>#VALUE!</v>
          </cell>
          <cell r="D64" t="str">
            <v>前台</v>
          </cell>
          <cell r="E64" t="str">
            <v>河北光华荣昌汽车部件有限公司</v>
          </cell>
          <cell r="F64" t="str">
            <v>座椅事业一部--座椅厂</v>
          </cell>
          <cell r="G64" t="str">
            <v>生产管理科</v>
          </cell>
          <cell r="H64" t="str">
            <v>科长</v>
          </cell>
        </row>
        <row r="65">
          <cell r="B65" t="str">
            <v>滕敬涛</v>
          </cell>
          <cell r="C65" t="e">
            <v>#VALUE!</v>
          </cell>
          <cell r="D65" t="str">
            <v>中台</v>
          </cell>
          <cell r="E65" t="str">
            <v>河北光华荣昌汽车部件有限公司</v>
          </cell>
          <cell r="F65" t="str">
            <v>河北综合管理部</v>
          </cell>
          <cell r="G65" t="str">
            <v>行政管理科</v>
          </cell>
          <cell r="H65" t="str">
            <v>信息管理员</v>
          </cell>
        </row>
        <row r="66">
          <cell r="B66" t="str">
            <v>李洪秀</v>
          </cell>
          <cell r="C66" t="e">
            <v>#VALUE!</v>
          </cell>
          <cell r="D66" t="str">
            <v>前台</v>
          </cell>
          <cell r="E66" t="str">
            <v>河北光华荣昌汽车部件有限公司</v>
          </cell>
          <cell r="F66" t="str">
            <v>座椅事业一部--座椅厂</v>
          </cell>
          <cell r="G66" t="str">
            <v>生产管理科</v>
          </cell>
          <cell r="H66" t="str">
            <v>供应商对账员</v>
          </cell>
        </row>
        <row r="67">
          <cell r="B67" t="str">
            <v>张巧慧</v>
          </cell>
          <cell r="C67" t="e">
            <v>#VALUE!</v>
          </cell>
          <cell r="D67" t="str">
            <v>中台</v>
          </cell>
          <cell r="E67" t="str">
            <v>河北光华荣昌汽车部件有限公司</v>
          </cell>
          <cell r="F67" t="str">
            <v>河北财务管理部</v>
          </cell>
          <cell r="G67" t="str">
            <v>财务管理部</v>
          </cell>
          <cell r="H67" t="str">
            <v>应付会计</v>
          </cell>
        </row>
        <row r="68">
          <cell r="B68" t="str">
            <v>张琳</v>
          </cell>
          <cell r="C68" t="e">
            <v>#VALUE!</v>
          </cell>
          <cell r="D68" t="str">
            <v>前台</v>
          </cell>
          <cell r="E68" t="str">
            <v>河北光华荣昌汽车部件有限公司</v>
          </cell>
          <cell r="F68" t="str">
            <v>后视镜事业部</v>
          </cell>
          <cell r="G68" t="str">
            <v>物料科</v>
          </cell>
          <cell r="H68" t="str">
            <v>后视镜/库管员</v>
          </cell>
        </row>
        <row r="69">
          <cell r="B69" t="str">
            <v>马亚青</v>
          </cell>
          <cell r="C69" t="e">
            <v>#VALUE!</v>
          </cell>
          <cell r="D69" t="str">
            <v>前台</v>
          </cell>
          <cell r="E69" t="str">
            <v>河北光华荣昌汽车部件有限公司</v>
          </cell>
          <cell r="F69" t="str">
            <v>座椅事业一部--金属件厂</v>
          </cell>
          <cell r="G69" t="str">
            <v>生产管理科</v>
          </cell>
          <cell r="H69" t="str">
            <v>科长兼计划员</v>
          </cell>
        </row>
        <row r="70">
          <cell r="B70" t="str">
            <v>郭金凯</v>
          </cell>
          <cell r="C70" t="e">
            <v>#VALUE!</v>
          </cell>
          <cell r="D70" t="str">
            <v>前台</v>
          </cell>
          <cell r="E70" t="str">
            <v>河北光华荣昌汽车部件有限公司</v>
          </cell>
          <cell r="F70" t="str">
            <v>座椅事业一部--座椅厂</v>
          </cell>
          <cell r="G70" t="str">
            <v>生产管理科</v>
          </cell>
          <cell r="H70" t="str">
            <v>生产计划员</v>
          </cell>
        </row>
        <row r="71">
          <cell r="B71" t="str">
            <v>张强</v>
          </cell>
          <cell r="C71" t="e">
            <v>#VALUE!</v>
          </cell>
          <cell r="D71" t="str">
            <v>前台</v>
          </cell>
          <cell r="E71" t="str">
            <v>河北光华荣昌汽车部件有限公司</v>
          </cell>
          <cell r="F71" t="str">
            <v>后视镜事业部</v>
          </cell>
          <cell r="G71" t="str">
            <v>计划调度科</v>
          </cell>
          <cell r="H71" t="str">
            <v>计划员</v>
          </cell>
        </row>
        <row r="72">
          <cell r="B72" t="str">
            <v>董会娟</v>
          </cell>
          <cell r="C72" t="e">
            <v>#VALUE!</v>
          </cell>
          <cell r="D72" t="str">
            <v>前台</v>
          </cell>
          <cell r="E72" t="str">
            <v>河北光华荣昌汽车部件有限公司</v>
          </cell>
          <cell r="F72" t="str">
            <v>座椅事业一部--金属件厂</v>
          </cell>
          <cell r="G72" t="str">
            <v>制造技术部-模具车间</v>
          </cell>
          <cell r="H72" t="str">
            <v>采购兼统计员</v>
          </cell>
        </row>
        <row r="73">
          <cell r="B73" t="str">
            <v>李鹏</v>
          </cell>
          <cell r="C73" t="e">
            <v>#VALUE!</v>
          </cell>
          <cell r="D73" t="str">
            <v>前台</v>
          </cell>
          <cell r="E73" t="str">
            <v>河北光华荣昌汽车部件有限公司</v>
          </cell>
          <cell r="F73" t="str">
            <v>座椅事业一部--座椅厂</v>
          </cell>
          <cell r="G73" t="str">
            <v>总经办-采购执行科</v>
          </cell>
          <cell r="H73" t="str">
            <v>物料计划员</v>
          </cell>
        </row>
        <row r="74">
          <cell r="B74" t="str">
            <v>杨慧娟</v>
          </cell>
          <cell r="C74" t="e">
            <v>#VALUE!</v>
          </cell>
          <cell r="D74" t="str">
            <v>前台</v>
          </cell>
          <cell r="E74" t="str">
            <v>河北光华荣昌汽车部件有限公司</v>
          </cell>
          <cell r="F74" t="str">
            <v>座椅事业一部--金属件厂</v>
          </cell>
          <cell r="G74" t="str">
            <v>生产管理科</v>
          </cell>
          <cell r="H74" t="str">
            <v>外协虚仓库管B</v>
          </cell>
        </row>
        <row r="75">
          <cell r="B75" t="str">
            <v>吴宝新</v>
          </cell>
          <cell r="C75" t="e">
            <v>#VALUE!</v>
          </cell>
          <cell r="D75" t="str">
            <v>前台</v>
          </cell>
          <cell r="E75" t="str">
            <v>河北光华荣昌汽车部件有限公司</v>
          </cell>
          <cell r="F75" t="str">
            <v>座椅事业一部--金属件厂</v>
          </cell>
          <cell r="G75" t="str">
            <v>生产管理科</v>
          </cell>
          <cell r="H75" t="str">
            <v>前序原料库管</v>
          </cell>
        </row>
        <row r="76">
          <cell r="B76" t="str">
            <v>高福亮</v>
          </cell>
          <cell r="C76" t="e">
            <v>#VALUE!</v>
          </cell>
          <cell r="D76" t="str">
            <v>前台</v>
          </cell>
          <cell r="E76" t="str">
            <v>河北光华荣昌汽车部件有限公司</v>
          </cell>
          <cell r="F76" t="str">
            <v>座椅事业一部--金属件厂</v>
          </cell>
          <cell r="G76" t="str">
            <v>生产管理科</v>
          </cell>
          <cell r="H76" t="str">
            <v>叉车工（上料）</v>
          </cell>
        </row>
        <row r="77">
          <cell r="B77" t="str">
            <v>刘振娜</v>
          </cell>
          <cell r="C77" t="e">
            <v>#VALUE!</v>
          </cell>
          <cell r="D77" t="str">
            <v>前台</v>
          </cell>
          <cell r="E77" t="str">
            <v>河北光华荣昌汽车部件有限公司</v>
          </cell>
          <cell r="F77" t="str">
            <v>座椅事业一部--金属件厂</v>
          </cell>
          <cell r="G77" t="str">
            <v>生产管理科</v>
          </cell>
          <cell r="H77" t="str">
            <v>外协虚仓库管A</v>
          </cell>
        </row>
        <row r="78">
          <cell r="B78" t="str">
            <v>王桂欣</v>
          </cell>
          <cell r="C78" t="e">
            <v>#VALUE!</v>
          </cell>
          <cell r="D78" t="str">
            <v>前台</v>
          </cell>
          <cell r="E78" t="str">
            <v>河北光华荣昌汽车部件有限公司</v>
          </cell>
          <cell r="F78" t="str">
            <v>座椅事业一部--座椅厂</v>
          </cell>
          <cell r="G78" t="str">
            <v>生产管理科</v>
          </cell>
          <cell r="H78" t="str">
            <v>座椅原材料库管员</v>
          </cell>
        </row>
        <row r="79">
          <cell r="B79" t="str">
            <v>白莉莉</v>
          </cell>
          <cell r="C79" t="e">
            <v>#VALUE!</v>
          </cell>
          <cell r="D79" t="str">
            <v>前台</v>
          </cell>
          <cell r="E79" t="str">
            <v>河北光华荣昌汽车部件有限公司</v>
          </cell>
          <cell r="F79" t="str">
            <v>座椅事业一部--座椅厂</v>
          </cell>
          <cell r="G79" t="str">
            <v>生产管理科</v>
          </cell>
          <cell r="H79" t="str">
            <v>缝纫成品库管员</v>
          </cell>
        </row>
        <row r="80">
          <cell r="B80" t="str">
            <v>张美静</v>
          </cell>
          <cell r="C80" t="e">
            <v>#VALUE!</v>
          </cell>
          <cell r="D80" t="str">
            <v>前台</v>
          </cell>
          <cell r="E80" t="str">
            <v>河北光华荣昌汽车部件有限公司</v>
          </cell>
          <cell r="F80" t="str">
            <v>座椅事业一部--座椅厂</v>
          </cell>
          <cell r="G80" t="str">
            <v>生产管理科</v>
          </cell>
          <cell r="H80" t="str">
            <v>日供货库管员</v>
          </cell>
        </row>
        <row r="81">
          <cell r="B81" t="str">
            <v>王震</v>
          </cell>
          <cell r="C81" t="e">
            <v>#VALUE!</v>
          </cell>
          <cell r="D81" t="str">
            <v>前台</v>
          </cell>
          <cell r="E81" t="str">
            <v>河北光华荣昌汽车部件有限公司</v>
          </cell>
          <cell r="F81" t="str">
            <v>座椅事业一部--座椅厂</v>
          </cell>
          <cell r="G81" t="str">
            <v>生产管理科</v>
          </cell>
          <cell r="H81" t="str">
            <v>轻卡上料工</v>
          </cell>
        </row>
        <row r="82">
          <cell r="B82" t="str">
            <v>孙刚</v>
          </cell>
          <cell r="C82" t="e">
            <v>#VALUE!</v>
          </cell>
          <cell r="D82" t="str">
            <v>前台</v>
          </cell>
          <cell r="E82" t="str">
            <v>河北光华荣昌汽车部件有限公司</v>
          </cell>
          <cell r="F82" t="str">
            <v>座椅事业一部--座椅厂</v>
          </cell>
          <cell r="G82" t="str">
            <v>生产管理科</v>
          </cell>
          <cell r="H82" t="str">
            <v>缝纫上料工</v>
          </cell>
        </row>
        <row r="83">
          <cell r="B83" t="str">
            <v>徐亚新</v>
          </cell>
          <cell r="C83" t="e">
            <v>#VALUE!</v>
          </cell>
          <cell r="D83" t="str">
            <v>前台</v>
          </cell>
          <cell r="E83" t="str">
            <v>河北光华荣昌汽车部件有限公司</v>
          </cell>
          <cell r="F83" t="str">
            <v>后视镜事业部</v>
          </cell>
          <cell r="G83" t="str">
            <v>物料科</v>
          </cell>
          <cell r="H83" t="str">
            <v>注塑件库管员</v>
          </cell>
        </row>
        <row r="84">
          <cell r="B84" t="str">
            <v>李冲冲</v>
          </cell>
          <cell r="C84" t="e">
            <v>#VALUE!</v>
          </cell>
          <cell r="D84" t="str">
            <v>前台</v>
          </cell>
          <cell r="E84" t="str">
            <v>河北光华荣昌汽车部件有限公司</v>
          </cell>
          <cell r="F84" t="str">
            <v>后视镜事业部</v>
          </cell>
          <cell r="G84" t="str">
            <v>物料科</v>
          </cell>
          <cell r="H84" t="str">
            <v>后视镜/库管员</v>
          </cell>
        </row>
        <row r="85">
          <cell r="B85" t="str">
            <v>张海霞</v>
          </cell>
          <cell r="C85" t="e">
            <v>#VALUE!</v>
          </cell>
          <cell r="D85" t="str">
            <v>前台</v>
          </cell>
          <cell r="E85" t="str">
            <v>河北光华荣昌汽车部件有限公司</v>
          </cell>
          <cell r="F85" t="str">
            <v>后视镜事业部</v>
          </cell>
          <cell r="G85" t="str">
            <v>物料科</v>
          </cell>
          <cell r="H85" t="str">
            <v>后视镜/库管员</v>
          </cell>
        </row>
        <row r="86">
          <cell r="B86" t="str">
            <v>王建娥</v>
          </cell>
          <cell r="C86" t="e">
            <v>#VALUE!</v>
          </cell>
          <cell r="D86" t="str">
            <v>前台</v>
          </cell>
          <cell r="E86" t="str">
            <v>河北光华荣昌汽车部件有限公司</v>
          </cell>
          <cell r="F86" t="str">
            <v>后视镜事业部</v>
          </cell>
          <cell r="G86" t="str">
            <v>物料科</v>
          </cell>
          <cell r="H86" t="str">
            <v>后视镜/库管员</v>
          </cell>
        </row>
        <row r="87">
          <cell r="B87" t="str">
            <v>张俊新</v>
          </cell>
          <cell r="C87" t="e">
            <v>#VALUE!</v>
          </cell>
          <cell r="D87" t="str">
            <v>前台</v>
          </cell>
          <cell r="E87" t="str">
            <v>河北光华荣昌汽车部件有限公司</v>
          </cell>
          <cell r="F87" t="str">
            <v>座椅事业一部--座椅厂</v>
          </cell>
          <cell r="G87" t="str">
            <v>生产管理科</v>
          </cell>
          <cell r="H87" t="str">
            <v>H6上料工</v>
          </cell>
        </row>
        <row r="88">
          <cell r="B88" t="str">
            <v>王玲玲</v>
          </cell>
          <cell r="C88" t="e">
            <v>#VALUE!</v>
          </cell>
          <cell r="D88" t="str">
            <v>前台</v>
          </cell>
          <cell r="E88" t="str">
            <v>河北光华荣昌汽车部件有限公司</v>
          </cell>
          <cell r="F88" t="str">
            <v>后视镜事业部</v>
          </cell>
          <cell r="G88" t="str">
            <v>物料科</v>
          </cell>
          <cell r="H88" t="str">
            <v>后视镜/理货员</v>
          </cell>
        </row>
        <row r="89">
          <cell r="B89" t="str">
            <v>董岗生</v>
          </cell>
          <cell r="C89" t="e">
            <v>#VALUE!</v>
          </cell>
          <cell r="D89" t="str">
            <v>中台</v>
          </cell>
          <cell r="E89" t="str">
            <v>河北光华荣昌汽车部件有限公司</v>
          </cell>
          <cell r="F89" t="str">
            <v>河北物业部</v>
          </cell>
          <cell r="G89" t="str">
            <v>物业部</v>
          </cell>
          <cell r="H89" t="str">
            <v>物业经理</v>
          </cell>
        </row>
        <row r="90">
          <cell r="B90" t="str">
            <v>韩丙村</v>
          </cell>
          <cell r="C90" t="e">
            <v>#VALUE!</v>
          </cell>
          <cell r="D90" t="str">
            <v>中台</v>
          </cell>
          <cell r="E90" t="str">
            <v>河北光华荣昌汽车部件有限公司</v>
          </cell>
          <cell r="F90" t="str">
            <v>河北物业部</v>
          </cell>
          <cell r="G90" t="str">
            <v>物业部</v>
          </cell>
          <cell r="H90" t="str">
            <v>维修工</v>
          </cell>
        </row>
        <row r="91">
          <cell r="B91" t="str">
            <v>张泽</v>
          </cell>
          <cell r="C91" t="e">
            <v>#VALUE!</v>
          </cell>
          <cell r="D91" t="str">
            <v>前台</v>
          </cell>
          <cell r="E91" t="str">
            <v>河北光华荣昌汽车部件有限公司</v>
          </cell>
          <cell r="F91" t="str">
            <v>座椅事业一部--金属件厂</v>
          </cell>
          <cell r="G91" t="str">
            <v>制造技术部-TPM</v>
          </cell>
          <cell r="H91" t="str">
            <v>弯管冲压保全</v>
          </cell>
        </row>
        <row r="92">
          <cell r="B92" t="str">
            <v>田增军</v>
          </cell>
          <cell r="C92" t="e">
            <v>#VALUE!</v>
          </cell>
          <cell r="D92" t="str">
            <v>前台</v>
          </cell>
          <cell r="E92" t="str">
            <v>河北光华荣昌汽车部件有限公司</v>
          </cell>
          <cell r="F92" t="str">
            <v>后视镜事业部</v>
          </cell>
          <cell r="G92" t="str">
            <v>注塑车间</v>
          </cell>
          <cell r="H92" t="str">
            <v>维修保全</v>
          </cell>
        </row>
        <row r="93">
          <cell r="B93" t="str">
            <v>薛维新</v>
          </cell>
          <cell r="C93" t="e">
            <v>#VALUE!</v>
          </cell>
          <cell r="D93" t="str">
            <v>前台</v>
          </cell>
          <cell r="E93" t="str">
            <v>河北光华荣昌汽车部件有限公司</v>
          </cell>
          <cell r="F93" t="str">
            <v>座椅事业一部--座椅厂</v>
          </cell>
          <cell r="G93" t="str">
            <v>制造技术部-TPM</v>
          </cell>
          <cell r="H93" t="str">
            <v>发泡保全</v>
          </cell>
        </row>
        <row r="94">
          <cell r="B94" t="str">
            <v>王化涛</v>
          </cell>
          <cell r="C94" t="e">
            <v>#VALUE!</v>
          </cell>
          <cell r="D94" t="str">
            <v>前台</v>
          </cell>
          <cell r="E94" t="str">
            <v>河北光华荣昌汽车部件有限公司</v>
          </cell>
          <cell r="F94" t="str">
            <v>座椅事业一部--座椅厂</v>
          </cell>
          <cell r="G94" t="str">
            <v>制造技术部-TPM</v>
          </cell>
          <cell r="H94" t="str">
            <v>座椅总装维修保全</v>
          </cell>
        </row>
        <row r="95">
          <cell r="B95" t="str">
            <v>阚兵兵</v>
          </cell>
          <cell r="C95" t="e">
            <v>#VALUE!</v>
          </cell>
          <cell r="D95" t="str">
            <v>前台</v>
          </cell>
          <cell r="E95" t="str">
            <v>河北光华荣昌汽车部件有限公司</v>
          </cell>
          <cell r="F95" t="str">
            <v>座椅事业一部--金属件厂</v>
          </cell>
          <cell r="G95" t="str">
            <v>焊接车间</v>
          </cell>
          <cell r="H95" t="str">
            <v>焊工</v>
          </cell>
        </row>
        <row r="96">
          <cell r="B96" t="str">
            <v>房珍珍</v>
          </cell>
          <cell r="C96" t="e">
            <v>#VALUE!</v>
          </cell>
          <cell r="D96" t="str">
            <v>前台</v>
          </cell>
          <cell r="E96" t="str">
            <v>河北光华荣昌汽车部件有限公司</v>
          </cell>
          <cell r="F96" t="str">
            <v>座椅事业一部--金属件厂</v>
          </cell>
          <cell r="G96" t="str">
            <v>生产管理科</v>
          </cell>
          <cell r="H96" t="str">
            <v>核算员</v>
          </cell>
        </row>
        <row r="97">
          <cell r="B97" t="str">
            <v>翟凤娟</v>
          </cell>
          <cell r="C97" t="e">
            <v>#VALUE!</v>
          </cell>
          <cell r="D97" t="str">
            <v>前台</v>
          </cell>
          <cell r="E97" t="str">
            <v>河北光华荣昌汽车部件有限公司</v>
          </cell>
          <cell r="F97" t="str">
            <v>座椅事业一部--座椅厂</v>
          </cell>
          <cell r="G97" t="str">
            <v>缝纫车间</v>
          </cell>
          <cell r="H97" t="str">
            <v>缝纫车间主任</v>
          </cell>
        </row>
        <row r="98">
          <cell r="B98" t="str">
            <v>王伟</v>
          </cell>
          <cell r="C98" t="e">
            <v>#VALUE!</v>
          </cell>
          <cell r="D98" t="str">
            <v>前台</v>
          </cell>
          <cell r="E98" t="str">
            <v>河北光华荣昌汽车部件有限公司</v>
          </cell>
          <cell r="F98" t="str">
            <v>座椅事业一部--金属件厂</v>
          </cell>
          <cell r="G98" t="str">
            <v>焊接车间</v>
          </cell>
          <cell r="H98" t="str">
            <v>班组长</v>
          </cell>
        </row>
        <row r="99">
          <cell r="B99" t="str">
            <v>米芝霖</v>
          </cell>
          <cell r="C99" t="e">
            <v>#VALUE!</v>
          </cell>
          <cell r="D99" t="str">
            <v>前台</v>
          </cell>
          <cell r="E99" t="str">
            <v>河北光华荣昌汽车部件有限公司</v>
          </cell>
          <cell r="F99" t="str">
            <v>座椅事业一部--座椅厂</v>
          </cell>
          <cell r="G99" t="str">
            <v>生产管理科</v>
          </cell>
          <cell r="H99" t="str">
            <v>统计员</v>
          </cell>
        </row>
        <row r="100">
          <cell r="B100" t="str">
            <v>李贵林</v>
          </cell>
          <cell r="C100" t="e">
            <v>#VALUE!</v>
          </cell>
          <cell r="D100" t="str">
            <v>前台</v>
          </cell>
          <cell r="E100" t="str">
            <v>河北光华荣昌汽车部件有限公司</v>
          </cell>
          <cell r="F100" t="str">
            <v>后视镜事业部</v>
          </cell>
          <cell r="G100" t="str">
            <v>注塑车间</v>
          </cell>
          <cell r="H100" t="str">
            <v>车间主任</v>
          </cell>
        </row>
        <row r="101">
          <cell r="B101" t="str">
            <v>姬胜阳</v>
          </cell>
          <cell r="C101" t="e">
            <v>#VALUE!</v>
          </cell>
          <cell r="D101" t="str">
            <v>前台</v>
          </cell>
          <cell r="E101" t="str">
            <v>河北光华荣昌汽车部件有限公司</v>
          </cell>
          <cell r="F101" t="str">
            <v>座椅事业一部--金属件厂</v>
          </cell>
          <cell r="G101" t="str">
            <v>冲压弯管车间</v>
          </cell>
          <cell r="H101" t="str">
            <v>冲压弯管车间主任</v>
          </cell>
        </row>
        <row r="102">
          <cell r="B102" t="str">
            <v>王祥</v>
          </cell>
          <cell r="C102" t="e">
            <v>#VALUE!</v>
          </cell>
          <cell r="D102" t="str">
            <v>前台</v>
          </cell>
          <cell r="E102" t="str">
            <v>河北光华荣昌汽车部件有限公司</v>
          </cell>
          <cell r="F102" t="str">
            <v>座椅事业一部--金属件厂</v>
          </cell>
          <cell r="G102" t="str">
            <v>电泳车间</v>
          </cell>
          <cell r="H102" t="str">
            <v>副主任</v>
          </cell>
        </row>
        <row r="103">
          <cell r="B103" t="str">
            <v>王宝俊</v>
          </cell>
          <cell r="C103" t="e">
            <v>#VALUE!</v>
          </cell>
          <cell r="D103" t="str">
            <v>前台</v>
          </cell>
          <cell r="E103" t="str">
            <v>河北光华荣昌汽车部件有限公司</v>
          </cell>
          <cell r="F103" t="str">
            <v>座椅事业一部--金属件厂</v>
          </cell>
          <cell r="G103" t="str">
            <v>焊接车间</v>
          </cell>
          <cell r="H103" t="str">
            <v>班组长</v>
          </cell>
        </row>
        <row r="104">
          <cell r="B104" t="str">
            <v>邓福源</v>
          </cell>
          <cell r="C104" t="e">
            <v>#VALUE!</v>
          </cell>
          <cell r="D104" t="str">
            <v>前台</v>
          </cell>
          <cell r="E104" t="str">
            <v>河北光华荣昌汽车部件有限公司</v>
          </cell>
          <cell r="F104" t="str">
            <v>座椅事业一部--金属件厂</v>
          </cell>
          <cell r="G104" t="str">
            <v>制造技术部-模具车间维修组</v>
          </cell>
          <cell r="H104" t="str">
            <v>冲压模具维修</v>
          </cell>
        </row>
        <row r="105">
          <cell r="B105" t="str">
            <v>于正军</v>
          </cell>
          <cell r="C105" t="e">
            <v>#VALUE!</v>
          </cell>
          <cell r="D105" t="str">
            <v>前台</v>
          </cell>
          <cell r="E105" t="str">
            <v>河北光华荣昌汽车部件有限公司</v>
          </cell>
          <cell r="F105" t="str">
            <v>座椅事业一部--金属件厂</v>
          </cell>
          <cell r="G105" t="str">
            <v>冲压弯管车间</v>
          </cell>
          <cell r="H105" t="str">
            <v>前工序操作工</v>
          </cell>
        </row>
        <row r="106">
          <cell r="B106" t="str">
            <v>梁国敏</v>
          </cell>
          <cell r="C106" t="e">
            <v>#VALUE!</v>
          </cell>
          <cell r="D106" t="str">
            <v>前台</v>
          </cell>
          <cell r="E106" t="str">
            <v>河北光华荣昌汽车部件有限公司</v>
          </cell>
          <cell r="F106" t="str">
            <v>座椅事业一部--金属件厂</v>
          </cell>
          <cell r="G106" t="str">
            <v>冲压弯管车间</v>
          </cell>
          <cell r="H106" t="str">
            <v>前工序操作工</v>
          </cell>
        </row>
        <row r="107">
          <cell r="B107" t="str">
            <v>陈月涛</v>
          </cell>
          <cell r="C107" t="e">
            <v>#VALUE!</v>
          </cell>
          <cell r="D107" t="str">
            <v>前台</v>
          </cell>
          <cell r="E107" t="str">
            <v>河北光华荣昌汽车部件有限公司</v>
          </cell>
          <cell r="F107" t="str">
            <v>座椅事业一部--金属件厂</v>
          </cell>
          <cell r="G107" t="str">
            <v>冲压弯管车间</v>
          </cell>
          <cell r="H107" t="str">
            <v>焊工</v>
          </cell>
        </row>
        <row r="108">
          <cell r="B108" t="str">
            <v>王滨</v>
          </cell>
          <cell r="C108" t="e">
            <v>#VALUE!</v>
          </cell>
          <cell r="D108" t="str">
            <v>前台</v>
          </cell>
          <cell r="E108" t="str">
            <v>河北光华荣昌汽车部件有限公司</v>
          </cell>
          <cell r="F108" t="str">
            <v>座椅事业一部--金属件厂</v>
          </cell>
          <cell r="G108" t="str">
            <v>冲压弯管车间</v>
          </cell>
          <cell r="H108" t="str">
            <v>冲压工</v>
          </cell>
        </row>
        <row r="109">
          <cell r="B109" t="str">
            <v>董凤海</v>
          </cell>
          <cell r="C109" t="e">
            <v>#VALUE!</v>
          </cell>
          <cell r="D109" t="str">
            <v>前台</v>
          </cell>
          <cell r="E109" t="str">
            <v>河北光华荣昌汽车部件有限公司</v>
          </cell>
          <cell r="F109" t="str">
            <v>座椅事业一部--金属件厂</v>
          </cell>
          <cell r="G109" t="str">
            <v>冲压弯管车间</v>
          </cell>
          <cell r="H109" t="str">
            <v>冲压工</v>
          </cell>
        </row>
        <row r="110">
          <cell r="B110" t="str">
            <v>崔永文</v>
          </cell>
          <cell r="C110" t="e">
            <v>#VALUE!</v>
          </cell>
          <cell r="D110" t="str">
            <v>前台</v>
          </cell>
          <cell r="E110" t="str">
            <v>河北光华荣昌汽车部件有限公司</v>
          </cell>
          <cell r="F110" t="str">
            <v>座椅事业一部--金属件厂</v>
          </cell>
          <cell r="G110" t="str">
            <v>冲压弯管车间</v>
          </cell>
          <cell r="H110" t="str">
            <v>班组长</v>
          </cell>
        </row>
        <row r="111">
          <cell r="B111" t="str">
            <v>赵卫</v>
          </cell>
          <cell r="C111" t="e">
            <v>#VALUE!</v>
          </cell>
          <cell r="D111" t="str">
            <v>前台</v>
          </cell>
          <cell r="E111" t="str">
            <v>河北光华荣昌汽车部件有限公司</v>
          </cell>
          <cell r="F111" t="str">
            <v>座椅事业一部--金属件厂</v>
          </cell>
          <cell r="G111" t="str">
            <v>冲压弯管车间</v>
          </cell>
          <cell r="H111" t="str">
            <v>前工序操作工</v>
          </cell>
        </row>
        <row r="112">
          <cell r="B112" t="str">
            <v>蒋云浩</v>
          </cell>
          <cell r="C112" t="e">
            <v>#VALUE!</v>
          </cell>
          <cell r="D112" t="str">
            <v>前台</v>
          </cell>
          <cell r="E112" t="str">
            <v>河北光华荣昌汽车部件有限公司</v>
          </cell>
          <cell r="F112" t="str">
            <v>座椅事业一部--金属件厂</v>
          </cell>
          <cell r="G112" t="str">
            <v>焊接车间</v>
          </cell>
          <cell r="H112" t="str">
            <v>冲压工</v>
          </cell>
        </row>
        <row r="113">
          <cell r="B113" t="str">
            <v>于代弟</v>
          </cell>
          <cell r="C113" t="e">
            <v>#VALUE!</v>
          </cell>
          <cell r="D113" t="str">
            <v>前台</v>
          </cell>
          <cell r="E113" t="str">
            <v>河北光华荣昌汽车部件有限公司</v>
          </cell>
          <cell r="F113" t="str">
            <v>座椅事业一部--金属件厂</v>
          </cell>
          <cell r="G113" t="str">
            <v>冲压弯管车间</v>
          </cell>
          <cell r="H113" t="str">
            <v>冲压工</v>
          </cell>
        </row>
        <row r="114">
          <cell r="B114" t="str">
            <v>宋静</v>
          </cell>
          <cell r="C114" t="e">
            <v>#VALUE!</v>
          </cell>
          <cell r="D114" t="str">
            <v>中台</v>
          </cell>
          <cell r="E114" t="str">
            <v>河北光华荣昌汽车部件有限公司</v>
          </cell>
          <cell r="F114" t="str">
            <v>河北综合管理部</v>
          </cell>
          <cell r="G114" t="str">
            <v>行政管理科</v>
          </cell>
          <cell r="H114" t="str">
            <v>食堂记账员兼勤杂工</v>
          </cell>
        </row>
        <row r="115">
          <cell r="B115" t="str">
            <v>任玉环</v>
          </cell>
          <cell r="C115" t="e">
            <v>#VALUE!</v>
          </cell>
          <cell r="D115" t="str">
            <v>中台</v>
          </cell>
          <cell r="E115" t="str">
            <v>河北光华荣昌汽车部件有限公司</v>
          </cell>
          <cell r="F115" t="str">
            <v>河北综合管理部</v>
          </cell>
          <cell r="G115" t="str">
            <v>行政管理科</v>
          </cell>
          <cell r="H115" t="str">
            <v>勤杂工</v>
          </cell>
        </row>
        <row r="116">
          <cell r="B116" t="str">
            <v>邓雪</v>
          </cell>
          <cell r="C116" t="e">
            <v>#VALUE!</v>
          </cell>
          <cell r="D116" t="str">
            <v>前台</v>
          </cell>
          <cell r="E116" t="str">
            <v>河北光华荣昌汽车部件有限公司</v>
          </cell>
          <cell r="F116" t="str">
            <v>座椅事业一部--金属件厂</v>
          </cell>
          <cell r="G116" t="str">
            <v>冲压弯管车间</v>
          </cell>
          <cell r="H116" t="str">
            <v>冲压工</v>
          </cell>
        </row>
        <row r="117">
          <cell r="B117" t="str">
            <v>张洪军</v>
          </cell>
          <cell r="C117" t="e">
            <v>#VALUE!</v>
          </cell>
          <cell r="D117" t="str">
            <v>中台</v>
          </cell>
          <cell r="E117" t="str">
            <v>河北光华荣昌汽车部件有限公司</v>
          </cell>
          <cell r="F117" t="str">
            <v>河北综合管理部</v>
          </cell>
          <cell r="G117" t="str">
            <v>行政管理科</v>
          </cell>
          <cell r="H117" t="str">
            <v>食堂/厨师</v>
          </cell>
        </row>
        <row r="118">
          <cell r="B118" t="str">
            <v>孟宁宁</v>
          </cell>
          <cell r="C118" t="e">
            <v>#VALUE!</v>
          </cell>
          <cell r="D118" t="str">
            <v>中台</v>
          </cell>
          <cell r="E118" t="str">
            <v>河北光华荣昌汽车部件有限公司</v>
          </cell>
          <cell r="F118" t="str">
            <v>河北综合管理部</v>
          </cell>
          <cell r="G118" t="str">
            <v>行政管理科</v>
          </cell>
          <cell r="H118" t="str">
            <v>食堂/厨师</v>
          </cell>
        </row>
        <row r="119">
          <cell r="B119" t="str">
            <v>高山</v>
          </cell>
          <cell r="C119" t="e">
            <v>#VALUE!</v>
          </cell>
          <cell r="D119" t="str">
            <v>前台</v>
          </cell>
          <cell r="E119" t="str">
            <v>河北光华荣昌汽车部件有限公司</v>
          </cell>
          <cell r="F119" t="str">
            <v>座椅事业一部--金属件厂</v>
          </cell>
          <cell r="G119" t="str">
            <v>冲压弯管车间</v>
          </cell>
          <cell r="H119" t="str">
            <v>前工序操作工</v>
          </cell>
        </row>
        <row r="120">
          <cell r="B120" t="str">
            <v>王国胜</v>
          </cell>
          <cell r="C120" t="e">
            <v>#VALUE!</v>
          </cell>
          <cell r="D120" t="str">
            <v>前台</v>
          </cell>
          <cell r="E120" t="str">
            <v>河北光华荣昌汽车部件有限公司</v>
          </cell>
          <cell r="F120" t="str">
            <v>座椅事业一部--金属件厂</v>
          </cell>
          <cell r="G120" t="str">
            <v>冲压弯管车间</v>
          </cell>
          <cell r="H120" t="str">
            <v>冲压工</v>
          </cell>
        </row>
        <row r="121">
          <cell r="B121" t="str">
            <v>汪彬彬</v>
          </cell>
          <cell r="C121" t="e">
            <v>#VALUE!</v>
          </cell>
          <cell r="D121" t="str">
            <v>前台</v>
          </cell>
          <cell r="E121" t="str">
            <v>河北光华荣昌汽车部件有限公司</v>
          </cell>
          <cell r="F121" t="str">
            <v>座椅事业一部--金属件厂</v>
          </cell>
          <cell r="G121" t="str">
            <v>冲压弯管车间</v>
          </cell>
          <cell r="H121" t="str">
            <v>冲压工</v>
          </cell>
        </row>
        <row r="122">
          <cell r="B122" t="str">
            <v>刘如成</v>
          </cell>
          <cell r="C122" t="e">
            <v>#VALUE!</v>
          </cell>
          <cell r="D122" t="str">
            <v>前台</v>
          </cell>
          <cell r="E122" t="str">
            <v>河北光华荣昌汽车部件有限公司</v>
          </cell>
          <cell r="F122" t="str">
            <v>座椅事业一部--金属件厂</v>
          </cell>
          <cell r="G122" t="str">
            <v>焊接车间</v>
          </cell>
          <cell r="H122" t="str">
            <v>班组长</v>
          </cell>
        </row>
        <row r="123">
          <cell r="B123" t="str">
            <v>田晓胜</v>
          </cell>
          <cell r="C123" t="e">
            <v>#VALUE!</v>
          </cell>
          <cell r="D123" t="str">
            <v>前台</v>
          </cell>
          <cell r="E123" t="str">
            <v>河北光华荣昌汽车部件有限公司</v>
          </cell>
          <cell r="F123" t="str">
            <v>座椅事业一部--金属件厂</v>
          </cell>
          <cell r="G123" t="str">
            <v>焊接车间</v>
          </cell>
          <cell r="H123" t="str">
            <v>双头车操作工兼调机员</v>
          </cell>
        </row>
        <row r="124">
          <cell r="B124" t="str">
            <v>邓冬冬</v>
          </cell>
          <cell r="C124" t="e">
            <v>#VALUE!</v>
          </cell>
          <cell r="D124" t="str">
            <v>前台</v>
          </cell>
          <cell r="E124" t="str">
            <v>河北光华荣昌汽车部件有限公司</v>
          </cell>
          <cell r="F124" t="str">
            <v>座椅事业一部--金属件厂</v>
          </cell>
          <cell r="G124" t="str">
            <v>焊接车间</v>
          </cell>
          <cell r="H124" t="str">
            <v>班组长</v>
          </cell>
        </row>
        <row r="125">
          <cell r="B125" t="str">
            <v>胡海明</v>
          </cell>
          <cell r="C125" t="e">
            <v>#VALUE!</v>
          </cell>
          <cell r="D125" t="str">
            <v>前台</v>
          </cell>
          <cell r="E125" t="str">
            <v>河北光华荣昌汽车部件有限公司</v>
          </cell>
          <cell r="F125" t="str">
            <v>座椅事业一部--金属件厂</v>
          </cell>
          <cell r="G125" t="str">
            <v>焊接车间</v>
          </cell>
          <cell r="H125" t="str">
            <v>焊工</v>
          </cell>
        </row>
        <row r="126">
          <cell r="B126" t="str">
            <v>赵亚帅</v>
          </cell>
          <cell r="C126" t="e">
            <v>#VALUE!</v>
          </cell>
          <cell r="D126" t="str">
            <v>前台</v>
          </cell>
          <cell r="E126" t="str">
            <v>河北光华荣昌汽车部件有限公司</v>
          </cell>
          <cell r="F126" t="str">
            <v>座椅事业一部--金属件厂</v>
          </cell>
          <cell r="G126" t="str">
            <v>焊接车间</v>
          </cell>
          <cell r="H126" t="str">
            <v>焊工</v>
          </cell>
        </row>
        <row r="127">
          <cell r="B127" t="str">
            <v>孟新</v>
          </cell>
          <cell r="C127" t="e">
            <v>#VALUE!</v>
          </cell>
          <cell r="D127" t="str">
            <v>前台</v>
          </cell>
          <cell r="E127" t="str">
            <v>河北光华荣昌汽车部件有限公司</v>
          </cell>
          <cell r="F127" t="str">
            <v>座椅事业一部--金属件厂</v>
          </cell>
          <cell r="G127" t="str">
            <v>焊接车间</v>
          </cell>
          <cell r="H127" t="str">
            <v>摆件工</v>
          </cell>
        </row>
        <row r="128">
          <cell r="B128" t="str">
            <v>杨兴乐</v>
          </cell>
          <cell r="C128" t="e">
            <v>#VALUE!</v>
          </cell>
          <cell r="D128" t="str">
            <v>前台</v>
          </cell>
          <cell r="E128" t="str">
            <v>河北光华荣昌汽车部件有限公司</v>
          </cell>
          <cell r="F128" t="str">
            <v>座椅事业一部--金属件厂</v>
          </cell>
          <cell r="G128" t="str">
            <v>焊接车间</v>
          </cell>
          <cell r="H128" t="str">
            <v>焊工</v>
          </cell>
        </row>
        <row r="129">
          <cell r="B129" t="str">
            <v>杨学涛</v>
          </cell>
          <cell r="C129" t="e">
            <v>#VALUE!</v>
          </cell>
          <cell r="D129" t="str">
            <v>前台</v>
          </cell>
          <cell r="E129" t="str">
            <v>河北光华荣昌汽车部件有限公司</v>
          </cell>
          <cell r="F129" t="str">
            <v>座椅事业一部--金属件厂</v>
          </cell>
          <cell r="G129" t="str">
            <v>焊接车间</v>
          </cell>
          <cell r="H129" t="str">
            <v>焊工</v>
          </cell>
        </row>
        <row r="130">
          <cell r="B130" t="str">
            <v>朱洪来</v>
          </cell>
          <cell r="C130" t="e">
            <v>#VALUE!</v>
          </cell>
          <cell r="D130" t="str">
            <v>前台</v>
          </cell>
          <cell r="E130" t="str">
            <v>河北光华荣昌汽车部件有限公司</v>
          </cell>
          <cell r="F130" t="str">
            <v>座椅事业一部--金属件厂</v>
          </cell>
          <cell r="G130" t="str">
            <v>冲压弯管车间</v>
          </cell>
          <cell r="H130" t="str">
            <v>焊工</v>
          </cell>
        </row>
        <row r="131">
          <cell r="B131" t="str">
            <v>赵英才</v>
          </cell>
          <cell r="C131" t="e">
            <v>#VALUE!</v>
          </cell>
          <cell r="D131" t="str">
            <v>前台</v>
          </cell>
          <cell r="E131" t="str">
            <v>河北光华荣昌汽车部件有限公司</v>
          </cell>
          <cell r="F131" t="str">
            <v>座椅事业一部--金属件厂</v>
          </cell>
          <cell r="G131" t="str">
            <v>焊接车间</v>
          </cell>
          <cell r="H131" t="str">
            <v>焊工</v>
          </cell>
        </row>
        <row r="132">
          <cell r="B132" t="str">
            <v>孙华山</v>
          </cell>
          <cell r="C132" t="e">
            <v>#VALUE!</v>
          </cell>
          <cell r="D132" t="str">
            <v>前台</v>
          </cell>
          <cell r="E132" t="str">
            <v>河北光华荣昌汽车部件有限公司</v>
          </cell>
          <cell r="F132" t="str">
            <v>座椅事业一部--金属件厂</v>
          </cell>
          <cell r="G132" t="str">
            <v>焊接车间</v>
          </cell>
          <cell r="H132" t="str">
            <v>焊工</v>
          </cell>
        </row>
        <row r="133">
          <cell r="B133" t="str">
            <v>李明</v>
          </cell>
          <cell r="C133" t="e">
            <v>#VALUE!</v>
          </cell>
          <cell r="D133" t="str">
            <v>前台</v>
          </cell>
          <cell r="E133" t="str">
            <v>河北光华荣昌汽车部件有限公司</v>
          </cell>
          <cell r="F133" t="str">
            <v>座椅事业一部--金属件厂</v>
          </cell>
          <cell r="G133" t="str">
            <v>焊接车间</v>
          </cell>
          <cell r="H133" t="str">
            <v>焊工</v>
          </cell>
        </row>
        <row r="134">
          <cell r="B134" t="str">
            <v>刘景源</v>
          </cell>
          <cell r="C134" t="e">
            <v>#VALUE!</v>
          </cell>
          <cell r="D134" t="str">
            <v>前台</v>
          </cell>
          <cell r="E134" t="str">
            <v>河北光华荣昌汽车部件有限公司</v>
          </cell>
          <cell r="F134" t="str">
            <v>座椅事业一部--金属件厂</v>
          </cell>
          <cell r="G134" t="str">
            <v>焊接车间</v>
          </cell>
          <cell r="H134" t="str">
            <v>焊工</v>
          </cell>
        </row>
        <row r="135">
          <cell r="B135" t="str">
            <v>赵梅煜</v>
          </cell>
          <cell r="C135" t="e">
            <v>#VALUE!</v>
          </cell>
          <cell r="D135" t="str">
            <v>前台</v>
          </cell>
          <cell r="E135" t="str">
            <v>河北光华荣昌汽车部件有限公司</v>
          </cell>
          <cell r="F135" t="str">
            <v>后视镜事业部</v>
          </cell>
          <cell r="G135" t="str">
            <v>后视镜组装车间</v>
          </cell>
          <cell r="H135" t="str">
            <v>组装工</v>
          </cell>
        </row>
        <row r="136">
          <cell r="B136" t="str">
            <v>刘玉红</v>
          </cell>
          <cell r="C136" t="e">
            <v>#VALUE!</v>
          </cell>
          <cell r="D136" t="str">
            <v>前台</v>
          </cell>
          <cell r="E136" t="str">
            <v>河北光华荣昌汽车部件有限公司</v>
          </cell>
          <cell r="F136" t="str">
            <v>座椅事业一部--金属件厂</v>
          </cell>
          <cell r="G136" t="str">
            <v>焊接车间</v>
          </cell>
          <cell r="H136" t="str">
            <v>焊工</v>
          </cell>
        </row>
        <row r="137">
          <cell r="B137" t="str">
            <v>孙广林</v>
          </cell>
          <cell r="C137" t="e">
            <v>#VALUE!</v>
          </cell>
          <cell r="D137" t="str">
            <v>前台</v>
          </cell>
          <cell r="E137" t="str">
            <v>河北光华荣昌汽车部件有限公司</v>
          </cell>
          <cell r="F137" t="str">
            <v>座椅事业一部--金属件厂</v>
          </cell>
          <cell r="G137" t="str">
            <v>焊接车间</v>
          </cell>
          <cell r="H137" t="str">
            <v>辅工（检验）</v>
          </cell>
        </row>
        <row r="138">
          <cell r="B138" t="str">
            <v>孙国峰</v>
          </cell>
          <cell r="C138" t="e">
            <v>#VALUE!</v>
          </cell>
          <cell r="D138" t="str">
            <v>前台</v>
          </cell>
          <cell r="E138" t="str">
            <v>河北光华荣昌汽车部件有限公司</v>
          </cell>
          <cell r="F138" t="str">
            <v>座椅事业一部--金属件厂</v>
          </cell>
          <cell r="G138" t="str">
            <v>焊接车间</v>
          </cell>
          <cell r="H138" t="str">
            <v>辅工（检验）</v>
          </cell>
        </row>
        <row r="139">
          <cell r="B139" t="str">
            <v>孙金海</v>
          </cell>
          <cell r="C139" t="e">
            <v>#VALUE!</v>
          </cell>
          <cell r="D139" t="str">
            <v>前台</v>
          </cell>
          <cell r="E139" t="str">
            <v>河北光华荣昌汽车部件有限公司</v>
          </cell>
          <cell r="F139" t="str">
            <v>座椅事业一部--金属件厂</v>
          </cell>
          <cell r="G139" t="str">
            <v>焊接车间</v>
          </cell>
          <cell r="H139" t="str">
            <v>辅工（检验）</v>
          </cell>
        </row>
        <row r="140">
          <cell r="B140" t="str">
            <v>胡庆生</v>
          </cell>
          <cell r="C140" t="e">
            <v>#VALUE!</v>
          </cell>
          <cell r="D140" t="str">
            <v>前台</v>
          </cell>
          <cell r="E140" t="str">
            <v>河北光华荣昌汽车部件有限公司</v>
          </cell>
          <cell r="F140" t="str">
            <v>座椅事业一部--金属件厂</v>
          </cell>
          <cell r="G140" t="str">
            <v>焊接车间</v>
          </cell>
          <cell r="H140" t="str">
            <v>辅工（检验）</v>
          </cell>
        </row>
        <row r="141">
          <cell r="B141" t="str">
            <v>刘金良</v>
          </cell>
          <cell r="C141" t="e">
            <v>#VALUE!</v>
          </cell>
          <cell r="D141" t="str">
            <v>前台</v>
          </cell>
          <cell r="E141" t="str">
            <v>河北光华荣昌汽车部件有限公司</v>
          </cell>
          <cell r="F141" t="str">
            <v>座椅事业一部--金属件厂</v>
          </cell>
          <cell r="G141" t="str">
            <v>焊接车间</v>
          </cell>
          <cell r="H141" t="str">
            <v>摆件工</v>
          </cell>
        </row>
        <row r="142">
          <cell r="B142" t="str">
            <v>杨树国</v>
          </cell>
          <cell r="C142" t="e">
            <v>#VALUE!</v>
          </cell>
          <cell r="D142" t="str">
            <v>前台</v>
          </cell>
          <cell r="E142" t="str">
            <v>河北光华荣昌汽车部件有限公司</v>
          </cell>
          <cell r="F142" t="str">
            <v>座椅事业一部--金属件厂</v>
          </cell>
          <cell r="G142" t="str">
            <v>焊接车间</v>
          </cell>
          <cell r="H142" t="str">
            <v>摆件工</v>
          </cell>
        </row>
        <row r="143">
          <cell r="B143" t="str">
            <v>韩桂栋</v>
          </cell>
          <cell r="C143" t="e">
            <v>#VALUE!</v>
          </cell>
          <cell r="D143" t="str">
            <v>前台</v>
          </cell>
          <cell r="E143" t="str">
            <v>河北光华荣昌汽车部件有限公司</v>
          </cell>
          <cell r="F143" t="str">
            <v>座椅事业一部--金属件厂</v>
          </cell>
          <cell r="G143" t="str">
            <v>焊接车间</v>
          </cell>
          <cell r="H143" t="str">
            <v>摆件工</v>
          </cell>
        </row>
        <row r="144">
          <cell r="B144" t="str">
            <v>吴晓萌</v>
          </cell>
          <cell r="C144" t="e">
            <v>#VALUE!</v>
          </cell>
          <cell r="D144" t="str">
            <v>前台</v>
          </cell>
          <cell r="E144" t="str">
            <v>河北光华荣昌汽车部件有限公司</v>
          </cell>
          <cell r="F144" t="str">
            <v>座椅事业一部--金属件厂</v>
          </cell>
          <cell r="G144" t="str">
            <v>总经办-采购执行科</v>
          </cell>
          <cell r="H144" t="str">
            <v>物料计划员</v>
          </cell>
        </row>
        <row r="145">
          <cell r="B145" t="str">
            <v>王红梅</v>
          </cell>
          <cell r="C145" t="e">
            <v>#VALUE!</v>
          </cell>
          <cell r="D145" t="str">
            <v>前台</v>
          </cell>
          <cell r="E145" t="str">
            <v>河北光华荣昌汽车部件有限公司</v>
          </cell>
          <cell r="F145" t="str">
            <v>座椅事业一部--金属件厂</v>
          </cell>
          <cell r="G145" t="str">
            <v>焊接车间</v>
          </cell>
          <cell r="H145" t="str">
            <v>摆件工</v>
          </cell>
        </row>
        <row r="146">
          <cell r="B146" t="str">
            <v>吴红红</v>
          </cell>
          <cell r="C146" t="e">
            <v>#VALUE!</v>
          </cell>
          <cell r="D146" t="str">
            <v>前台</v>
          </cell>
          <cell r="E146" t="str">
            <v>河北光华荣昌汽车部件有限公司</v>
          </cell>
          <cell r="F146" t="str">
            <v>座椅事业一部--金属件厂</v>
          </cell>
          <cell r="G146" t="str">
            <v>焊接车间</v>
          </cell>
          <cell r="H146" t="str">
            <v>摆件工</v>
          </cell>
        </row>
        <row r="147">
          <cell r="B147" t="str">
            <v>刘双双</v>
          </cell>
          <cell r="C147" t="e">
            <v>#VALUE!</v>
          </cell>
          <cell r="D147" t="str">
            <v>前台</v>
          </cell>
          <cell r="E147" t="str">
            <v>河北光华荣昌汽车部件有限公司</v>
          </cell>
          <cell r="F147" t="str">
            <v>座椅事业一部--金属件厂</v>
          </cell>
          <cell r="G147" t="str">
            <v>焊接车间</v>
          </cell>
          <cell r="H147" t="str">
            <v>摆件工</v>
          </cell>
        </row>
        <row r="148">
          <cell r="B148" t="str">
            <v>崔新玲</v>
          </cell>
          <cell r="C148" t="e">
            <v>#VALUE!</v>
          </cell>
          <cell r="D148" t="str">
            <v>前台</v>
          </cell>
          <cell r="E148" t="str">
            <v>河北光华荣昌汽车部件有限公司</v>
          </cell>
          <cell r="F148" t="str">
            <v>座椅事业一部--金属件厂</v>
          </cell>
          <cell r="G148" t="str">
            <v>焊接车间</v>
          </cell>
          <cell r="H148" t="str">
            <v>摆件工</v>
          </cell>
        </row>
        <row r="149">
          <cell r="B149" t="str">
            <v>张景义</v>
          </cell>
          <cell r="C149" t="e">
            <v>#VALUE!</v>
          </cell>
          <cell r="D149" t="str">
            <v>前台</v>
          </cell>
          <cell r="E149" t="str">
            <v>河北光华荣昌汽车部件有限公司</v>
          </cell>
          <cell r="F149" t="str">
            <v>座椅事业一部--金属件厂</v>
          </cell>
          <cell r="G149" t="str">
            <v>焊接车间</v>
          </cell>
          <cell r="H149" t="str">
            <v>摆件工</v>
          </cell>
        </row>
        <row r="150">
          <cell r="B150" t="str">
            <v>宗方明</v>
          </cell>
          <cell r="C150" t="e">
            <v>#VALUE!</v>
          </cell>
          <cell r="D150" t="str">
            <v>前台</v>
          </cell>
          <cell r="E150" t="str">
            <v>河北光华荣昌汽车部件有限公司</v>
          </cell>
          <cell r="F150" t="str">
            <v>座椅事业一部--金属件厂</v>
          </cell>
          <cell r="G150" t="str">
            <v>底座装配车间</v>
          </cell>
          <cell r="H150" t="str">
            <v>组装工</v>
          </cell>
        </row>
        <row r="151">
          <cell r="B151" t="str">
            <v>王国防</v>
          </cell>
          <cell r="C151" t="e">
            <v>#VALUE!</v>
          </cell>
          <cell r="D151" t="str">
            <v>前台</v>
          </cell>
          <cell r="E151" t="str">
            <v>河北光华荣昌汽车部件有限公司</v>
          </cell>
          <cell r="F151" t="str">
            <v>座椅事业一部--金属件厂</v>
          </cell>
          <cell r="G151" t="str">
            <v>底座装配车间</v>
          </cell>
          <cell r="H151" t="str">
            <v>组装工</v>
          </cell>
        </row>
        <row r="152">
          <cell r="B152" t="str">
            <v>姚梅芳</v>
          </cell>
          <cell r="C152" t="e">
            <v>#VALUE!</v>
          </cell>
          <cell r="D152" t="str">
            <v>前台</v>
          </cell>
          <cell r="E152" t="str">
            <v>河北光华荣昌汽车部件有限公司</v>
          </cell>
          <cell r="F152" t="str">
            <v>座椅事业一部--金属件厂</v>
          </cell>
          <cell r="G152" t="str">
            <v>底座装配车间</v>
          </cell>
          <cell r="H152" t="str">
            <v>组装工</v>
          </cell>
        </row>
        <row r="153">
          <cell r="B153" t="str">
            <v>刘二精</v>
          </cell>
          <cell r="C153" t="e">
            <v>#VALUE!</v>
          </cell>
          <cell r="D153" t="str">
            <v>前台</v>
          </cell>
          <cell r="E153" t="str">
            <v>河北光华荣昌汽车部件有限公司</v>
          </cell>
          <cell r="F153" t="str">
            <v>座椅事业一部--金属件厂</v>
          </cell>
          <cell r="G153" t="str">
            <v>底座装配车间</v>
          </cell>
          <cell r="H153" t="str">
            <v>组装工</v>
          </cell>
        </row>
        <row r="154">
          <cell r="B154" t="str">
            <v>杨艳</v>
          </cell>
          <cell r="C154" t="e">
            <v>#VALUE!</v>
          </cell>
          <cell r="D154" t="str">
            <v>前台</v>
          </cell>
          <cell r="E154" t="str">
            <v>河北光华荣昌汽车部件有限公司</v>
          </cell>
          <cell r="F154" t="str">
            <v>座椅事业一部--金属件厂</v>
          </cell>
          <cell r="G154" t="str">
            <v>底座装配车间</v>
          </cell>
          <cell r="H154" t="str">
            <v>组装工</v>
          </cell>
        </row>
        <row r="155">
          <cell r="B155" t="str">
            <v>李艳平</v>
          </cell>
          <cell r="C155" t="e">
            <v>#VALUE!</v>
          </cell>
          <cell r="D155" t="str">
            <v>前台</v>
          </cell>
          <cell r="E155" t="str">
            <v>河北光华荣昌汽车部件有限公司</v>
          </cell>
          <cell r="F155" t="str">
            <v>座椅事业一部--金属件厂</v>
          </cell>
          <cell r="G155" t="str">
            <v>底座装配车间</v>
          </cell>
          <cell r="H155" t="str">
            <v>组装工</v>
          </cell>
        </row>
        <row r="156">
          <cell r="B156" t="str">
            <v>赵秋杰</v>
          </cell>
          <cell r="C156" t="e">
            <v>#VALUE!</v>
          </cell>
          <cell r="D156" t="str">
            <v>前台</v>
          </cell>
          <cell r="E156" t="str">
            <v>河北光华荣昌汽车部件有限公司</v>
          </cell>
          <cell r="F156" t="str">
            <v>座椅事业一部--金属件厂</v>
          </cell>
          <cell r="G156" t="str">
            <v>底座装配车间</v>
          </cell>
          <cell r="H156" t="str">
            <v>组装工</v>
          </cell>
        </row>
        <row r="157">
          <cell r="B157" t="str">
            <v>王云婧</v>
          </cell>
          <cell r="C157" t="e">
            <v>#VALUE!</v>
          </cell>
          <cell r="D157" t="str">
            <v>前台</v>
          </cell>
          <cell r="E157" t="str">
            <v>河北光华荣昌汽车部件有限公司</v>
          </cell>
          <cell r="F157" t="str">
            <v>座椅事业一部--金属件厂</v>
          </cell>
          <cell r="G157" t="str">
            <v>电泳车间</v>
          </cell>
          <cell r="H157" t="str">
            <v>挂件工</v>
          </cell>
        </row>
        <row r="158">
          <cell r="B158" t="str">
            <v>张丽</v>
          </cell>
          <cell r="C158" t="e">
            <v>#VALUE!</v>
          </cell>
          <cell r="D158" t="str">
            <v>前台</v>
          </cell>
          <cell r="E158" t="str">
            <v>河北光华荣昌汽车部件有限公司</v>
          </cell>
          <cell r="F158" t="str">
            <v>后视镜事业部</v>
          </cell>
          <cell r="G158" t="str">
            <v>后视镜组装车间</v>
          </cell>
          <cell r="H158" t="str">
            <v>组装工</v>
          </cell>
        </row>
        <row r="159">
          <cell r="B159" t="str">
            <v>窦桂英</v>
          </cell>
          <cell r="C159" t="e">
            <v>#VALUE!</v>
          </cell>
          <cell r="D159" t="str">
            <v>前台</v>
          </cell>
          <cell r="E159" t="str">
            <v>河北光华荣昌汽车部件有限公司</v>
          </cell>
          <cell r="F159" t="str">
            <v>座椅事业一部--金属件厂</v>
          </cell>
          <cell r="G159" t="str">
            <v>电泳车间</v>
          </cell>
          <cell r="H159" t="str">
            <v>挂件工</v>
          </cell>
        </row>
        <row r="160">
          <cell r="B160" t="str">
            <v>张秀荣</v>
          </cell>
          <cell r="C160" t="e">
            <v>#VALUE!</v>
          </cell>
          <cell r="D160" t="str">
            <v>前台</v>
          </cell>
          <cell r="E160" t="str">
            <v>河北光华荣昌汽车部件有限公司</v>
          </cell>
          <cell r="F160" t="str">
            <v>座椅事业一部--金属件厂</v>
          </cell>
          <cell r="G160" t="str">
            <v>焊接车间</v>
          </cell>
          <cell r="H160" t="str">
            <v>摆件工</v>
          </cell>
        </row>
        <row r="161">
          <cell r="B161" t="str">
            <v>刘梦鹤</v>
          </cell>
          <cell r="C161" t="e">
            <v>#VALUE!</v>
          </cell>
          <cell r="D161" t="str">
            <v>前台</v>
          </cell>
          <cell r="E161" t="str">
            <v>河北光华荣昌汽车部件有限公司</v>
          </cell>
          <cell r="F161" t="str">
            <v>座椅事业一部--座椅厂</v>
          </cell>
          <cell r="G161" t="str">
            <v>座椅总装车间</v>
          </cell>
          <cell r="H161" t="str">
            <v>座椅H6线班组长</v>
          </cell>
        </row>
        <row r="162">
          <cell r="B162" t="str">
            <v>张俊苓</v>
          </cell>
          <cell r="C162" t="e">
            <v>#VALUE!</v>
          </cell>
          <cell r="D162" t="str">
            <v>前台</v>
          </cell>
          <cell r="E162" t="str">
            <v>河北光华荣昌汽车部件有限公司</v>
          </cell>
          <cell r="F162" t="str">
            <v>座椅事业一部--座椅厂</v>
          </cell>
          <cell r="G162" t="str">
            <v>座椅总装车间</v>
          </cell>
          <cell r="H162" t="str">
            <v>H6检验员</v>
          </cell>
        </row>
        <row r="163">
          <cell r="B163" t="str">
            <v>王培亮</v>
          </cell>
          <cell r="C163" t="e">
            <v>#VALUE!</v>
          </cell>
          <cell r="D163" t="str">
            <v>前台</v>
          </cell>
          <cell r="E163" t="str">
            <v>河北光华荣昌汽车部件有限公司</v>
          </cell>
          <cell r="F163" t="str">
            <v>座椅事业一部--座椅厂</v>
          </cell>
          <cell r="G163" t="str">
            <v>座椅总装车间</v>
          </cell>
          <cell r="H163" t="str">
            <v>H6组装工</v>
          </cell>
        </row>
        <row r="164">
          <cell r="B164" t="str">
            <v>白艳娟</v>
          </cell>
          <cell r="C164" t="e">
            <v>#VALUE!</v>
          </cell>
          <cell r="D164" t="str">
            <v>前台</v>
          </cell>
          <cell r="E164" t="str">
            <v>河北光华荣昌汽车部件有限公司</v>
          </cell>
          <cell r="F164" t="str">
            <v>座椅事业一部--金属件厂</v>
          </cell>
          <cell r="G164" t="str">
            <v>生产管理科</v>
          </cell>
          <cell r="H164" t="str">
            <v>库管员</v>
          </cell>
        </row>
        <row r="165">
          <cell r="B165" t="str">
            <v>张坤</v>
          </cell>
          <cell r="C165" t="e">
            <v>#VALUE!</v>
          </cell>
          <cell r="D165" t="str">
            <v>前台</v>
          </cell>
          <cell r="E165" t="str">
            <v>河北光华荣昌汽车部件有限公司</v>
          </cell>
          <cell r="F165" t="str">
            <v>座椅事业一部--座椅厂</v>
          </cell>
          <cell r="G165" t="str">
            <v>座椅总装车间</v>
          </cell>
          <cell r="H165" t="str">
            <v>组装工</v>
          </cell>
        </row>
        <row r="166">
          <cell r="B166" t="str">
            <v>李加弘</v>
          </cell>
          <cell r="C166" t="e">
            <v>#VALUE!</v>
          </cell>
          <cell r="D166" t="str">
            <v>前台</v>
          </cell>
          <cell r="E166" t="str">
            <v>河北光华荣昌汽车部件有限公司</v>
          </cell>
          <cell r="F166" t="str">
            <v>座椅事业一部--座椅厂</v>
          </cell>
          <cell r="G166" t="str">
            <v>座椅总装车间</v>
          </cell>
          <cell r="H166" t="str">
            <v>组装工</v>
          </cell>
        </row>
        <row r="167">
          <cell r="B167" t="str">
            <v>张振宇</v>
          </cell>
          <cell r="C167" t="e">
            <v>#VALUE!</v>
          </cell>
          <cell r="D167" t="str">
            <v>前台</v>
          </cell>
          <cell r="E167" t="str">
            <v>河北光华荣昌汽车部件有限公司</v>
          </cell>
          <cell r="F167" t="str">
            <v>座椅事业一部--座椅厂</v>
          </cell>
          <cell r="G167" t="str">
            <v>座椅总装车间</v>
          </cell>
          <cell r="H167" t="str">
            <v>组装工</v>
          </cell>
        </row>
        <row r="168">
          <cell r="B168" t="str">
            <v>刘柏林</v>
          </cell>
          <cell r="C168" t="e">
            <v>#VALUE!</v>
          </cell>
          <cell r="D168" t="str">
            <v>前台</v>
          </cell>
          <cell r="E168" t="str">
            <v>河北光华荣昌汽车部件有限公司</v>
          </cell>
          <cell r="F168" t="str">
            <v>座椅事业一部--金属件厂</v>
          </cell>
          <cell r="G168" t="str">
            <v>底座装配车间</v>
          </cell>
          <cell r="H168" t="str">
            <v>H6/底座装配班组长</v>
          </cell>
        </row>
        <row r="169">
          <cell r="B169" t="str">
            <v>李素元</v>
          </cell>
          <cell r="C169" t="e">
            <v>#VALUE!</v>
          </cell>
          <cell r="D169" t="str">
            <v>前台</v>
          </cell>
          <cell r="E169" t="str">
            <v>河北光华荣昌汽车部件有限公司</v>
          </cell>
          <cell r="F169" t="str">
            <v>座椅事业一部--座椅厂</v>
          </cell>
          <cell r="G169" t="str">
            <v>座椅总装车间</v>
          </cell>
          <cell r="H169" t="str">
            <v>组装工</v>
          </cell>
        </row>
        <row r="170">
          <cell r="B170" t="str">
            <v>李冉</v>
          </cell>
          <cell r="C170" t="e">
            <v>#VALUE!</v>
          </cell>
          <cell r="D170" t="str">
            <v>前台</v>
          </cell>
          <cell r="E170" t="str">
            <v>河北光华荣昌汽车部件有限公司</v>
          </cell>
          <cell r="F170" t="str">
            <v>座椅事业一部--座椅厂</v>
          </cell>
          <cell r="G170" t="str">
            <v>座椅总装车间</v>
          </cell>
          <cell r="H170" t="str">
            <v>组装工</v>
          </cell>
        </row>
        <row r="171">
          <cell r="B171" t="str">
            <v>李冬旭</v>
          </cell>
          <cell r="C171" t="e">
            <v>#VALUE!</v>
          </cell>
          <cell r="D171" t="str">
            <v>前台</v>
          </cell>
          <cell r="E171" t="str">
            <v>河北光华荣昌汽车部件有限公司</v>
          </cell>
          <cell r="F171" t="str">
            <v>座椅事业一部--座椅厂</v>
          </cell>
          <cell r="G171" t="str">
            <v>座椅总装车间</v>
          </cell>
          <cell r="H171" t="str">
            <v>组装工</v>
          </cell>
        </row>
        <row r="172">
          <cell r="B172" t="str">
            <v>王忠梅</v>
          </cell>
          <cell r="C172" t="e">
            <v>#VALUE!</v>
          </cell>
          <cell r="D172" t="str">
            <v>前台</v>
          </cell>
          <cell r="E172" t="str">
            <v>河北光华荣昌汽车部件有限公司</v>
          </cell>
          <cell r="F172" t="str">
            <v>座椅事业一部--座椅厂</v>
          </cell>
          <cell r="G172" t="str">
            <v>座椅总装车间</v>
          </cell>
          <cell r="H172" t="str">
            <v>组装工</v>
          </cell>
        </row>
        <row r="173">
          <cell r="B173" t="str">
            <v>宋秉鑫</v>
          </cell>
          <cell r="C173" t="e">
            <v>#VALUE!</v>
          </cell>
          <cell r="D173" t="str">
            <v>前台</v>
          </cell>
          <cell r="E173" t="str">
            <v>河北光华荣昌汽车部件有限公司</v>
          </cell>
          <cell r="F173" t="str">
            <v>座椅事业一部--座椅厂</v>
          </cell>
          <cell r="G173" t="str">
            <v>座椅总装车间</v>
          </cell>
          <cell r="H173" t="str">
            <v>组装工</v>
          </cell>
        </row>
        <row r="174">
          <cell r="B174" t="str">
            <v>张跃进</v>
          </cell>
          <cell r="C174" t="e">
            <v>#VALUE!</v>
          </cell>
          <cell r="D174" t="str">
            <v>前台</v>
          </cell>
          <cell r="E174" t="str">
            <v>河北光华荣昌汽车部件有限公司</v>
          </cell>
          <cell r="F174" t="str">
            <v>座椅事业一部--座椅厂</v>
          </cell>
          <cell r="G174" t="str">
            <v>座椅总装车间</v>
          </cell>
          <cell r="H174" t="str">
            <v>组装工</v>
          </cell>
        </row>
        <row r="175">
          <cell r="B175" t="str">
            <v>王凯</v>
          </cell>
          <cell r="C175" t="e">
            <v>#VALUE!</v>
          </cell>
          <cell r="D175" t="str">
            <v>前台</v>
          </cell>
          <cell r="E175" t="str">
            <v>河北光华荣昌汽车部件有限公司</v>
          </cell>
          <cell r="F175" t="str">
            <v>座椅事业一部--座椅厂</v>
          </cell>
          <cell r="G175" t="str">
            <v>座椅总装车间</v>
          </cell>
          <cell r="H175" t="str">
            <v>组装工</v>
          </cell>
        </row>
        <row r="176">
          <cell r="B176" t="str">
            <v>田淑霞</v>
          </cell>
          <cell r="C176" t="e">
            <v>#VALUE!</v>
          </cell>
          <cell r="D176" t="str">
            <v>前台</v>
          </cell>
          <cell r="E176" t="str">
            <v>河北光华荣昌汽车部件有限公司</v>
          </cell>
          <cell r="F176" t="str">
            <v>座椅事业一部--座椅厂</v>
          </cell>
          <cell r="G176" t="str">
            <v>缝纫车间</v>
          </cell>
          <cell r="H176" t="str">
            <v>缝纫工</v>
          </cell>
        </row>
        <row r="177">
          <cell r="B177" t="str">
            <v>孙艳辉</v>
          </cell>
          <cell r="C177" t="e">
            <v>#VALUE!</v>
          </cell>
          <cell r="D177" t="str">
            <v>前台</v>
          </cell>
          <cell r="E177" t="str">
            <v>河北光华荣昌汽车部件有限公司</v>
          </cell>
          <cell r="F177" t="str">
            <v>座椅事业一部--座椅厂</v>
          </cell>
          <cell r="G177" t="str">
            <v>缝纫车间</v>
          </cell>
          <cell r="H177" t="str">
            <v>裁剪工</v>
          </cell>
        </row>
        <row r="178">
          <cell r="B178" t="str">
            <v>孙文芳</v>
          </cell>
          <cell r="C178" t="e">
            <v>#VALUE!</v>
          </cell>
          <cell r="D178" t="str">
            <v>前台</v>
          </cell>
          <cell r="E178" t="str">
            <v>河北光华荣昌汽车部件有限公司</v>
          </cell>
          <cell r="F178" t="str">
            <v>座椅事业一部--座椅厂</v>
          </cell>
          <cell r="G178" t="str">
            <v>缝纫车间</v>
          </cell>
          <cell r="H178" t="str">
            <v>缝纫工</v>
          </cell>
        </row>
        <row r="179">
          <cell r="B179" t="str">
            <v>孙秀辉</v>
          </cell>
          <cell r="C179" t="e">
            <v>#VALUE!</v>
          </cell>
          <cell r="D179" t="str">
            <v>前台</v>
          </cell>
          <cell r="E179" t="str">
            <v>河北光华荣昌汽车部件有限公司</v>
          </cell>
          <cell r="F179" t="str">
            <v>座椅事业一部--座椅厂</v>
          </cell>
          <cell r="G179" t="str">
            <v>缝纫车间</v>
          </cell>
          <cell r="H179" t="str">
            <v>缝纫工</v>
          </cell>
        </row>
        <row r="180">
          <cell r="B180" t="str">
            <v>田飞飞</v>
          </cell>
          <cell r="C180" t="e">
            <v>#VALUE!</v>
          </cell>
          <cell r="D180" t="str">
            <v>前台</v>
          </cell>
          <cell r="E180" t="str">
            <v>河北光华荣昌汽车部件有限公司</v>
          </cell>
          <cell r="F180" t="str">
            <v>座椅事业一部--座椅厂</v>
          </cell>
          <cell r="G180" t="str">
            <v>缝纫车间</v>
          </cell>
          <cell r="H180" t="str">
            <v>缝纫工</v>
          </cell>
        </row>
        <row r="181">
          <cell r="B181" t="str">
            <v>王萱斓</v>
          </cell>
          <cell r="C181" t="e">
            <v>#VALUE!</v>
          </cell>
          <cell r="D181" t="str">
            <v>前台</v>
          </cell>
          <cell r="E181" t="str">
            <v>河北光华荣昌汽车部件有限公司</v>
          </cell>
          <cell r="F181" t="str">
            <v>座椅事业一部--座椅厂</v>
          </cell>
          <cell r="G181" t="str">
            <v>缝纫车间</v>
          </cell>
          <cell r="H181" t="str">
            <v>缝纫工</v>
          </cell>
        </row>
        <row r="182">
          <cell r="B182" t="str">
            <v>徐凤瑞</v>
          </cell>
          <cell r="C182" t="e">
            <v>#VALUE!</v>
          </cell>
          <cell r="D182" t="str">
            <v>前台</v>
          </cell>
          <cell r="E182" t="str">
            <v>河北光华荣昌汽车部件有限公司</v>
          </cell>
          <cell r="F182" t="str">
            <v>座椅事业一部--座椅厂</v>
          </cell>
          <cell r="G182" t="str">
            <v>缝纫车间</v>
          </cell>
          <cell r="H182" t="str">
            <v>缝纫工</v>
          </cell>
        </row>
        <row r="183">
          <cell r="B183" t="str">
            <v>张风瑞</v>
          </cell>
          <cell r="C183" t="e">
            <v>#VALUE!</v>
          </cell>
          <cell r="D183" t="str">
            <v>前台</v>
          </cell>
          <cell r="E183" t="str">
            <v>河北光华荣昌汽车部件有限公司</v>
          </cell>
          <cell r="F183" t="str">
            <v>座椅事业一部--座椅厂</v>
          </cell>
          <cell r="G183" t="str">
            <v>缝纫车间</v>
          </cell>
          <cell r="H183" t="str">
            <v>缝纫工</v>
          </cell>
        </row>
        <row r="184">
          <cell r="B184" t="str">
            <v>马立荣</v>
          </cell>
          <cell r="C184" t="e">
            <v>#VALUE!</v>
          </cell>
          <cell r="D184" t="str">
            <v>前台</v>
          </cell>
          <cell r="E184" t="str">
            <v>河北光华荣昌汽车部件有限公司</v>
          </cell>
          <cell r="F184" t="str">
            <v>座椅事业一部--座椅厂</v>
          </cell>
          <cell r="G184" t="str">
            <v>缝纫车间</v>
          </cell>
          <cell r="H184" t="str">
            <v>缝纫工</v>
          </cell>
        </row>
        <row r="185">
          <cell r="B185" t="str">
            <v>郭庆茹</v>
          </cell>
          <cell r="C185" t="e">
            <v>#VALUE!</v>
          </cell>
          <cell r="D185" t="str">
            <v>前台</v>
          </cell>
          <cell r="E185" t="str">
            <v>河北光华荣昌汽车部件有限公司</v>
          </cell>
          <cell r="F185" t="str">
            <v>座椅事业一部--座椅厂</v>
          </cell>
          <cell r="G185" t="str">
            <v>缝纫车间</v>
          </cell>
          <cell r="H185" t="str">
            <v>缝纫工</v>
          </cell>
        </row>
        <row r="186">
          <cell r="B186" t="str">
            <v>李敏</v>
          </cell>
          <cell r="C186" t="e">
            <v>#VALUE!</v>
          </cell>
          <cell r="D186" t="str">
            <v>前台</v>
          </cell>
          <cell r="E186" t="str">
            <v>河北光华荣昌汽车部件有限公司</v>
          </cell>
          <cell r="F186" t="str">
            <v>座椅事业一部--座椅厂</v>
          </cell>
          <cell r="G186" t="str">
            <v>缝纫车间</v>
          </cell>
          <cell r="H186" t="str">
            <v>缝纫工</v>
          </cell>
        </row>
        <row r="187">
          <cell r="B187" t="str">
            <v>张婷婷</v>
          </cell>
          <cell r="C187" t="e">
            <v>#VALUE!</v>
          </cell>
          <cell r="D187" t="str">
            <v>前台</v>
          </cell>
          <cell r="E187" t="str">
            <v>河北光华荣昌汽车部件有限公司</v>
          </cell>
          <cell r="F187" t="str">
            <v>座椅事业一部--座椅厂</v>
          </cell>
          <cell r="G187" t="str">
            <v>缝纫车间</v>
          </cell>
          <cell r="H187" t="str">
            <v>缝纫工</v>
          </cell>
        </row>
        <row r="188">
          <cell r="B188" t="str">
            <v>张建萍</v>
          </cell>
          <cell r="C188" t="e">
            <v>#VALUE!</v>
          </cell>
          <cell r="D188" t="str">
            <v>前台</v>
          </cell>
          <cell r="E188" t="str">
            <v>河北光华荣昌汽车部件有限公司</v>
          </cell>
          <cell r="F188" t="str">
            <v>座椅事业一部--座椅厂</v>
          </cell>
          <cell r="G188" t="str">
            <v>缝纫车间</v>
          </cell>
          <cell r="H188" t="str">
            <v>缝纫工</v>
          </cell>
        </row>
        <row r="189">
          <cell r="B189" t="str">
            <v>王贵宝</v>
          </cell>
          <cell r="C189" t="e">
            <v>#VALUE!</v>
          </cell>
          <cell r="D189" t="str">
            <v>前台</v>
          </cell>
          <cell r="E189" t="str">
            <v>河北光华荣昌汽车部件有限公司</v>
          </cell>
          <cell r="F189" t="str">
            <v>座椅事业一部--座椅厂</v>
          </cell>
          <cell r="G189" t="str">
            <v>发泡车间</v>
          </cell>
          <cell r="H189" t="str">
            <v>混料员</v>
          </cell>
        </row>
        <row r="190">
          <cell r="B190" t="str">
            <v>唐崇涛</v>
          </cell>
          <cell r="C190" t="e">
            <v>#VALUE!</v>
          </cell>
          <cell r="D190" t="str">
            <v>前台</v>
          </cell>
          <cell r="E190" t="str">
            <v>河北光华荣昌汽车部件有限公司</v>
          </cell>
          <cell r="F190" t="str">
            <v>座椅事业一部--座椅厂</v>
          </cell>
          <cell r="G190" t="str">
            <v>发泡车间</v>
          </cell>
          <cell r="H190" t="str">
            <v>发泡工</v>
          </cell>
        </row>
        <row r="191">
          <cell r="B191" t="str">
            <v>张云峰</v>
          </cell>
          <cell r="C191" t="e">
            <v>#VALUE!</v>
          </cell>
          <cell r="D191" t="str">
            <v>前台</v>
          </cell>
          <cell r="E191" t="str">
            <v>河北光华荣昌汽车部件有限公司</v>
          </cell>
          <cell r="F191" t="str">
            <v>座椅事业一部--座椅厂</v>
          </cell>
          <cell r="G191" t="str">
            <v>发泡车间</v>
          </cell>
          <cell r="H191" t="str">
            <v>发泡工</v>
          </cell>
        </row>
        <row r="192">
          <cell r="B192" t="str">
            <v>董军</v>
          </cell>
          <cell r="C192" t="e">
            <v>#VALUE!</v>
          </cell>
          <cell r="D192" t="str">
            <v>前台</v>
          </cell>
          <cell r="E192" t="str">
            <v>河北光华荣昌汽车部件有限公司</v>
          </cell>
          <cell r="F192" t="str">
            <v>座椅事业一部--座椅厂</v>
          </cell>
          <cell r="G192" t="str">
            <v>发泡车间</v>
          </cell>
          <cell r="H192" t="str">
            <v>发泡工</v>
          </cell>
        </row>
        <row r="193">
          <cell r="B193" t="str">
            <v>张家辉</v>
          </cell>
          <cell r="C193" t="e">
            <v>#VALUE!</v>
          </cell>
          <cell r="D193" t="str">
            <v>前台</v>
          </cell>
          <cell r="E193" t="str">
            <v>河北光华荣昌汽车部件有限公司</v>
          </cell>
          <cell r="F193" t="str">
            <v>座椅事业一部--座椅厂</v>
          </cell>
          <cell r="G193" t="str">
            <v>发泡车间</v>
          </cell>
          <cell r="H193" t="str">
            <v>发泡工</v>
          </cell>
        </row>
        <row r="194">
          <cell r="B194" t="str">
            <v>王朋</v>
          </cell>
          <cell r="C194" t="e">
            <v>#VALUE!</v>
          </cell>
          <cell r="D194" t="str">
            <v>前台</v>
          </cell>
          <cell r="E194" t="str">
            <v>河北光华荣昌汽车部件有限公司</v>
          </cell>
          <cell r="F194" t="str">
            <v>后视镜事业部</v>
          </cell>
          <cell r="G194" t="str">
            <v>涂装车间</v>
          </cell>
          <cell r="H194" t="str">
            <v>班组长</v>
          </cell>
        </row>
        <row r="195">
          <cell r="B195" t="str">
            <v>古帅</v>
          </cell>
          <cell r="C195" t="e">
            <v>#VALUE!</v>
          </cell>
          <cell r="D195" t="str">
            <v>前台</v>
          </cell>
          <cell r="E195" t="str">
            <v>河北光华荣昌汽车部件有限公司</v>
          </cell>
          <cell r="F195" t="str">
            <v>后视镜事业部</v>
          </cell>
          <cell r="G195" t="str">
            <v>涂装车间</v>
          </cell>
          <cell r="H195" t="str">
            <v>喷涂技师</v>
          </cell>
        </row>
        <row r="196">
          <cell r="B196" t="str">
            <v>李泉林</v>
          </cell>
          <cell r="C196" t="e">
            <v>#VALUE!</v>
          </cell>
          <cell r="D196" t="str">
            <v>前台</v>
          </cell>
          <cell r="E196" t="str">
            <v>河北光华荣昌汽车部件有限公司</v>
          </cell>
          <cell r="F196" t="str">
            <v>后视镜事业部</v>
          </cell>
          <cell r="G196" t="str">
            <v>涂装车间</v>
          </cell>
          <cell r="H196" t="str">
            <v>喷涂技师</v>
          </cell>
        </row>
        <row r="197">
          <cell r="B197" t="str">
            <v>滕红玲</v>
          </cell>
          <cell r="C197" t="e">
            <v>#VALUE!</v>
          </cell>
          <cell r="D197" t="str">
            <v>前台</v>
          </cell>
          <cell r="E197" t="str">
            <v>河北光华荣昌汽车部件有限公司</v>
          </cell>
          <cell r="F197" t="str">
            <v>后视镜事业部</v>
          </cell>
          <cell r="G197" t="str">
            <v>涂装车间</v>
          </cell>
          <cell r="H197" t="str">
            <v>检验员</v>
          </cell>
        </row>
        <row r="198">
          <cell r="B198" t="str">
            <v>刘双</v>
          </cell>
          <cell r="C198" t="e">
            <v>#VALUE!</v>
          </cell>
          <cell r="D198" t="str">
            <v>前台</v>
          </cell>
          <cell r="E198" t="str">
            <v>河北光华荣昌汽车部件有限公司</v>
          </cell>
          <cell r="F198" t="str">
            <v>后视镜事业部</v>
          </cell>
          <cell r="G198" t="str">
            <v>涂装车间</v>
          </cell>
          <cell r="H198" t="str">
            <v>操作工</v>
          </cell>
        </row>
        <row r="199">
          <cell r="B199" t="str">
            <v>冯玉兰</v>
          </cell>
          <cell r="C199" t="e">
            <v>#VALUE!</v>
          </cell>
          <cell r="D199" t="str">
            <v>前台</v>
          </cell>
          <cell r="E199" t="str">
            <v>河北光华荣昌汽车部件有限公司</v>
          </cell>
          <cell r="F199" t="str">
            <v>后视镜事业部</v>
          </cell>
          <cell r="G199" t="str">
            <v>后视镜组装车间</v>
          </cell>
          <cell r="H199" t="str">
            <v>组装工</v>
          </cell>
        </row>
        <row r="200">
          <cell r="B200" t="str">
            <v>王春辉</v>
          </cell>
          <cell r="C200" t="e">
            <v>#VALUE!</v>
          </cell>
          <cell r="D200" t="str">
            <v>前台</v>
          </cell>
          <cell r="E200" t="str">
            <v>河北光华荣昌汽车部件有限公司</v>
          </cell>
          <cell r="F200" t="str">
            <v>后视镜事业部</v>
          </cell>
          <cell r="G200" t="str">
            <v>注塑车间</v>
          </cell>
          <cell r="H200" t="str">
            <v>模具维修</v>
          </cell>
        </row>
        <row r="201">
          <cell r="B201" t="str">
            <v>胡占伟</v>
          </cell>
          <cell r="C201" t="e">
            <v>#VALUE!</v>
          </cell>
          <cell r="D201" t="str">
            <v>前台</v>
          </cell>
          <cell r="E201" t="str">
            <v>河北光华荣昌汽车部件有限公司</v>
          </cell>
          <cell r="F201" t="str">
            <v>后视镜事业部</v>
          </cell>
          <cell r="G201" t="str">
            <v>注塑车间</v>
          </cell>
          <cell r="H201" t="str">
            <v>班组长</v>
          </cell>
        </row>
        <row r="202">
          <cell r="B202" t="str">
            <v>高建芳</v>
          </cell>
          <cell r="C202" t="e">
            <v>#VALUE!</v>
          </cell>
          <cell r="D202" t="str">
            <v>前台</v>
          </cell>
          <cell r="E202" t="str">
            <v>河北光华荣昌汽车部件有限公司</v>
          </cell>
          <cell r="F202" t="str">
            <v>后视镜事业部</v>
          </cell>
          <cell r="G202" t="str">
            <v>注塑车间</v>
          </cell>
          <cell r="H202" t="str">
            <v>操作工</v>
          </cell>
        </row>
        <row r="203">
          <cell r="B203" t="str">
            <v>邓贺文</v>
          </cell>
          <cell r="C203" t="e">
            <v>#VALUE!</v>
          </cell>
          <cell r="D203" t="str">
            <v>前台</v>
          </cell>
          <cell r="E203" t="str">
            <v>河北光华荣昌汽车部件有限公司</v>
          </cell>
          <cell r="F203" t="str">
            <v>后视镜事业部</v>
          </cell>
          <cell r="G203" t="str">
            <v>注塑车间</v>
          </cell>
          <cell r="H203" t="str">
            <v>入库</v>
          </cell>
        </row>
        <row r="204">
          <cell r="B204" t="str">
            <v>宋琳珊</v>
          </cell>
          <cell r="C204" t="e">
            <v>#VALUE!</v>
          </cell>
          <cell r="D204" t="str">
            <v>前台</v>
          </cell>
          <cell r="E204" t="str">
            <v>河北光华荣昌汽车部件有限公司</v>
          </cell>
          <cell r="F204" t="str">
            <v>后视镜事业部</v>
          </cell>
          <cell r="G204" t="str">
            <v>后视镜组装车间</v>
          </cell>
          <cell r="H204" t="str">
            <v>组装工</v>
          </cell>
        </row>
        <row r="205">
          <cell r="B205" t="str">
            <v>王秀翠</v>
          </cell>
          <cell r="C205" t="e">
            <v>#VALUE!</v>
          </cell>
          <cell r="D205" t="str">
            <v>前台</v>
          </cell>
          <cell r="E205" t="str">
            <v>河北光华荣昌汽车部件有限公司</v>
          </cell>
          <cell r="F205" t="str">
            <v>后视镜事业部</v>
          </cell>
          <cell r="G205" t="str">
            <v>后视镜组装车间</v>
          </cell>
          <cell r="H205" t="str">
            <v>班组长</v>
          </cell>
        </row>
        <row r="206">
          <cell r="B206" t="str">
            <v>董广新</v>
          </cell>
          <cell r="C206" t="e">
            <v>#VALUE!</v>
          </cell>
          <cell r="D206" t="str">
            <v>前台</v>
          </cell>
          <cell r="E206" t="str">
            <v>河北光华荣昌汽车部件有限公司</v>
          </cell>
          <cell r="F206" t="str">
            <v>后视镜事业部</v>
          </cell>
          <cell r="G206" t="str">
            <v>后视镜组装车间</v>
          </cell>
          <cell r="H206" t="str">
            <v>班组长</v>
          </cell>
        </row>
        <row r="207">
          <cell r="B207" t="str">
            <v>王彦华</v>
          </cell>
          <cell r="C207" t="e">
            <v>#VALUE!</v>
          </cell>
          <cell r="D207" t="str">
            <v>前台</v>
          </cell>
          <cell r="E207" t="str">
            <v>河北光华荣昌汽车部件有限公司</v>
          </cell>
          <cell r="F207" t="str">
            <v>座椅事业一部--座椅厂</v>
          </cell>
          <cell r="G207" t="str">
            <v>座椅总装车间</v>
          </cell>
          <cell r="H207" t="str">
            <v>检验员</v>
          </cell>
        </row>
        <row r="208">
          <cell r="B208" t="str">
            <v>高换清</v>
          </cell>
          <cell r="C208" t="e">
            <v>#VALUE!</v>
          </cell>
          <cell r="D208" t="str">
            <v>前台</v>
          </cell>
          <cell r="E208" t="str">
            <v>河北光华荣昌汽车部件有限公司</v>
          </cell>
          <cell r="F208" t="str">
            <v>后视镜事业部</v>
          </cell>
          <cell r="G208" t="str">
            <v>后视镜组装车间</v>
          </cell>
          <cell r="H208" t="str">
            <v>重卡 组装</v>
          </cell>
        </row>
        <row r="209">
          <cell r="B209" t="str">
            <v>邓淑荣</v>
          </cell>
          <cell r="C209" t="e">
            <v>#VALUE!</v>
          </cell>
          <cell r="D209" t="str">
            <v>前台</v>
          </cell>
          <cell r="E209" t="str">
            <v>河北光华荣昌汽车部件有限公司</v>
          </cell>
          <cell r="F209" t="str">
            <v>后视镜事业部</v>
          </cell>
          <cell r="G209" t="str">
            <v>后视镜组装车间</v>
          </cell>
          <cell r="H209" t="str">
            <v>重卡 组装</v>
          </cell>
        </row>
        <row r="210">
          <cell r="B210" t="str">
            <v>白月</v>
          </cell>
          <cell r="C210" t="e">
            <v>#VALUE!</v>
          </cell>
          <cell r="D210" t="str">
            <v>前台</v>
          </cell>
          <cell r="E210" t="str">
            <v>河北光华荣昌汽车部件有限公司</v>
          </cell>
          <cell r="F210" t="str">
            <v>后视镜事业部</v>
          </cell>
          <cell r="G210" t="str">
            <v>后视镜组装车间</v>
          </cell>
          <cell r="H210" t="str">
            <v>重卡 组装</v>
          </cell>
        </row>
        <row r="211">
          <cell r="B211" t="str">
            <v>陈淑贞</v>
          </cell>
          <cell r="C211" t="e">
            <v>#VALUE!</v>
          </cell>
          <cell r="D211" t="str">
            <v>前台</v>
          </cell>
          <cell r="E211" t="str">
            <v>河北光华荣昌汽车部件有限公司</v>
          </cell>
          <cell r="F211" t="str">
            <v>后视镜事业部</v>
          </cell>
          <cell r="G211" t="str">
            <v>后视镜组装车间</v>
          </cell>
          <cell r="H211" t="str">
            <v>重卡 组装</v>
          </cell>
        </row>
        <row r="212">
          <cell r="B212" t="str">
            <v>刘海凤</v>
          </cell>
          <cell r="C212" t="e">
            <v>#VALUE!</v>
          </cell>
          <cell r="D212" t="str">
            <v>前台</v>
          </cell>
          <cell r="E212" t="str">
            <v>河北光华荣昌汽车部件有限公司</v>
          </cell>
          <cell r="F212" t="str">
            <v>后视镜事业部</v>
          </cell>
          <cell r="G212" t="str">
            <v>后视镜组装车间</v>
          </cell>
          <cell r="H212" t="str">
            <v>乘用车 组装</v>
          </cell>
        </row>
        <row r="213">
          <cell r="B213" t="str">
            <v>李跃茹</v>
          </cell>
          <cell r="C213" t="e">
            <v>#VALUE!</v>
          </cell>
          <cell r="D213" t="str">
            <v>前台</v>
          </cell>
          <cell r="E213" t="str">
            <v>河北光华荣昌汽车部件有限公司</v>
          </cell>
          <cell r="F213" t="str">
            <v>后视镜事业部</v>
          </cell>
          <cell r="G213" t="str">
            <v>后视镜组装车间</v>
          </cell>
          <cell r="H213" t="str">
            <v>乘用车 组装</v>
          </cell>
        </row>
        <row r="214">
          <cell r="B214" t="str">
            <v>孙桂平</v>
          </cell>
          <cell r="C214" t="e">
            <v>#VALUE!</v>
          </cell>
          <cell r="D214" t="str">
            <v>前台</v>
          </cell>
          <cell r="E214" t="str">
            <v>河北光华荣昌汽车部件有限公司</v>
          </cell>
          <cell r="F214" t="str">
            <v>后视镜事业部</v>
          </cell>
          <cell r="G214" t="str">
            <v>后视镜组装车间</v>
          </cell>
          <cell r="H214" t="str">
            <v>班组长</v>
          </cell>
        </row>
        <row r="215">
          <cell r="B215" t="str">
            <v>刘二平</v>
          </cell>
          <cell r="C215" t="e">
            <v>#VALUE!</v>
          </cell>
          <cell r="D215" t="str">
            <v>前台</v>
          </cell>
          <cell r="E215" t="str">
            <v>河北光华荣昌汽车部件有限公司</v>
          </cell>
          <cell r="F215" t="str">
            <v>后视镜事业部</v>
          </cell>
          <cell r="G215" t="str">
            <v>后视镜组装车间</v>
          </cell>
          <cell r="H215" t="str">
            <v>乘用车 组装</v>
          </cell>
        </row>
        <row r="216">
          <cell r="B216" t="str">
            <v>姚秀玲</v>
          </cell>
          <cell r="C216" t="e">
            <v>#VALUE!</v>
          </cell>
          <cell r="D216" t="str">
            <v>前台</v>
          </cell>
          <cell r="E216" t="str">
            <v>河北光华荣昌汽车部件有限公司</v>
          </cell>
          <cell r="F216" t="str">
            <v>后视镜事业部</v>
          </cell>
          <cell r="G216" t="str">
            <v>后视镜组装车间</v>
          </cell>
          <cell r="H216" t="str">
            <v>乘用车 组装</v>
          </cell>
        </row>
        <row r="217">
          <cell r="B217" t="str">
            <v>康淑玲</v>
          </cell>
          <cell r="C217" t="e">
            <v>#VALUE!</v>
          </cell>
          <cell r="D217" t="str">
            <v>前台</v>
          </cell>
          <cell r="E217" t="str">
            <v>河北光华荣昌汽车部件有限公司</v>
          </cell>
          <cell r="F217" t="str">
            <v>后视镜事业部</v>
          </cell>
          <cell r="G217" t="str">
            <v>后视镜组装车间</v>
          </cell>
          <cell r="H217" t="str">
            <v>乘用车 组装</v>
          </cell>
        </row>
        <row r="218">
          <cell r="B218" t="str">
            <v>张爽</v>
          </cell>
          <cell r="C218" t="e">
            <v>#VALUE!</v>
          </cell>
          <cell r="D218" t="str">
            <v>前台</v>
          </cell>
          <cell r="E218" t="str">
            <v>河北光华荣昌汽车部件有限公司</v>
          </cell>
          <cell r="F218" t="str">
            <v>后视镜事业部</v>
          </cell>
          <cell r="G218" t="str">
            <v>后视镜组装车间</v>
          </cell>
          <cell r="H218" t="str">
            <v>乘用车 组装</v>
          </cell>
        </row>
        <row r="219">
          <cell r="B219" t="str">
            <v>刘瑜</v>
          </cell>
          <cell r="C219" t="e">
            <v>#VALUE!</v>
          </cell>
          <cell r="D219" t="str">
            <v>前台</v>
          </cell>
          <cell r="E219" t="str">
            <v>河北光华荣昌汽车部件有限公司</v>
          </cell>
          <cell r="F219" t="str">
            <v>后视镜事业部</v>
          </cell>
          <cell r="G219" t="str">
            <v>后视镜组装车间</v>
          </cell>
          <cell r="H219" t="str">
            <v>乘用车 组装</v>
          </cell>
        </row>
        <row r="220">
          <cell r="B220" t="str">
            <v>李春花</v>
          </cell>
          <cell r="C220" t="e">
            <v>#VALUE!</v>
          </cell>
          <cell r="D220" t="str">
            <v>前台</v>
          </cell>
          <cell r="E220" t="str">
            <v>河北光华荣昌汽车部件有限公司</v>
          </cell>
          <cell r="F220" t="str">
            <v>后视镜事业部</v>
          </cell>
          <cell r="G220" t="str">
            <v>后视镜组装车间</v>
          </cell>
          <cell r="H220" t="str">
            <v>重卡 组装</v>
          </cell>
        </row>
        <row r="221">
          <cell r="B221" t="str">
            <v>齐迁菲</v>
          </cell>
          <cell r="C221" t="e">
            <v>#VALUE!</v>
          </cell>
          <cell r="D221" t="str">
            <v>前台</v>
          </cell>
          <cell r="E221" t="str">
            <v>河北光华荣昌汽车部件有限公司</v>
          </cell>
          <cell r="F221" t="str">
            <v>后视镜事业部</v>
          </cell>
          <cell r="G221" t="str">
            <v>后视镜组装车间</v>
          </cell>
          <cell r="H221" t="str">
            <v>乘用车 组装</v>
          </cell>
        </row>
        <row r="222">
          <cell r="B222" t="str">
            <v>孙朝君</v>
          </cell>
          <cell r="C222" t="e">
            <v>#VALUE!</v>
          </cell>
          <cell r="D222" t="str">
            <v>前台</v>
          </cell>
          <cell r="E222" t="str">
            <v>河北光华荣昌汽车部件有限公司</v>
          </cell>
          <cell r="F222" t="str">
            <v>后视镜事业部</v>
          </cell>
          <cell r="G222" t="str">
            <v>后视镜组装车间</v>
          </cell>
          <cell r="H222" t="str">
            <v>乘用车 组装</v>
          </cell>
        </row>
        <row r="223">
          <cell r="B223" t="str">
            <v>刘培杰</v>
          </cell>
          <cell r="C223" t="e">
            <v>#VALUE!</v>
          </cell>
          <cell r="D223" t="str">
            <v>前台</v>
          </cell>
          <cell r="E223" t="str">
            <v>河北光华荣昌汽车部件有限公司</v>
          </cell>
          <cell r="F223" t="str">
            <v>座椅事业一部--金属件厂</v>
          </cell>
          <cell r="G223" t="str">
            <v>底座装配车间</v>
          </cell>
          <cell r="H223" t="str">
            <v>组装工</v>
          </cell>
        </row>
        <row r="224">
          <cell r="B224" t="str">
            <v>张洪亮</v>
          </cell>
          <cell r="C224" t="e">
            <v>#VALUE!</v>
          </cell>
          <cell r="D224" t="str">
            <v>前台</v>
          </cell>
          <cell r="E224" t="str">
            <v>河北光华荣昌汽车部件有限公司</v>
          </cell>
          <cell r="F224" t="str">
            <v>座椅事业一部--金属件厂</v>
          </cell>
          <cell r="G224" t="str">
            <v>底座装配车间</v>
          </cell>
          <cell r="H224" t="str">
            <v>组装工</v>
          </cell>
        </row>
        <row r="225">
          <cell r="B225" t="str">
            <v>魏俊如</v>
          </cell>
          <cell r="C225" t="str">
            <v>女</v>
          </cell>
          <cell r="D225" t="str">
            <v>前台</v>
          </cell>
          <cell r="E225" t="str">
            <v>河北光华荣昌汽车部件有限公司</v>
          </cell>
          <cell r="F225" t="str">
            <v>后视镜事业部</v>
          </cell>
          <cell r="G225" t="str">
            <v>后视镜组装车间</v>
          </cell>
          <cell r="H225" t="str">
            <v>组装工</v>
          </cell>
        </row>
        <row r="226">
          <cell r="B226" t="str">
            <v>孙永建</v>
          </cell>
          <cell r="C226" t="e">
            <v>#VALUE!</v>
          </cell>
          <cell r="D226" t="str">
            <v>前台</v>
          </cell>
          <cell r="E226" t="str">
            <v>河北光华荣昌汽车部件有限公司</v>
          </cell>
          <cell r="F226" t="str">
            <v>座椅事业一部--金属件厂</v>
          </cell>
          <cell r="G226" t="str">
            <v>焊接车间</v>
          </cell>
          <cell r="H226" t="str">
            <v>焊工</v>
          </cell>
        </row>
        <row r="227">
          <cell r="B227" t="str">
            <v>张英键</v>
          </cell>
          <cell r="C227" t="e">
            <v>#VALUE!</v>
          </cell>
          <cell r="D227" t="str">
            <v>前台</v>
          </cell>
          <cell r="E227" t="str">
            <v>河北光华荣昌汽车部件有限公司</v>
          </cell>
          <cell r="F227" t="str">
            <v>座椅事业一部--座椅厂</v>
          </cell>
          <cell r="G227" t="str">
            <v>总经办-销售服务科</v>
          </cell>
          <cell r="H227" t="str">
            <v>李尔现场服务</v>
          </cell>
        </row>
        <row r="228">
          <cell r="B228" t="str">
            <v>吴志强</v>
          </cell>
          <cell r="C228" t="e">
            <v>#VALUE!</v>
          </cell>
          <cell r="D228" t="str">
            <v>前台</v>
          </cell>
          <cell r="E228" t="str">
            <v>河北光华荣昌汽车部件有限公司</v>
          </cell>
          <cell r="F228" t="str">
            <v>后视镜事业部</v>
          </cell>
          <cell r="G228" t="str">
            <v>销售服务科</v>
          </cell>
          <cell r="H228" t="str">
            <v>北京现场服务主管</v>
          </cell>
        </row>
        <row r="229">
          <cell r="B229" t="str">
            <v>孙沛霖</v>
          </cell>
          <cell r="C229" t="e">
            <v>#VALUE!</v>
          </cell>
          <cell r="D229" t="str">
            <v>中台</v>
          </cell>
          <cell r="E229" t="str">
            <v>河北光华荣昌汽车部件有限公司</v>
          </cell>
          <cell r="F229" t="str">
            <v>河北财务管理部</v>
          </cell>
          <cell r="G229" t="str">
            <v>财务管理部</v>
          </cell>
          <cell r="H229" t="str">
            <v>成本核算</v>
          </cell>
        </row>
        <row r="230">
          <cell r="B230" t="str">
            <v>赵伟</v>
          </cell>
          <cell r="C230" t="e">
            <v>#VALUE!</v>
          </cell>
          <cell r="D230" t="str">
            <v>前台</v>
          </cell>
          <cell r="E230" t="str">
            <v>河北光华荣昌汽车部件有限公司</v>
          </cell>
          <cell r="F230" t="str">
            <v>座椅事业一部--座椅厂</v>
          </cell>
          <cell r="G230" t="str">
            <v>总经办-销售服务科</v>
          </cell>
          <cell r="H230" t="str">
            <v>客户经理</v>
          </cell>
        </row>
        <row r="231">
          <cell r="B231" t="str">
            <v>韩香伶</v>
          </cell>
          <cell r="C231" t="e">
            <v>#VALUE!</v>
          </cell>
          <cell r="D231" t="str">
            <v>前台</v>
          </cell>
          <cell r="E231" t="str">
            <v>河北光华荣昌汽车部件有限公司</v>
          </cell>
          <cell r="F231" t="str">
            <v>座椅事业一部--座椅厂</v>
          </cell>
          <cell r="G231" t="str">
            <v>总经办-销售服务科</v>
          </cell>
          <cell r="H231" t="str">
            <v>客户经理</v>
          </cell>
        </row>
        <row r="232">
          <cell r="B232" t="str">
            <v>夏永飞</v>
          </cell>
          <cell r="C232" t="e">
            <v>#VALUE!</v>
          </cell>
          <cell r="D232" t="str">
            <v>前台</v>
          </cell>
          <cell r="E232" t="str">
            <v>河北光华荣昌汽车部件有限公司</v>
          </cell>
          <cell r="F232" t="str">
            <v>座椅事业一部--金属件厂</v>
          </cell>
          <cell r="G232" t="str">
            <v>制造技术部</v>
          </cell>
          <cell r="H232" t="str">
            <v>制造技术部总监</v>
          </cell>
        </row>
        <row r="233">
          <cell r="B233" t="str">
            <v>吴英各</v>
          </cell>
          <cell r="C233" t="e">
            <v>#VALUE!</v>
          </cell>
          <cell r="D233" t="str">
            <v>前台</v>
          </cell>
          <cell r="E233" t="str">
            <v>河北光华荣昌汽车部件有限公司</v>
          </cell>
          <cell r="F233" t="str">
            <v>座椅事业一部--金属件厂</v>
          </cell>
          <cell r="G233" t="str">
            <v>总经办-采购执行科</v>
          </cell>
          <cell r="H233" t="str">
            <v>科长</v>
          </cell>
        </row>
        <row r="234">
          <cell r="B234" t="str">
            <v>王智</v>
          </cell>
          <cell r="C234" t="e">
            <v>#VALUE!</v>
          </cell>
          <cell r="D234" t="str">
            <v>前台</v>
          </cell>
          <cell r="E234" t="str">
            <v>河北光华荣昌汽车部件有限公司</v>
          </cell>
          <cell r="F234" t="str">
            <v>座椅事业一部--金属件厂</v>
          </cell>
          <cell r="G234" t="str">
            <v>冲压弯管车间</v>
          </cell>
          <cell r="H234" t="str">
            <v>冲压工</v>
          </cell>
        </row>
        <row r="235">
          <cell r="B235" t="str">
            <v>赵金鹏</v>
          </cell>
          <cell r="C235" t="e">
            <v>#VALUE!</v>
          </cell>
          <cell r="D235" t="str">
            <v>前台</v>
          </cell>
          <cell r="E235" t="str">
            <v>河北光华荣昌汽车部件有限公司</v>
          </cell>
          <cell r="F235" t="str">
            <v>座椅事业一部--座椅厂</v>
          </cell>
          <cell r="G235" t="str">
            <v>发泡车间</v>
          </cell>
          <cell r="H235" t="str">
            <v>发泡工</v>
          </cell>
        </row>
        <row r="236">
          <cell r="B236" t="str">
            <v>孟令帅</v>
          </cell>
          <cell r="C236" t="e">
            <v>#VALUE!</v>
          </cell>
          <cell r="D236" t="str">
            <v>前台</v>
          </cell>
          <cell r="E236" t="str">
            <v>河北光华荣昌汽车部件有限公司</v>
          </cell>
          <cell r="F236" t="str">
            <v>座椅事业一部--金属件厂</v>
          </cell>
          <cell r="G236" t="str">
            <v>焊接车间</v>
          </cell>
          <cell r="H236" t="str">
            <v>摆件工</v>
          </cell>
        </row>
        <row r="237">
          <cell r="B237" t="str">
            <v>杨浩</v>
          </cell>
          <cell r="C237" t="e">
            <v>#VALUE!</v>
          </cell>
          <cell r="D237" t="str">
            <v>前台</v>
          </cell>
          <cell r="E237" t="str">
            <v>河北光华荣昌汽车部件有限公司</v>
          </cell>
          <cell r="F237" t="str">
            <v>座椅事业一部--座椅厂</v>
          </cell>
          <cell r="G237" t="str">
            <v>发泡车间</v>
          </cell>
          <cell r="H237" t="str">
            <v>发泡车间主任</v>
          </cell>
        </row>
        <row r="238">
          <cell r="B238" t="str">
            <v>王明傲</v>
          </cell>
          <cell r="C238" t="e">
            <v>#VALUE!</v>
          </cell>
          <cell r="D238" t="str">
            <v>前台</v>
          </cell>
          <cell r="E238" t="str">
            <v>河北光华荣昌汽车部件有限公司</v>
          </cell>
          <cell r="F238" t="str">
            <v>座椅事业一部--金属件厂</v>
          </cell>
          <cell r="G238" t="str">
            <v>总经办-安环科</v>
          </cell>
          <cell r="H238" t="str">
            <v>安全员</v>
          </cell>
        </row>
        <row r="239">
          <cell r="B239" t="str">
            <v>张云香</v>
          </cell>
          <cell r="C239" t="e">
            <v>#VALUE!</v>
          </cell>
          <cell r="D239" t="str">
            <v>中台</v>
          </cell>
          <cell r="E239" t="str">
            <v>河北光华荣昌汽车部件有限公司</v>
          </cell>
          <cell r="F239" t="str">
            <v>河北综合管理部</v>
          </cell>
          <cell r="G239" t="str">
            <v>人力资源科</v>
          </cell>
          <cell r="H239" t="str">
            <v>薪酬主管</v>
          </cell>
        </row>
        <row r="240">
          <cell r="B240" t="str">
            <v>李帅霖</v>
          </cell>
          <cell r="C240" t="str">
            <v>男</v>
          </cell>
          <cell r="D240" t="str">
            <v>前台</v>
          </cell>
          <cell r="E240" t="str">
            <v>河北光华荣昌汽车部件有限公司</v>
          </cell>
          <cell r="F240" t="str">
            <v>后视镜事业部</v>
          </cell>
          <cell r="G240" t="str">
            <v>后视镜组装车间</v>
          </cell>
          <cell r="H240" t="str">
            <v>组装工</v>
          </cell>
        </row>
        <row r="241">
          <cell r="B241" t="str">
            <v>滕家源</v>
          </cell>
          <cell r="C241" t="e">
            <v>#VALUE!</v>
          </cell>
          <cell r="D241" t="str">
            <v>前台</v>
          </cell>
          <cell r="E241" t="str">
            <v>河北光华荣昌汽车部件部件公司</v>
          </cell>
          <cell r="F241" t="str">
            <v>座椅事业一部--座椅厂</v>
          </cell>
          <cell r="G241" t="str">
            <v>发泡车间</v>
          </cell>
          <cell r="H241" t="str">
            <v>检验员</v>
          </cell>
        </row>
        <row r="242">
          <cell r="B242" t="str">
            <v>强帅</v>
          </cell>
          <cell r="C242" t="e">
            <v>#VALUE!</v>
          </cell>
          <cell r="D242" t="str">
            <v>前台</v>
          </cell>
          <cell r="E242" t="str">
            <v>河北光华荣昌汽车部件部件公司</v>
          </cell>
          <cell r="F242" t="str">
            <v>座椅事业一部--座椅厂</v>
          </cell>
          <cell r="G242" t="str">
            <v>发泡车间</v>
          </cell>
          <cell r="H242" t="str">
            <v>发泡工</v>
          </cell>
        </row>
        <row r="243">
          <cell r="B243" t="str">
            <v>李加宏</v>
          </cell>
          <cell r="C243" t="e">
            <v>#VALUE!</v>
          </cell>
          <cell r="D243" t="str">
            <v>前台</v>
          </cell>
          <cell r="E243" t="str">
            <v>河北光华荣昌汽车部件部件公司</v>
          </cell>
          <cell r="F243" t="str">
            <v>座椅事业一部--座椅厂</v>
          </cell>
          <cell r="G243" t="str">
            <v>发泡车间</v>
          </cell>
          <cell r="H243" t="str">
            <v>发泡工</v>
          </cell>
        </row>
        <row r="244">
          <cell r="B244" t="str">
            <v>王新楼</v>
          </cell>
          <cell r="C244" t="e">
            <v>#VALUE!</v>
          </cell>
          <cell r="D244" t="str">
            <v>前台</v>
          </cell>
          <cell r="E244" t="str">
            <v>河北光华荣昌汽车部件部件公司</v>
          </cell>
          <cell r="F244" t="str">
            <v>座椅事业一部--金属件厂</v>
          </cell>
          <cell r="G244" t="str">
            <v>焊接车间</v>
          </cell>
          <cell r="H244" t="str">
            <v>摆件工</v>
          </cell>
        </row>
        <row r="245">
          <cell r="B245" t="str">
            <v>杨圣泉</v>
          </cell>
          <cell r="C245" t="e">
            <v>#VALUE!</v>
          </cell>
          <cell r="D245" t="str">
            <v>前台</v>
          </cell>
          <cell r="E245" t="str">
            <v>河北光华荣昌汽车部件部件公司</v>
          </cell>
          <cell r="F245" t="str">
            <v>座椅事业一部--座椅厂</v>
          </cell>
          <cell r="G245" t="str">
            <v>发泡车间</v>
          </cell>
          <cell r="H245" t="str">
            <v>发泡工</v>
          </cell>
        </row>
        <row r="246">
          <cell r="B246" t="str">
            <v>杨金军</v>
          </cell>
          <cell r="C246" t="e">
            <v>#VALUE!</v>
          </cell>
          <cell r="D246" t="str">
            <v>前台</v>
          </cell>
          <cell r="E246" t="str">
            <v>河北光华荣昌汽车部件部件公司</v>
          </cell>
          <cell r="F246" t="str">
            <v>后视镜事业部</v>
          </cell>
          <cell r="G246" t="str">
            <v>注塑车间</v>
          </cell>
          <cell r="H246" t="str">
            <v>操作工</v>
          </cell>
        </row>
        <row r="247">
          <cell r="B247" t="str">
            <v>沈小华</v>
          </cell>
          <cell r="C247" t="e">
            <v>#VALUE!</v>
          </cell>
          <cell r="D247" t="str">
            <v>前台</v>
          </cell>
          <cell r="E247" t="str">
            <v>河北光华荣昌汽车部件部件公司</v>
          </cell>
          <cell r="F247" t="str">
            <v>座椅事业一部--金属件厂</v>
          </cell>
          <cell r="G247" t="str">
            <v>焊接车间</v>
          </cell>
          <cell r="H247" t="str">
            <v>摆件工</v>
          </cell>
        </row>
        <row r="248">
          <cell r="B248" t="str">
            <v>迟艳云</v>
          </cell>
          <cell r="C248" t="e">
            <v>#VALUE!</v>
          </cell>
          <cell r="D248" t="str">
            <v>前台</v>
          </cell>
          <cell r="E248" t="str">
            <v>河北光华荣昌汽车部件有限公司</v>
          </cell>
          <cell r="F248" t="str">
            <v>座椅事业一部--座椅厂</v>
          </cell>
          <cell r="G248" t="str">
            <v>发泡车间</v>
          </cell>
          <cell r="H248" t="str">
            <v>发泡工</v>
          </cell>
        </row>
        <row r="249">
          <cell r="B249" t="str">
            <v>范志超</v>
          </cell>
          <cell r="C249" t="e">
            <v>#VALUE!</v>
          </cell>
          <cell r="D249" t="str">
            <v>前台</v>
          </cell>
          <cell r="E249" t="str">
            <v>河北光华荣昌汽车部件有限公司</v>
          </cell>
          <cell r="F249" t="str">
            <v>座椅事业一部--金属件厂</v>
          </cell>
          <cell r="G249" t="str">
            <v>焊接车间</v>
          </cell>
          <cell r="H249" t="str">
            <v>摆件工</v>
          </cell>
        </row>
        <row r="250">
          <cell r="B250" t="str">
            <v>刘镔</v>
          </cell>
          <cell r="C250" t="e">
            <v>#VALUE!</v>
          </cell>
          <cell r="D250" t="str">
            <v>中台</v>
          </cell>
          <cell r="E250" t="str">
            <v>河北光华荣昌汽车部件有限公司</v>
          </cell>
          <cell r="F250" t="str">
            <v>河北工艺工程部</v>
          </cell>
          <cell r="G250" t="str">
            <v>工艺工程部</v>
          </cell>
          <cell r="H250" t="str">
            <v>试制员</v>
          </cell>
        </row>
        <row r="251">
          <cell r="B251" t="str">
            <v>孙文晶</v>
          </cell>
          <cell r="C251" t="str">
            <v>女</v>
          </cell>
          <cell r="D251" t="str">
            <v>前台</v>
          </cell>
          <cell r="E251" t="str">
            <v>河北光华荣昌汽车部件有限公司</v>
          </cell>
          <cell r="F251" t="str">
            <v>后视镜事业部</v>
          </cell>
          <cell r="G251" t="str">
            <v>后视镜组装车间</v>
          </cell>
          <cell r="H251" t="str">
            <v>组装工</v>
          </cell>
        </row>
        <row r="252">
          <cell r="B252" t="str">
            <v>杨朕</v>
          </cell>
          <cell r="C252" t="e">
            <v>#VALUE!</v>
          </cell>
          <cell r="D252" t="str">
            <v>前台</v>
          </cell>
          <cell r="E252" t="str">
            <v>河北光华荣昌汽车部件有限公司</v>
          </cell>
          <cell r="F252" t="str">
            <v>座椅事业一部--金属件厂</v>
          </cell>
          <cell r="G252" t="str">
            <v>冲压弯管车间</v>
          </cell>
          <cell r="H252" t="str">
            <v>冲压工</v>
          </cell>
        </row>
        <row r="253">
          <cell r="B253" t="str">
            <v>郑晨阳</v>
          </cell>
          <cell r="C253" t="e">
            <v>#VALUE!</v>
          </cell>
          <cell r="D253" t="str">
            <v>前台</v>
          </cell>
          <cell r="E253" t="str">
            <v>河北光华荣昌汽车部件有限公司</v>
          </cell>
          <cell r="F253" t="str">
            <v>座椅事业一部--金属件厂</v>
          </cell>
          <cell r="G253" t="str">
            <v>焊接车间</v>
          </cell>
          <cell r="H253" t="str">
            <v>摆件工</v>
          </cell>
        </row>
        <row r="254">
          <cell r="B254" t="str">
            <v>刘铭杰</v>
          </cell>
          <cell r="C254" t="e">
            <v>#VALUE!</v>
          </cell>
          <cell r="D254" t="str">
            <v>前台</v>
          </cell>
          <cell r="E254" t="str">
            <v>河北光华荣昌汽车部件有限公司</v>
          </cell>
          <cell r="F254" t="str">
            <v>座椅事业一部--金属件厂</v>
          </cell>
          <cell r="G254" t="str">
            <v>总经办-安环科</v>
          </cell>
          <cell r="H254" t="str">
            <v>安环主管</v>
          </cell>
        </row>
        <row r="255">
          <cell r="B255" t="str">
            <v>张龙</v>
          </cell>
          <cell r="C255" t="e">
            <v>#VALUE!</v>
          </cell>
          <cell r="D255" t="str">
            <v>中台</v>
          </cell>
          <cell r="E255" t="str">
            <v>河北光华荣昌汽车部件有限公司</v>
          </cell>
          <cell r="F255" t="str">
            <v>河北工艺工程部</v>
          </cell>
          <cell r="G255" t="str">
            <v>工艺工程部</v>
          </cell>
          <cell r="H255" t="str">
            <v>总装工程师</v>
          </cell>
        </row>
        <row r="256">
          <cell r="B256" t="str">
            <v>孙其锐</v>
          </cell>
          <cell r="C256" t="e">
            <v>#VALUE!</v>
          </cell>
          <cell r="D256" t="str">
            <v>前台</v>
          </cell>
          <cell r="E256" t="str">
            <v>河北光华荣昌汽车部件有限公司</v>
          </cell>
          <cell r="F256" t="str">
            <v>座椅事业一部--金属件厂</v>
          </cell>
          <cell r="G256" t="str">
            <v>冲压弯管车间</v>
          </cell>
          <cell r="H256" t="str">
            <v>组装工</v>
          </cell>
        </row>
        <row r="257">
          <cell r="B257" t="str">
            <v>于瑞敏</v>
          </cell>
          <cell r="C257" t="e">
            <v>#VALUE!</v>
          </cell>
          <cell r="D257" t="str">
            <v>前台</v>
          </cell>
          <cell r="E257" t="str">
            <v>河北光华荣昌汽车部件有限公司</v>
          </cell>
          <cell r="F257" t="str">
            <v>座椅事业一部--金属件厂</v>
          </cell>
          <cell r="G257" t="str">
            <v>冲压弯管车间</v>
          </cell>
          <cell r="H257" t="str">
            <v>冲压工</v>
          </cell>
        </row>
        <row r="258">
          <cell r="B258" t="str">
            <v>张博涵</v>
          </cell>
          <cell r="C258" t="str">
            <v>男</v>
          </cell>
          <cell r="D258" t="str">
            <v>前台</v>
          </cell>
          <cell r="E258" t="str">
            <v>河北光华荣昌汽车部件有限公司</v>
          </cell>
          <cell r="F258" t="str">
            <v>后视镜事业部</v>
          </cell>
          <cell r="G258" t="str">
            <v>后视镜组装车间</v>
          </cell>
          <cell r="H258" t="str">
            <v>组装工</v>
          </cell>
        </row>
        <row r="259">
          <cell r="B259" t="str">
            <v>刘树娟</v>
          </cell>
          <cell r="C259" t="e">
            <v>#VALUE!</v>
          </cell>
          <cell r="D259" t="str">
            <v>前台</v>
          </cell>
          <cell r="E259" t="str">
            <v>河北光华荣昌汽车部件有限公司</v>
          </cell>
          <cell r="F259" t="str">
            <v>后视镜事业部</v>
          </cell>
          <cell r="G259" t="str">
            <v>注塑车间</v>
          </cell>
          <cell r="H259" t="str">
            <v>操作工</v>
          </cell>
        </row>
        <row r="260">
          <cell r="B260" t="str">
            <v>冯风泽</v>
          </cell>
          <cell r="C260" t="e">
            <v>#VALUE!</v>
          </cell>
          <cell r="D260" t="str">
            <v>前台</v>
          </cell>
          <cell r="E260" t="str">
            <v>河北光华荣昌汽车部件有限公司</v>
          </cell>
          <cell r="F260" t="str">
            <v>座椅事业一部--金属件厂</v>
          </cell>
          <cell r="G260" t="str">
            <v>底座装配车间</v>
          </cell>
          <cell r="H260" t="str">
            <v>组装工</v>
          </cell>
        </row>
        <row r="261">
          <cell r="B261" t="str">
            <v>李莉</v>
          </cell>
          <cell r="C261" t="e">
            <v>#VALUE!</v>
          </cell>
          <cell r="D261" t="str">
            <v>前台</v>
          </cell>
          <cell r="E261" t="str">
            <v>河北光华荣昌汽车部件有限公司</v>
          </cell>
          <cell r="F261" t="str">
            <v>后视镜事业部</v>
          </cell>
          <cell r="G261" t="str">
            <v>计划调度科</v>
          </cell>
          <cell r="H261" t="str">
            <v>商务采购文员</v>
          </cell>
        </row>
        <row r="262">
          <cell r="B262" t="str">
            <v>夏志龙</v>
          </cell>
          <cell r="C262" t="e">
            <v>#VALUE!</v>
          </cell>
          <cell r="D262" t="str">
            <v>前台</v>
          </cell>
          <cell r="E262" t="str">
            <v>河北光华荣昌汽车部件有限公司</v>
          </cell>
          <cell r="F262" t="str">
            <v>后视镜事业部</v>
          </cell>
          <cell r="G262" t="str">
            <v>注塑车间</v>
          </cell>
          <cell r="H262" t="str">
            <v>操作工</v>
          </cell>
        </row>
        <row r="263">
          <cell r="B263" t="str">
            <v>刘金丰</v>
          </cell>
          <cell r="C263" t="e">
            <v>#VALUE!</v>
          </cell>
          <cell r="D263" t="str">
            <v>前台</v>
          </cell>
          <cell r="E263" t="str">
            <v>河北光华荣昌汽车部件有限公司</v>
          </cell>
          <cell r="F263" t="str">
            <v>座椅事业一部--金属件厂</v>
          </cell>
          <cell r="G263" t="str">
            <v>制造技术部-模具车间维修组</v>
          </cell>
          <cell r="H263" t="str">
            <v>冲压模具维修</v>
          </cell>
        </row>
        <row r="264">
          <cell r="B264" t="str">
            <v>赵二龙</v>
          </cell>
          <cell r="C264" t="e">
            <v>#VALUE!</v>
          </cell>
          <cell r="D264" t="str">
            <v>前台</v>
          </cell>
          <cell r="E264" t="str">
            <v>河北光华荣昌汽车部件有限公司</v>
          </cell>
          <cell r="F264" t="str">
            <v>座椅事业一部--金属件厂</v>
          </cell>
          <cell r="G264" t="str">
            <v>制造技术部-模具车间模具制造组</v>
          </cell>
          <cell r="H264" t="str">
            <v>工装模具装配钳工</v>
          </cell>
        </row>
        <row r="265">
          <cell r="B265" t="str">
            <v>尹园园</v>
          </cell>
          <cell r="C265" t="e">
            <v>#VALUE!</v>
          </cell>
          <cell r="D265" t="str">
            <v>前台</v>
          </cell>
          <cell r="E265" t="str">
            <v>河北光华荣昌汽车部件有限公司</v>
          </cell>
          <cell r="F265" t="str">
            <v>座椅事业一部--金属件厂</v>
          </cell>
          <cell r="G265" t="str">
            <v>底座装配车间</v>
          </cell>
          <cell r="H265" t="str">
            <v>组装工</v>
          </cell>
        </row>
        <row r="266">
          <cell r="B266" t="str">
            <v>齐静</v>
          </cell>
          <cell r="C266" t="e">
            <v>#VALUE!</v>
          </cell>
          <cell r="D266" t="str">
            <v>前台</v>
          </cell>
          <cell r="E266" t="str">
            <v>河北光华荣昌汽车部件有限公司</v>
          </cell>
          <cell r="F266" t="str">
            <v>座椅事业一部--座椅厂</v>
          </cell>
          <cell r="G266" t="str">
            <v>生产管理科</v>
          </cell>
          <cell r="H266" t="str">
            <v>缝纫材料库管员</v>
          </cell>
        </row>
        <row r="267">
          <cell r="B267" t="str">
            <v>熊云龙</v>
          </cell>
          <cell r="C267" t="e">
            <v>#VALUE!</v>
          </cell>
          <cell r="D267" t="str">
            <v>前台</v>
          </cell>
          <cell r="E267" t="str">
            <v>河北光华荣昌汽车部件有限公司</v>
          </cell>
          <cell r="F267" t="str">
            <v>座椅事业一部--座椅厂</v>
          </cell>
          <cell r="G267" t="str">
            <v>座椅总装车间</v>
          </cell>
          <cell r="H267" t="str">
            <v>组装工</v>
          </cell>
        </row>
        <row r="268">
          <cell r="B268" t="str">
            <v>郭庆园</v>
          </cell>
          <cell r="C268" t="e">
            <v>#VALUE!</v>
          </cell>
          <cell r="D268" t="str">
            <v>前台</v>
          </cell>
          <cell r="E268" t="str">
            <v>河北光华荣昌汽车部件有限公司</v>
          </cell>
          <cell r="F268" t="str">
            <v>座椅事业一部--座椅厂</v>
          </cell>
          <cell r="G268" t="str">
            <v>座椅总装车间</v>
          </cell>
          <cell r="H268" t="str">
            <v>组装工</v>
          </cell>
        </row>
        <row r="269">
          <cell r="B269" t="str">
            <v>张伟东</v>
          </cell>
          <cell r="C269" t="str">
            <v>男</v>
          </cell>
          <cell r="D269" t="str">
            <v>前台</v>
          </cell>
          <cell r="E269" t="str">
            <v>河北光华荣昌汽车部件有限公司</v>
          </cell>
          <cell r="F269" t="str">
            <v>后视镜事业部</v>
          </cell>
          <cell r="G269" t="str">
            <v>后视镜组装车间</v>
          </cell>
          <cell r="H269" t="str">
            <v>组装工</v>
          </cell>
        </row>
        <row r="270">
          <cell r="B270" t="str">
            <v>鲁璐</v>
          </cell>
          <cell r="C270" t="str">
            <v>男</v>
          </cell>
          <cell r="D270" t="str">
            <v>前台</v>
          </cell>
          <cell r="E270" t="str">
            <v>河北光华荣昌汽车部件有限公司</v>
          </cell>
          <cell r="F270" t="str">
            <v>后视镜事业部</v>
          </cell>
          <cell r="G270" t="str">
            <v>后视镜组装车间</v>
          </cell>
          <cell r="H270" t="str">
            <v>组装工</v>
          </cell>
        </row>
        <row r="271">
          <cell r="B271" t="str">
            <v>袁帅</v>
          </cell>
          <cell r="C271" t="str">
            <v>男</v>
          </cell>
          <cell r="D271" t="str">
            <v>前台</v>
          </cell>
          <cell r="E271" t="str">
            <v>河北光华荣昌汽车部件有限公司</v>
          </cell>
          <cell r="F271" t="str">
            <v>后视镜事业部</v>
          </cell>
          <cell r="G271" t="str">
            <v>后视镜组装车间</v>
          </cell>
          <cell r="H271" t="str">
            <v>组装工</v>
          </cell>
        </row>
        <row r="272">
          <cell r="B272" t="str">
            <v>张亚霖</v>
          </cell>
          <cell r="C272" t="e">
            <v>#VALUE!</v>
          </cell>
          <cell r="D272" t="str">
            <v>前台</v>
          </cell>
          <cell r="E272" t="str">
            <v>河北光华荣昌汽车部件有限公司</v>
          </cell>
          <cell r="F272" t="str">
            <v>座椅事业一部--金属件厂</v>
          </cell>
          <cell r="G272" t="str">
            <v>底座装配车间</v>
          </cell>
          <cell r="H272" t="str">
            <v>底座装配车间主任</v>
          </cell>
        </row>
        <row r="273">
          <cell r="B273" t="str">
            <v>邓人郡</v>
          </cell>
          <cell r="C273" t="str">
            <v>男</v>
          </cell>
          <cell r="D273" t="str">
            <v>前台</v>
          </cell>
          <cell r="E273" t="str">
            <v>河北光华荣昌汽车部件有限公司</v>
          </cell>
          <cell r="F273" t="str">
            <v>后视镜事业部</v>
          </cell>
          <cell r="G273" t="str">
            <v>后视镜组装车间</v>
          </cell>
          <cell r="H273" t="str">
            <v>组装工</v>
          </cell>
        </row>
        <row r="274">
          <cell r="B274" t="str">
            <v>高伦</v>
          </cell>
          <cell r="C274" t="e">
            <v>#VALUE!</v>
          </cell>
          <cell r="D274" t="str">
            <v>前台</v>
          </cell>
          <cell r="E274" t="str">
            <v>河北光华荣昌汽车部件有限公司</v>
          </cell>
          <cell r="F274" t="str">
            <v>后视镜事业部</v>
          </cell>
          <cell r="G274" t="str">
            <v>注塑车间</v>
          </cell>
          <cell r="H274" t="str">
            <v>操作工</v>
          </cell>
        </row>
        <row r="275">
          <cell r="B275" t="str">
            <v>康振伟</v>
          </cell>
          <cell r="C275" t="e">
            <v>#VALUE!</v>
          </cell>
          <cell r="D275" t="str">
            <v>前台</v>
          </cell>
          <cell r="E275" t="str">
            <v>河北光华荣昌汽车部件有限公司</v>
          </cell>
          <cell r="F275" t="str">
            <v>座椅事业一部--金属件厂</v>
          </cell>
          <cell r="G275" t="str">
            <v>制造技术部-模具车间维修组</v>
          </cell>
          <cell r="H275" t="str">
            <v>工装模具维修组长</v>
          </cell>
        </row>
        <row r="276">
          <cell r="B276" t="str">
            <v>张浩俊</v>
          </cell>
          <cell r="C276" t="str">
            <v>男</v>
          </cell>
          <cell r="D276" t="str">
            <v>前台</v>
          </cell>
          <cell r="E276" t="str">
            <v>河北光华荣昌汽车部件有限公司</v>
          </cell>
          <cell r="F276" t="str">
            <v>后视镜事业部</v>
          </cell>
          <cell r="G276" t="str">
            <v>后视镜组装车间</v>
          </cell>
          <cell r="H276" t="str">
            <v>组装工</v>
          </cell>
        </row>
        <row r="277">
          <cell r="B277" t="str">
            <v>吴洪芬</v>
          </cell>
          <cell r="C277" t="e">
            <v>#VALUE!</v>
          </cell>
          <cell r="D277" t="str">
            <v>前台</v>
          </cell>
          <cell r="E277" t="str">
            <v>河北光华荣昌汽车部件有限公司</v>
          </cell>
          <cell r="F277" t="str">
            <v>座椅事业一部--座椅厂</v>
          </cell>
          <cell r="G277" t="str">
            <v>座椅总装车间</v>
          </cell>
          <cell r="H277" t="str">
            <v>组装工</v>
          </cell>
        </row>
        <row r="278">
          <cell r="B278" t="str">
            <v>赵新换</v>
          </cell>
          <cell r="C278" t="e">
            <v>#VALUE!</v>
          </cell>
          <cell r="D278" t="str">
            <v>前台</v>
          </cell>
          <cell r="E278" t="str">
            <v>河北光华荣昌汽车部件有限公司</v>
          </cell>
          <cell r="F278" t="str">
            <v>后视镜事业部</v>
          </cell>
          <cell r="G278" t="str">
            <v>后视镜组装车间</v>
          </cell>
          <cell r="H278" t="str">
            <v>组装工</v>
          </cell>
        </row>
        <row r="279">
          <cell r="B279" t="str">
            <v>张晓</v>
          </cell>
          <cell r="C279" t="e">
            <v>#VALUE!</v>
          </cell>
          <cell r="D279" t="str">
            <v>中台</v>
          </cell>
          <cell r="E279" t="str">
            <v>河北光华荣昌汽车部件有限公司</v>
          </cell>
          <cell r="F279" t="str">
            <v>河北工艺工程部</v>
          </cell>
          <cell r="G279" t="str">
            <v>工艺工程部</v>
          </cell>
          <cell r="H279" t="str">
            <v>IE工程师</v>
          </cell>
        </row>
        <row r="280">
          <cell r="B280" t="str">
            <v>封新慧</v>
          </cell>
          <cell r="C280" t="e">
            <v>#VALUE!</v>
          </cell>
          <cell r="D280" t="str">
            <v>中台</v>
          </cell>
          <cell r="E280" t="str">
            <v>河北光华荣昌汽车部件有限公司</v>
          </cell>
          <cell r="F280" t="str">
            <v>河北财务管理部</v>
          </cell>
          <cell r="G280" t="str">
            <v>财务管理部</v>
          </cell>
          <cell r="H280" t="str">
            <v>记账会计</v>
          </cell>
        </row>
        <row r="281">
          <cell r="B281" t="str">
            <v>刘洪彬</v>
          </cell>
          <cell r="C281" t="e">
            <v>#VALUE!</v>
          </cell>
          <cell r="D281" t="str">
            <v>前台</v>
          </cell>
          <cell r="E281" t="str">
            <v>河北光华荣昌汽车部件有限公司</v>
          </cell>
          <cell r="F281" t="str">
            <v>座椅事业一部--金属件厂</v>
          </cell>
          <cell r="G281" t="str">
            <v>制造技术部-质量工艺科</v>
          </cell>
          <cell r="H281" t="str">
            <v>电泳工艺工程师</v>
          </cell>
        </row>
        <row r="282">
          <cell r="B282" t="str">
            <v>李忠发</v>
          </cell>
          <cell r="C282" t="e">
            <v>#VALUE!</v>
          </cell>
          <cell r="D282" t="str">
            <v>前台</v>
          </cell>
          <cell r="E282" t="str">
            <v>河北光华荣昌汽车部件有限公司</v>
          </cell>
          <cell r="F282" t="str">
            <v>座椅事业一部--座椅厂</v>
          </cell>
          <cell r="G282" t="str">
            <v>发泡车间</v>
          </cell>
          <cell r="H282" t="str">
            <v>发泡模具维修</v>
          </cell>
        </row>
        <row r="283">
          <cell r="B283" t="str">
            <v>刘美丽</v>
          </cell>
          <cell r="C283" t="str">
            <v>女</v>
          </cell>
          <cell r="D283" t="str">
            <v>前台</v>
          </cell>
          <cell r="E283" t="str">
            <v>河北光华荣昌汽车部件有限公司</v>
          </cell>
          <cell r="F283" t="str">
            <v>后视镜事业部</v>
          </cell>
          <cell r="G283" t="str">
            <v>后视镜组装车间</v>
          </cell>
          <cell r="H283" t="str">
            <v>组装工</v>
          </cell>
        </row>
        <row r="284">
          <cell r="B284" t="str">
            <v>刘红元</v>
          </cell>
          <cell r="C284" t="str">
            <v>女</v>
          </cell>
          <cell r="D284" t="str">
            <v>前台</v>
          </cell>
          <cell r="E284" t="str">
            <v>河北光华荣昌汽车部件有限公司</v>
          </cell>
          <cell r="F284" t="str">
            <v>后视镜事业部</v>
          </cell>
          <cell r="G284" t="str">
            <v>后视镜组装车间</v>
          </cell>
          <cell r="H284" t="str">
            <v>组装工</v>
          </cell>
        </row>
        <row r="285">
          <cell r="B285" t="str">
            <v>孔福来</v>
          </cell>
          <cell r="C285" t="e">
            <v>#VALUE!</v>
          </cell>
          <cell r="D285" t="str">
            <v>前台</v>
          </cell>
          <cell r="E285" t="str">
            <v>河北光华荣昌汽车部件有限公司</v>
          </cell>
          <cell r="F285" t="str">
            <v>座椅事业一部--座椅厂</v>
          </cell>
          <cell r="G285" t="str">
            <v>总经办-销售服务科</v>
          </cell>
          <cell r="H285" t="str">
            <v>工装维修</v>
          </cell>
        </row>
        <row r="286">
          <cell r="B286" t="str">
            <v>陈平丽</v>
          </cell>
          <cell r="C286" t="e">
            <v>#VALUE!</v>
          </cell>
          <cell r="D286" t="str">
            <v>前台</v>
          </cell>
          <cell r="E286" t="str">
            <v>河北光华荣昌汽车部件有限公司</v>
          </cell>
          <cell r="F286" t="str">
            <v>后视镜事业部</v>
          </cell>
          <cell r="G286" t="str">
            <v>销售服务科</v>
          </cell>
          <cell r="H286" t="str">
            <v>现场服务</v>
          </cell>
        </row>
        <row r="287">
          <cell r="B287" t="str">
            <v>方兰</v>
          </cell>
          <cell r="C287" t="e">
            <v>#VALUE!</v>
          </cell>
          <cell r="D287" t="str">
            <v>前台</v>
          </cell>
          <cell r="E287" t="str">
            <v>河北光华荣昌汽车部件有限公司</v>
          </cell>
          <cell r="F287" t="str">
            <v>后视镜事业部</v>
          </cell>
          <cell r="G287" t="str">
            <v>销售服务科</v>
          </cell>
          <cell r="H287" t="str">
            <v>现场服务</v>
          </cell>
        </row>
        <row r="288">
          <cell r="B288" t="str">
            <v>车月</v>
          </cell>
          <cell r="C288" t="e">
            <v>#VALUE!</v>
          </cell>
          <cell r="D288" t="str">
            <v>前台</v>
          </cell>
          <cell r="E288" t="str">
            <v>河北光华荣昌汽车部件有限公司</v>
          </cell>
          <cell r="F288" t="str">
            <v>后视镜事业部</v>
          </cell>
          <cell r="G288" t="str">
            <v>销售服务科</v>
          </cell>
          <cell r="H288" t="str">
            <v>现场服务</v>
          </cell>
        </row>
        <row r="289">
          <cell r="B289" t="str">
            <v>李君</v>
          </cell>
          <cell r="C289" t="e">
            <v>#VALUE!</v>
          </cell>
          <cell r="D289" t="str">
            <v>前台</v>
          </cell>
          <cell r="E289" t="str">
            <v>河北光华荣昌汽车部件有限公司</v>
          </cell>
          <cell r="F289" t="str">
            <v>后视镜事业部</v>
          </cell>
          <cell r="G289" t="str">
            <v>总经办</v>
          </cell>
          <cell r="H289" t="str">
            <v>总经理</v>
          </cell>
        </row>
        <row r="290">
          <cell r="B290" t="str">
            <v>于培沂</v>
          </cell>
          <cell r="C290" t="str">
            <v>女</v>
          </cell>
          <cell r="D290" t="str">
            <v>前台</v>
          </cell>
          <cell r="E290" t="str">
            <v>河北光华荣昌汽车部件有限公司</v>
          </cell>
          <cell r="F290" t="str">
            <v>后视镜事业部</v>
          </cell>
          <cell r="G290" t="str">
            <v>后视镜组装车间</v>
          </cell>
          <cell r="H290" t="str">
            <v>组装工</v>
          </cell>
        </row>
        <row r="291">
          <cell r="B291" t="str">
            <v>滕克强</v>
          </cell>
          <cell r="C291" t="e">
            <v>#VALUE!</v>
          </cell>
          <cell r="D291" t="str">
            <v>中台</v>
          </cell>
          <cell r="E291" t="str">
            <v>河北光华荣昌汽车部件有限公司</v>
          </cell>
          <cell r="F291" t="str">
            <v>河北工艺工程部</v>
          </cell>
          <cell r="G291" t="str">
            <v>工艺工程部</v>
          </cell>
          <cell r="H291" t="str">
            <v>主管工程师（3.1平台）</v>
          </cell>
        </row>
        <row r="292">
          <cell r="B292" t="str">
            <v>刘保玲</v>
          </cell>
          <cell r="C292" t="str">
            <v>女</v>
          </cell>
          <cell r="D292" t="str">
            <v>前台</v>
          </cell>
          <cell r="E292" t="str">
            <v>河北光华荣昌汽车部件有限公司</v>
          </cell>
          <cell r="F292" t="str">
            <v>后视镜事业部</v>
          </cell>
          <cell r="G292" t="str">
            <v>后视镜组装车间</v>
          </cell>
          <cell r="H292" t="str">
            <v>组装工</v>
          </cell>
        </row>
        <row r="293">
          <cell r="B293" t="str">
            <v>田家旭</v>
          </cell>
          <cell r="C293" t="str">
            <v>男</v>
          </cell>
          <cell r="D293" t="str">
            <v>前台</v>
          </cell>
          <cell r="E293" t="str">
            <v>河北光华荣昌汽车部件有限公司</v>
          </cell>
          <cell r="F293" t="str">
            <v>后视镜事业部</v>
          </cell>
          <cell r="G293" t="str">
            <v>后视镜组装车间</v>
          </cell>
          <cell r="H293" t="str">
            <v>组装工</v>
          </cell>
        </row>
        <row r="294">
          <cell r="B294" t="str">
            <v>朱建祥</v>
          </cell>
          <cell r="C294" t="str">
            <v>男</v>
          </cell>
          <cell r="D294" t="str">
            <v>前台</v>
          </cell>
          <cell r="E294" t="str">
            <v>河北光华荣昌汽车部件有限公司</v>
          </cell>
          <cell r="F294" t="str">
            <v>后视镜事业部</v>
          </cell>
          <cell r="G294" t="str">
            <v>后视镜组装车间</v>
          </cell>
          <cell r="H294" t="str">
            <v>组装工</v>
          </cell>
        </row>
        <row r="295">
          <cell r="B295" t="str">
            <v>王文超</v>
          </cell>
          <cell r="C295" t="str">
            <v>男</v>
          </cell>
          <cell r="D295" t="str">
            <v>前台</v>
          </cell>
          <cell r="E295" t="str">
            <v>河北光华荣昌汽车部件有限公司</v>
          </cell>
          <cell r="F295" t="str">
            <v>后视镜事业部</v>
          </cell>
          <cell r="G295" t="str">
            <v>后视镜组装车间</v>
          </cell>
          <cell r="H295" t="str">
            <v>组装工</v>
          </cell>
        </row>
        <row r="296">
          <cell r="B296" t="str">
            <v>李静</v>
          </cell>
          <cell r="C296" t="e">
            <v>#VALUE!</v>
          </cell>
          <cell r="D296" t="str">
            <v>前台</v>
          </cell>
          <cell r="E296" t="str">
            <v>河北光华荣昌汽车部件有限公司</v>
          </cell>
          <cell r="F296" t="str">
            <v>后视镜事业部</v>
          </cell>
          <cell r="G296" t="str">
            <v>后视镜组装车间</v>
          </cell>
          <cell r="H296" t="str">
            <v>组装工</v>
          </cell>
        </row>
        <row r="297">
          <cell r="B297" t="str">
            <v>杨浩</v>
          </cell>
          <cell r="C297" t="str">
            <v>男</v>
          </cell>
          <cell r="D297" t="str">
            <v>前台</v>
          </cell>
          <cell r="E297" t="str">
            <v>河北光华荣昌汽车部件有限公司</v>
          </cell>
          <cell r="F297" t="str">
            <v>后视镜事业部</v>
          </cell>
          <cell r="G297" t="str">
            <v>后视镜组装车间</v>
          </cell>
          <cell r="H297" t="str">
            <v>组装工</v>
          </cell>
        </row>
        <row r="298">
          <cell r="B298" t="str">
            <v>杨珍珍</v>
          </cell>
          <cell r="C298" t="str">
            <v>女</v>
          </cell>
          <cell r="D298" t="str">
            <v>前台</v>
          </cell>
          <cell r="E298" t="str">
            <v>河北光华荣昌汽车部件有限公司</v>
          </cell>
          <cell r="F298" t="str">
            <v>后视镜事业部</v>
          </cell>
          <cell r="G298" t="str">
            <v>后视镜组装车间</v>
          </cell>
          <cell r="H298" t="str">
            <v>组装工</v>
          </cell>
        </row>
        <row r="299">
          <cell r="B299" t="str">
            <v>夏旭</v>
          </cell>
          <cell r="C299" t="e">
            <v>#VALUE!</v>
          </cell>
          <cell r="D299" t="str">
            <v>前台</v>
          </cell>
          <cell r="E299" t="str">
            <v>河北光华荣昌汽车部件有限公司</v>
          </cell>
          <cell r="F299" t="str">
            <v>座椅事业一部--座椅厂</v>
          </cell>
          <cell r="G299" t="str">
            <v>缝纫车间</v>
          </cell>
          <cell r="H299" t="str">
            <v>缝纫工</v>
          </cell>
        </row>
        <row r="300">
          <cell r="B300" t="str">
            <v>宋忱朔</v>
          </cell>
          <cell r="C300" t="str">
            <v>男</v>
          </cell>
          <cell r="D300" t="str">
            <v>前台</v>
          </cell>
          <cell r="E300" t="str">
            <v>河北光华荣昌汽车部件有限公司</v>
          </cell>
          <cell r="F300" t="str">
            <v>后视镜事业部</v>
          </cell>
          <cell r="G300" t="str">
            <v>后视镜组装车间</v>
          </cell>
          <cell r="H300" t="str">
            <v>组装工</v>
          </cell>
        </row>
        <row r="301">
          <cell r="B301" t="str">
            <v>王靖霖</v>
          </cell>
          <cell r="C301" t="e">
            <v>#VALUE!</v>
          </cell>
          <cell r="D301" t="str">
            <v>前台</v>
          </cell>
          <cell r="E301" t="str">
            <v>河北光华荣昌汽车部件有限公司</v>
          </cell>
          <cell r="F301" t="str">
            <v>后视镜事业部</v>
          </cell>
          <cell r="G301" t="str">
            <v>后视镜组装车间</v>
          </cell>
          <cell r="H301" t="str">
            <v>组装工</v>
          </cell>
        </row>
        <row r="302">
          <cell r="B302" t="str">
            <v>邓榆</v>
          </cell>
          <cell r="C302" t="e">
            <v>#VALUE!</v>
          </cell>
          <cell r="D302" t="str">
            <v>前台</v>
          </cell>
          <cell r="E302" t="str">
            <v>河北光华荣昌汽车部件有限公司</v>
          </cell>
          <cell r="F302" t="str">
            <v>座椅事业一部--金属件厂</v>
          </cell>
          <cell r="G302" t="str">
            <v>焊接车间</v>
          </cell>
          <cell r="H302" t="str">
            <v>焊接夹具保全</v>
          </cell>
        </row>
        <row r="303">
          <cell r="B303" t="str">
            <v>刘英浩</v>
          </cell>
          <cell r="C303" t="e">
            <v>#VALUE!</v>
          </cell>
          <cell r="D303" t="str">
            <v>前台</v>
          </cell>
          <cell r="E303" t="str">
            <v>河北光华荣昌汽车部件有限公司</v>
          </cell>
          <cell r="F303" t="str">
            <v>座椅事业一部--座椅厂</v>
          </cell>
          <cell r="G303" t="str">
            <v>发泡车间</v>
          </cell>
          <cell r="H303" t="str">
            <v>发泡工</v>
          </cell>
        </row>
        <row r="304">
          <cell r="B304" t="str">
            <v>吴思怡</v>
          </cell>
          <cell r="C304" t="str">
            <v>女</v>
          </cell>
          <cell r="D304" t="str">
            <v>前台</v>
          </cell>
          <cell r="E304" t="str">
            <v>河北光华荣昌汽车部件有限公司</v>
          </cell>
          <cell r="F304" t="str">
            <v>后视镜事业部</v>
          </cell>
          <cell r="G304" t="str">
            <v>后视镜组装车间</v>
          </cell>
          <cell r="H304" t="str">
            <v>组装工</v>
          </cell>
        </row>
        <row r="305">
          <cell r="B305" t="str">
            <v>李亚欣</v>
          </cell>
          <cell r="C305" t="e">
            <v>#VALUE!</v>
          </cell>
          <cell r="D305" t="str">
            <v>中台</v>
          </cell>
          <cell r="E305" t="str">
            <v>河北光华荣昌汽车部件有限公司</v>
          </cell>
          <cell r="F305" t="str">
            <v>河北工艺工程部</v>
          </cell>
          <cell r="G305" t="str">
            <v>试制车间</v>
          </cell>
          <cell r="H305" t="str">
            <v>检验兼库管员</v>
          </cell>
        </row>
        <row r="306">
          <cell r="B306" t="str">
            <v>宁芮嘉</v>
          </cell>
          <cell r="C306" t="str">
            <v>女</v>
          </cell>
          <cell r="D306" t="str">
            <v>前台</v>
          </cell>
          <cell r="E306" t="str">
            <v>河北光华荣昌汽车部件有限公司</v>
          </cell>
          <cell r="F306" t="str">
            <v>后视镜事业部</v>
          </cell>
          <cell r="G306" t="str">
            <v>后视镜组装车间</v>
          </cell>
          <cell r="H306" t="str">
            <v>组装工</v>
          </cell>
        </row>
        <row r="307">
          <cell r="B307" t="str">
            <v>张欣</v>
          </cell>
          <cell r="C307" t="e">
            <v>#VALUE!</v>
          </cell>
          <cell r="D307" t="str">
            <v>前台</v>
          </cell>
          <cell r="E307" t="str">
            <v>河北光华荣昌汽车部件有限公司</v>
          </cell>
          <cell r="F307" t="str">
            <v>后视镜事业部</v>
          </cell>
          <cell r="G307" t="str">
            <v>技术质量科</v>
          </cell>
          <cell r="H307" t="str">
            <v>巡检员</v>
          </cell>
        </row>
        <row r="308">
          <cell r="B308" t="str">
            <v>尹梓博</v>
          </cell>
          <cell r="C308" t="str">
            <v>男</v>
          </cell>
          <cell r="D308" t="str">
            <v>前台</v>
          </cell>
          <cell r="E308" t="str">
            <v>河北光华荣昌汽车部件有限公司</v>
          </cell>
          <cell r="F308" t="str">
            <v>后视镜事业部</v>
          </cell>
          <cell r="G308" t="str">
            <v>后视镜组装车间</v>
          </cell>
          <cell r="H308" t="str">
            <v>组装工</v>
          </cell>
        </row>
        <row r="309">
          <cell r="B309" t="str">
            <v>闫哲浩</v>
          </cell>
          <cell r="C309" t="str">
            <v>男</v>
          </cell>
          <cell r="D309" t="str">
            <v>前台</v>
          </cell>
          <cell r="E309" t="str">
            <v>河北光华荣昌汽车部件有限公司</v>
          </cell>
          <cell r="F309" t="str">
            <v>后视镜事业部</v>
          </cell>
          <cell r="G309" t="str">
            <v>后视镜组装车间</v>
          </cell>
          <cell r="H309" t="str">
            <v>组装工</v>
          </cell>
        </row>
        <row r="310">
          <cell r="B310" t="str">
            <v>戴其隆</v>
          </cell>
          <cell r="C310" t="str">
            <v>男</v>
          </cell>
          <cell r="D310" t="str">
            <v>前台</v>
          </cell>
          <cell r="E310" t="str">
            <v>河北光华荣昌汽车部件有限公司</v>
          </cell>
          <cell r="F310" t="str">
            <v>后视镜事业部</v>
          </cell>
          <cell r="G310" t="str">
            <v>后视镜组装车间</v>
          </cell>
          <cell r="H310" t="str">
            <v>组装工</v>
          </cell>
        </row>
        <row r="311">
          <cell r="B311" t="str">
            <v>马家林</v>
          </cell>
          <cell r="C311" t="str">
            <v>男</v>
          </cell>
          <cell r="D311" t="str">
            <v>前台</v>
          </cell>
          <cell r="E311" t="str">
            <v>河北光华荣昌汽车部件有限公司</v>
          </cell>
          <cell r="F311" t="str">
            <v>后视镜事业部</v>
          </cell>
          <cell r="G311" t="str">
            <v>后视镜组装车间</v>
          </cell>
          <cell r="H311" t="str">
            <v>组装工</v>
          </cell>
        </row>
        <row r="312">
          <cell r="B312" t="str">
            <v>滕巨猛</v>
          </cell>
          <cell r="C312" t="e">
            <v>#VALUE!</v>
          </cell>
          <cell r="D312" t="str">
            <v>前台</v>
          </cell>
          <cell r="E312" t="str">
            <v>河北光华荣昌汽车部件有限公司</v>
          </cell>
          <cell r="F312" t="str">
            <v>座椅事业一部--座椅厂</v>
          </cell>
          <cell r="G312" t="str">
            <v>发泡车间</v>
          </cell>
          <cell r="H312" t="str">
            <v>发泡工</v>
          </cell>
        </row>
        <row r="313">
          <cell r="B313" t="str">
            <v>刘石头</v>
          </cell>
          <cell r="C313" t="e">
            <v>#VALUE!</v>
          </cell>
          <cell r="D313" t="str">
            <v>前台</v>
          </cell>
          <cell r="E313" t="str">
            <v>河北光华荣昌汽车部件有限公司</v>
          </cell>
          <cell r="F313" t="str">
            <v>座椅事业一部--座椅厂</v>
          </cell>
          <cell r="G313" t="str">
            <v>发泡车间</v>
          </cell>
          <cell r="H313" t="str">
            <v>发泡工</v>
          </cell>
        </row>
        <row r="314">
          <cell r="B314" t="str">
            <v>刘勇伸</v>
          </cell>
          <cell r="C314" t="e">
            <v>#VALUE!</v>
          </cell>
          <cell r="D314" t="str">
            <v>前台</v>
          </cell>
          <cell r="E314" t="str">
            <v>河北光华荣昌汽车部件有限公司</v>
          </cell>
          <cell r="F314" t="str">
            <v>座椅事业一部--座椅厂</v>
          </cell>
          <cell r="G314" t="str">
            <v>发泡车间</v>
          </cell>
          <cell r="H314" t="str">
            <v>发泡工</v>
          </cell>
        </row>
        <row r="315">
          <cell r="B315" t="str">
            <v>刘洪阔</v>
          </cell>
          <cell r="C315" t="e">
            <v>#VALUE!</v>
          </cell>
          <cell r="D315" t="str">
            <v>前台</v>
          </cell>
          <cell r="E315" t="str">
            <v>河北光华荣昌汽车部件有限公司</v>
          </cell>
          <cell r="F315" t="str">
            <v>座椅事业一部--座椅厂</v>
          </cell>
          <cell r="G315" t="str">
            <v>发泡车间</v>
          </cell>
          <cell r="H315" t="str">
            <v>发泡工</v>
          </cell>
        </row>
        <row r="316">
          <cell r="B316" t="str">
            <v>陶辉</v>
          </cell>
          <cell r="C316" t="e">
            <v>#VALUE!</v>
          </cell>
          <cell r="D316" t="str">
            <v>前台</v>
          </cell>
          <cell r="E316" t="str">
            <v>河北光华荣昌汽车部件有限公司</v>
          </cell>
          <cell r="F316" t="str">
            <v>座椅事业一部--座椅厂</v>
          </cell>
          <cell r="G316" t="str">
            <v>发泡车间</v>
          </cell>
          <cell r="H316" t="str">
            <v>发泡工</v>
          </cell>
        </row>
        <row r="317">
          <cell r="B317" t="str">
            <v>张进</v>
          </cell>
          <cell r="C317" t="str">
            <v>女</v>
          </cell>
          <cell r="D317" t="str">
            <v>前台</v>
          </cell>
          <cell r="E317" t="str">
            <v>河北光华荣昌汽车部件有限公司</v>
          </cell>
          <cell r="F317" t="str">
            <v>后视镜事业部</v>
          </cell>
          <cell r="G317" t="str">
            <v>后视镜组装车间</v>
          </cell>
          <cell r="H317" t="str">
            <v>组装工</v>
          </cell>
        </row>
        <row r="318">
          <cell r="B318" t="str">
            <v>董淑梅</v>
          </cell>
          <cell r="C318" t="str">
            <v>女</v>
          </cell>
          <cell r="D318" t="str">
            <v>前台</v>
          </cell>
          <cell r="E318" t="str">
            <v>河北光华荣昌汽车部件有限公司</v>
          </cell>
          <cell r="F318" t="str">
            <v>后视镜事业部</v>
          </cell>
          <cell r="G318" t="str">
            <v>后视镜组装车间</v>
          </cell>
          <cell r="H318" t="str">
            <v>组装工</v>
          </cell>
        </row>
        <row r="319">
          <cell r="B319" t="str">
            <v>孙晓明</v>
          </cell>
          <cell r="C319" t="e">
            <v>#VALUE!</v>
          </cell>
          <cell r="D319" t="str">
            <v>前台</v>
          </cell>
          <cell r="E319" t="str">
            <v>河北光华荣昌汽车部件有限公司</v>
          </cell>
          <cell r="F319" t="str">
            <v>座椅事业一部--座椅厂</v>
          </cell>
          <cell r="G319" t="str">
            <v>缝纫车间</v>
          </cell>
          <cell r="H319" t="str">
            <v>缝纫工</v>
          </cell>
        </row>
        <row r="320">
          <cell r="B320" t="str">
            <v>邢淙涵</v>
          </cell>
          <cell r="C320" t="e">
            <v>#VALUE!</v>
          </cell>
          <cell r="D320" t="str">
            <v>前台</v>
          </cell>
          <cell r="E320" t="str">
            <v>河北光华荣昌汽车部件有限公司</v>
          </cell>
          <cell r="F320" t="str">
            <v>座椅事业一部--金属件厂</v>
          </cell>
          <cell r="G320" t="str">
            <v>底座装配车间</v>
          </cell>
          <cell r="H320" t="str">
            <v>组装工</v>
          </cell>
        </row>
        <row r="321">
          <cell r="B321" t="str">
            <v>罗培培</v>
          </cell>
          <cell r="C321" t="e">
            <v>#VALUE!</v>
          </cell>
          <cell r="D321" t="str">
            <v>前台</v>
          </cell>
          <cell r="E321" t="str">
            <v>河北光华荣昌汽车部件有限公司</v>
          </cell>
          <cell r="F321" t="str">
            <v>座椅事业一部--座椅厂</v>
          </cell>
          <cell r="G321" t="str">
            <v>缝纫车间</v>
          </cell>
          <cell r="H321" t="str">
            <v>缝纫工</v>
          </cell>
        </row>
        <row r="322">
          <cell r="B322" t="str">
            <v>温玉龙</v>
          </cell>
          <cell r="C322" t="e">
            <v>#VALUE!</v>
          </cell>
          <cell r="D322" t="str">
            <v>前台</v>
          </cell>
          <cell r="E322" t="str">
            <v>河北光华荣昌汽车部件有限公司</v>
          </cell>
          <cell r="F322" t="str">
            <v>后视镜事业部</v>
          </cell>
          <cell r="G322" t="str">
            <v>注塑车间</v>
          </cell>
          <cell r="H322" t="str">
            <v>操作工</v>
          </cell>
        </row>
        <row r="323">
          <cell r="B323" t="str">
            <v>张若然</v>
          </cell>
          <cell r="C323" t="e">
            <v>#VALUE!</v>
          </cell>
          <cell r="D323" t="str">
            <v>前台</v>
          </cell>
          <cell r="E323" t="str">
            <v>河北光华荣昌汽车部件有限公司</v>
          </cell>
          <cell r="F323" t="str">
            <v>后视镜事业部</v>
          </cell>
          <cell r="G323" t="str">
            <v>后视镜组装车间</v>
          </cell>
          <cell r="H323" t="str">
            <v>组装工</v>
          </cell>
        </row>
        <row r="324">
          <cell r="B324" t="str">
            <v>邓凯韬</v>
          </cell>
          <cell r="C324" t="str">
            <v>男</v>
          </cell>
          <cell r="D324" t="str">
            <v>前台</v>
          </cell>
          <cell r="E324" t="str">
            <v>河北光华荣昌汽车部件有限公司</v>
          </cell>
          <cell r="F324" t="str">
            <v>后视镜事业部</v>
          </cell>
          <cell r="G324" t="str">
            <v>后视镜组装车间</v>
          </cell>
          <cell r="H324" t="str">
            <v>组装工</v>
          </cell>
        </row>
        <row r="325">
          <cell r="B325" t="str">
            <v>刘洪源</v>
          </cell>
          <cell r="C325" t="str">
            <v>男</v>
          </cell>
          <cell r="D325" t="str">
            <v>前台</v>
          </cell>
          <cell r="E325" t="str">
            <v>河北光华荣昌汽车部件有限公司</v>
          </cell>
          <cell r="F325" t="str">
            <v>后视镜事业部</v>
          </cell>
          <cell r="G325" t="str">
            <v>后视镜组装车间</v>
          </cell>
          <cell r="H325" t="str">
            <v>组装工</v>
          </cell>
        </row>
        <row r="326">
          <cell r="B326" t="str">
            <v>马伟凯</v>
          </cell>
          <cell r="C326" t="str">
            <v>男</v>
          </cell>
          <cell r="D326" t="str">
            <v>前台</v>
          </cell>
          <cell r="E326" t="str">
            <v>河北光华荣昌汽车部件有限公司</v>
          </cell>
          <cell r="F326" t="str">
            <v>后视镜事业部</v>
          </cell>
          <cell r="G326" t="str">
            <v>后视镜组装车间</v>
          </cell>
          <cell r="H326" t="str">
            <v>组装工</v>
          </cell>
        </row>
        <row r="327">
          <cell r="B327" t="str">
            <v>张俊平</v>
          </cell>
          <cell r="C327" t="e">
            <v>#VALUE!</v>
          </cell>
          <cell r="D327" t="str">
            <v>前台</v>
          </cell>
          <cell r="E327" t="str">
            <v>河北光华荣昌汽车部件有限公司</v>
          </cell>
          <cell r="F327" t="str">
            <v>后视镜事业部</v>
          </cell>
          <cell r="G327" t="str">
            <v>涂装车间</v>
          </cell>
          <cell r="H327" t="str">
            <v>操作工</v>
          </cell>
        </row>
        <row r="328">
          <cell r="B328" t="str">
            <v>胡承志</v>
          </cell>
          <cell r="C328" t="e">
            <v>#VALUE!</v>
          </cell>
          <cell r="D328" t="str">
            <v>前台</v>
          </cell>
          <cell r="E328" t="str">
            <v>河北光华荣昌汽车部件有限公司</v>
          </cell>
          <cell r="F328" t="str">
            <v>后视镜事业部</v>
          </cell>
          <cell r="G328" t="str">
            <v>涂装车间</v>
          </cell>
          <cell r="H328" t="str">
            <v>操作工</v>
          </cell>
        </row>
        <row r="329">
          <cell r="B329" t="str">
            <v>宋骅骏</v>
          </cell>
          <cell r="C329" t="e">
            <v>#VALUE!</v>
          </cell>
          <cell r="D329" t="str">
            <v>前台</v>
          </cell>
          <cell r="E329" t="str">
            <v>河北光华荣昌汽车部件有限公司</v>
          </cell>
          <cell r="F329" t="str">
            <v>后视镜事业部</v>
          </cell>
          <cell r="G329" t="str">
            <v>涂装车间</v>
          </cell>
          <cell r="H329" t="str">
            <v>操作工</v>
          </cell>
        </row>
        <row r="330">
          <cell r="B330" t="str">
            <v>李玮</v>
          </cell>
          <cell r="C330" t="str">
            <v>男</v>
          </cell>
          <cell r="D330" t="str">
            <v>前台</v>
          </cell>
          <cell r="E330" t="str">
            <v>河北光华荣昌汽车部件有限公司</v>
          </cell>
          <cell r="F330" t="str">
            <v>后视镜事业部</v>
          </cell>
          <cell r="G330" t="str">
            <v>物料科</v>
          </cell>
          <cell r="H330" t="str">
            <v>上料工</v>
          </cell>
        </row>
        <row r="331">
          <cell r="B331" t="str">
            <v>孙兴旺</v>
          </cell>
          <cell r="C331" t="e">
            <v>#VALUE!</v>
          </cell>
          <cell r="D331" t="str">
            <v>前台</v>
          </cell>
          <cell r="E331" t="str">
            <v>河北光华荣昌汽车部件有限公司</v>
          </cell>
          <cell r="F331" t="str">
            <v>后视镜事业部</v>
          </cell>
          <cell r="G331" t="str">
            <v>销售服务科</v>
          </cell>
          <cell r="H331" t="str">
            <v>装卸工</v>
          </cell>
        </row>
        <row r="332">
          <cell r="B332" t="str">
            <v>张建伟</v>
          </cell>
          <cell r="C332" t="e">
            <v>#VALUE!</v>
          </cell>
          <cell r="D332" t="str">
            <v>中台</v>
          </cell>
          <cell r="E332" t="str">
            <v>河北光华荣昌汽车部件有限公司</v>
          </cell>
          <cell r="F332" t="str">
            <v>河北工艺工程部</v>
          </cell>
          <cell r="G332" t="str">
            <v>工艺工程部</v>
          </cell>
          <cell r="H332" t="str">
            <v>焊接工艺工程师</v>
          </cell>
        </row>
        <row r="333">
          <cell r="B333" t="str">
            <v>董文海</v>
          </cell>
          <cell r="C333" t="e">
            <v>#VALUE!</v>
          </cell>
          <cell r="D333" t="str">
            <v>中台</v>
          </cell>
          <cell r="E333" t="str">
            <v>河北光华荣昌汽车部件有限公司</v>
          </cell>
          <cell r="F333" t="str">
            <v>河北工艺工程部</v>
          </cell>
          <cell r="G333" t="str">
            <v>工艺工程部</v>
          </cell>
          <cell r="H333" t="str">
            <v>管培生</v>
          </cell>
        </row>
        <row r="334">
          <cell r="B334" t="str">
            <v>杨桐</v>
          </cell>
          <cell r="C334" t="e">
            <v>#VALUE!</v>
          </cell>
          <cell r="D334" t="str">
            <v>前台</v>
          </cell>
          <cell r="E334" t="str">
            <v>河北光华荣昌汽车部件有限公司</v>
          </cell>
          <cell r="F334" t="str">
            <v>座椅事业一部--金属件厂</v>
          </cell>
          <cell r="G334" t="str">
            <v>底座装配车间</v>
          </cell>
          <cell r="H334" t="str">
            <v>组装工</v>
          </cell>
        </row>
        <row r="335">
          <cell r="B335" t="str">
            <v>张如珍</v>
          </cell>
          <cell r="C335" t="e">
            <v>#VALUE!</v>
          </cell>
          <cell r="D335" t="str">
            <v>前台</v>
          </cell>
          <cell r="E335" t="str">
            <v>河北光华荣昌汽车部件有限公司</v>
          </cell>
          <cell r="F335" t="str">
            <v>后视镜事业部</v>
          </cell>
          <cell r="G335" t="str">
            <v>注塑车间</v>
          </cell>
          <cell r="H335" t="str">
            <v>操作工</v>
          </cell>
        </row>
        <row r="336">
          <cell r="B336" t="str">
            <v>杨琴丽</v>
          </cell>
          <cell r="C336" t="e">
            <v>#VALUE!</v>
          </cell>
          <cell r="D336" t="str">
            <v>前台</v>
          </cell>
          <cell r="E336" t="str">
            <v>河北光华荣昌汽车部件有限公司</v>
          </cell>
          <cell r="F336" t="str">
            <v>后视镜事业部</v>
          </cell>
          <cell r="G336" t="str">
            <v>注塑车间</v>
          </cell>
          <cell r="H336" t="str">
            <v>操作工</v>
          </cell>
        </row>
        <row r="337">
          <cell r="B337" t="str">
            <v>宋映</v>
          </cell>
          <cell r="C337" t="e">
            <v>#VALUE!</v>
          </cell>
          <cell r="D337" t="str">
            <v>前台</v>
          </cell>
          <cell r="E337" t="str">
            <v>河北光华荣昌汽车部件有限公司</v>
          </cell>
          <cell r="F337" t="str">
            <v>后视镜事业部</v>
          </cell>
          <cell r="G337" t="str">
            <v>注塑车间</v>
          </cell>
          <cell r="H337" t="str">
            <v>操作工</v>
          </cell>
        </row>
        <row r="338">
          <cell r="B338" t="str">
            <v>白丽霞</v>
          </cell>
          <cell r="C338" t="e">
            <v>#VALUE!</v>
          </cell>
          <cell r="D338" t="str">
            <v>前台</v>
          </cell>
          <cell r="E338" t="str">
            <v>河北光华荣昌汽车部件有限公司</v>
          </cell>
          <cell r="F338" t="str">
            <v>后视镜事业部</v>
          </cell>
          <cell r="G338" t="str">
            <v>注塑车间</v>
          </cell>
          <cell r="H338" t="str">
            <v>操作工</v>
          </cell>
        </row>
        <row r="339">
          <cell r="B339" t="str">
            <v>李国双</v>
          </cell>
          <cell r="C339" t="e">
            <v>#VALUE!</v>
          </cell>
          <cell r="D339" t="str">
            <v>前台</v>
          </cell>
          <cell r="E339" t="str">
            <v>河北光华荣昌汽车部件有限公司</v>
          </cell>
          <cell r="F339" t="str">
            <v>后视镜事业部</v>
          </cell>
          <cell r="G339" t="str">
            <v>注塑车间</v>
          </cell>
          <cell r="H339" t="str">
            <v>操作工</v>
          </cell>
        </row>
        <row r="340">
          <cell r="B340" t="str">
            <v>马金凤</v>
          </cell>
          <cell r="C340" t="e">
            <v>#VALUE!</v>
          </cell>
          <cell r="D340" t="str">
            <v>前台</v>
          </cell>
          <cell r="E340" t="str">
            <v>河北光华荣昌汽车部件有限公司</v>
          </cell>
          <cell r="F340" t="str">
            <v>后视镜事业部</v>
          </cell>
          <cell r="G340" t="str">
            <v>注塑车间</v>
          </cell>
          <cell r="H340" t="str">
            <v>操作工</v>
          </cell>
        </row>
        <row r="341">
          <cell r="B341" t="str">
            <v>刘瑞红</v>
          </cell>
          <cell r="C341" t="str">
            <v>女</v>
          </cell>
          <cell r="D341" t="str">
            <v>前台</v>
          </cell>
          <cell r="E341" t="str">
            <v>河北光华荣昌汽车部件有限公司</v>
          </cell>
          <cell r="F341" t="str">
            <v>后视镜事业部</v>
          </cell>
          <cell r="G341" t="str">
            <v>注塑车间</v>
          </cell>
          <cell r="H341" t="str">
            <v>操作工</v>
          </cell>
        </row>
        <row r="342">
          <cell r="B342" t="str">
            <v>陈蕊</v>
          </cell>
          <cell r="C342" t="str">
            <v>女</v>
          </cell>
          <cell r="D342" t="str">
            <v>前台</v>
          </cell>
          <cell r="E342" t="str">
            <v>河北光华荣昌汽车部件有限公司</v>
          </cell>
          <cell r="F342" t="str">
            <v>后视镜事业部</v>
          </cell>
          <cell r="G342" t="str">
            <v>注塑车间</v>
          </cell>
          <cell r="H342" t="str">
            <v>操作工</v>
          </cell>
        </row>
        <row r="343">
          <cell r="B343" t="str">
            <v>王国红</v>
          </cell>
          <cell r="C343" t="str">
            <v>女</v>
          </cell>
          <cell r="D343" t="str">
            <v>前台</v>
          </cell>
          <cell r="E343" t="str">
            <v>河北光华荣昌汽车部件有限公司</v>
          </cell>
          <cell r="F343" t="str">
            <v>后视镜事业部</v>
          </cell>
          <cell r="G343" t="str">
            <v>注塑车间</v>
          </cell>
          <cell r="H343" t="str">
            <v>操作工</v>
          </cell>
        </row>
        <row r="344">
          <cell r="B344" t="str">
            <v>李秀花</v>
          </cell>
          <cell r="C344" t="str">
            <v>女</v>
          </cell>
          <cell r="D344" t="str">
            <v>前台</v>
          </cell>
          <cell r="E344" t="str">
            <v>河北光华荣昌汽车部件有限公司</v>
          </cell>
          <cell r="F344" t="str">
            <v>后视镜事业部</v>
          </cell>
          <cell r="G344" t="str">
            <v>注塑车间</v>
          </cell>
          <cell r="H344" t="str">
            <v>操作工</v>
          </cell>
        </row>
        <row r="345">
          <cell r="B345" t="str">
            <v>魏琴</v>
          </cell>
          <cell r="C345" t="str">
            <v>女</v>
          </cell>
          <cell r="D345" t="str">
            <v>前台</v>
          </cell>
          <cell r="E345" t="str">
            <v>河北光华荣昌汽车部件有限公司</v>
          </cell>
          <cell r="F345" t="str">
            <v>后视镜事业部</v>
          </cell>
          <cell r="G345" t="str">
            <v>注塑车间</v>
          </cell>
          <cell r="H345" t="str">
            <v>操作工</v>
          </cell>
        </row>
        <row r="346">
          <cell r="B346" t="str">
            <v>王玉江</v>
          </cell>
          <cell r="C346" t="e">
            <v>#VALUE!</v>
          </cell>
          <cell r="D346" t="str">
            <v>前台</v>
          </cell>
          <cell r="E346" t="str">
            <v>河北光华荣昌汽车部件有限公司</v>
          </cell>
          <cell r="F346" t="str">
            <v>座椅事业一部--金属件厂</v>
          </cell>
          <cell r="G346" t="str">
            <v>冲压弯管车间</v>
          </cell>
          <cell r="H346" t="str">
            <v>冲压工</v>
          </cell>
        </row>
        <row r="347">
          <cell r="B347" t="str">
            <v>宋兴宇</v>
          </cell>
          <cell r="C347" t="e">
            <v>#VALUE!</v>
          </cell>
          <cell r="D347" t="str">
            <v>前台</v>
          </cell>
          <cell r="E347" t="str">
            <v>河北光华荣昌汽车部件有限公司</v>
          </cell>
          <cell r="F347" t="str">
            <v>座椅事业一部--金属件厂</v>
          </cell>
          <cell r="G347" t="str">
            <v>冲压弯管车间</v>
          </cell>
          <cell r="H347" t="str">
            <v>冲压工</v>
          </cell>
        </row>
        <row r="348">
          <cell r="B348" t="str">
            <v>张领</v>
          </cell>
          <cell r="C348" t="e">
            <v>#VALUE!</v>
          </cell>
          <cell r="D348" t="str">
            <v>中台</v>
          </cell>
          <cell r="E348" t="str">
            <v>河北光华荣昌汽车部件有限公司</v>
          </cell>
          <cell r="F348" t="str">
            <v>河北工艺工程部</v>
          </cell>
          <cell r="G348" t="str">
            <v>工艺工程部</v>
          </cell>
          <cell r="H348" t="str">
            <v>冲压工艺工程师</v>
          </cell>
        </row>
        <row r="349">
          <cell r="B349" t="str">
            <v>王文娇</v>
          </cell>
          <cell r="C349" t="e">
            <v>#VALUE!</v>
          </cell>
          <cell r="D349" t="str">
            <v>中台</v>
          </cell>
          <cell r="E349" t="str">
            <v>河北光华荣昌汽车部件有限公司</v>
          </cell>
          <cell r="F349" t="str">
            <v>河北财务管理部</v>
          </cell>
          <cell r="G349" t="str">
            <v>财务管理部</v>
          </cell>
          <cell r="H349" t="str">
            <v>资产会计</v>
          </cell>
        </row>
        <row r="350">
          <cell r="B350" t="str">
            <v>魏晓萌</v>
          </cell>
          <cell r="C350" t="str">
            <v>女</v>
          </cell>
          <cell r="D350" t="str">
            <v>前台</v>
          </cell>
          <cell r="E350" t="str">
            <v>河北光华荣昌汽车部件有限公司</v>
          </cell>
          <cell r="F350" t="str">
            <v>后视镜事业部</v>
          </cell>
          <cell r="G350" t="str">
            <v>注塑车间</v>
          </cell>
          <cell r="H350" t="str">
            <v>操作工</v>
          </cell>
        </row>
        <row r="351">
          <cell r="B351" t="str">
            <v>韩明霞</v>
          </cell>
          <cell r="C351" t="e">
            <v>#VALUE!</v>
          </cell>
          <cell r="D351" t="str">
            <v>前台</v>
          </cell>
          <cell r="E351" t="str">
            <v>河北光华荣昌汽车部件有限公司</v>
          </cell>
          <cell r="F351" t="str">
            <v>后视镜事业部</v>
          </cell>
          <cell r="G351" t="str">
            <v>注塑车间</v>
          </cell>
          <cell r="H351" t="str">
            <v>操作工</v>
          </cell>
        </row>
        <row r="352">
          <cell r="B352" t="str">
            <v>宋国玉</v>
          </cell>
          <cell r="C352" t="str">
            <v>男</v>
          </cell>
          <cell r="D352" t="str">
            <v>前台</v>
          </cell>
          <cell r="E352" t="str">
            <v>河北光华荣昌汽车部件有限公司</v>
          </cell>
          <cell r="F352" t="str">
            <v>后视镜事业部</v>
          </cell>
          <cell r="G352" t="str">
            <v>注塑车间</v>
          </cell>
          <cell r="H352" t="str">
            <v>操作工</v>
          </cell>
        </row>
        <row r="353">
          <cell r="B353" t="str">
            <v>刘俊玲</v>
          </cell>
          <cell r="C353" t="e">
            <v>#VALUE!</v>
          </cell>
          <cell r="D353" t="str">
            <v>前台</v>
          </cell>
          <cell r="E353" t="str">
            <v>河北光华荣昌汽车部件有限公司</v>
          </cell>
          <cell r="F353" t="str">
            <v>后视镜事业部</v>
          </cell>
          <cell r="G353" t="str">
            <v>注塑车间</v>
          </cell>
          <cell r="H353" t="str">
            <v>操作工</v>
          </cell>
        </row>
        <row r="354">
          <cell r="B354" t="str">
            <v>范淑菁</v>
          </cell>
          <cell r="C354" t="e">
            <v>#VALUE!</v>
          </cell>
          <cell r="D354" t="str">
            <v>前台</v>
          </cell>
          <cell r="E354" t="str">
            <v>河北光华荣昌汽车部件有限公司</v>
          </cell>
          <cell r="F354" t="str">
            <v>座椅事业一部--金属件厂</v>
          </cell>
          <cell r="G354" t="str">
            <v>冲压弯管车间</v>
          </cell>
          <cell r="H354" t="str">
            <v>冲压工</v>
          </cell>
        </row>
        <row r="355">
          <cell r="B355" t="str">
            <v>葛文博</v>
          </cell>
          <cell r="C355" t="e">
            <v>#VALUE!</v>
          </cell>
          <cell r="D355" t="str">
            <v>前台</v>
          </cell>
          <cell r="E355" t="str">
            <v>河北光华荣昌汽车部件有限公司</v>
          </cell>
          <cell r="F355" t="str">
            <v>座椅事业一部--金属件厂</v>
          </cell>
          <cell r="G355" t="str">
            <v>制造技术部-模具车间模具制造组</v>
          </cell>
          <cell r="H355" t="str">
            <v>数控铣学徒</v>
          </cell>
        </row>
        <row r="356">
          <cell r="B356" t="str">
            <v>郭瑞超</v>
          </cell>
          <cell r="C356" t="e">
            <v>#VALUE!</v>
          </cell>
          <cell r="D356" t="str">
            <v>前台</v>
          </cell>
          <cell r="E356" t="str">
            <v>河北光华荣昌汽车部件有限公司</v>
          </cell>
          <cell r="F356" t="str">
            <v>座椅事业一部--金属件厂</v>
          </cell>
          <cell r="G356" t="str">
            <v>冲压弯管车间</v>
          </cell>
          <cell r="H356" t="str">
            <v>冲压工</v>
          </cell>
        </row>
        <row r="357">
          <cell r="B357" t="str">
            <v>易春凤</v>
          </cell>
          <cell r="C357" t="e">
            <v>#VALUE!</v>
          </cell>
          <cell r="D357" t="str">
            <v>前台</v>
          </cell>
          <cell r="E357" t="str">
            <v>河北光华荣昌汽车部件有限公司</v>
          </cell>
          <cell r="F357" t="str">
            <v>座椅事业一部--金属件厂</v>
          </cell>
          <cell r="G357" t="str">
            <v>冲压弯管车间</v>
          </cell>
          <cell r="H357" t="str">
            <v>前工序操作工</v>
          </cell>
        </row>
        <row r="358">
          <cell r="B358" t="str">
            <v>王建国</v>
          </cell>
          <cell r="C358" t="e">
            <v>#VALUE!</v>
          </cell>
          <cell r="D358" t="str">
            <v>前台</v>
          </cell>
          <cell r="E358" t="str">
            <v>河北光华荣昌汽车部件有限公司</v>
          </cell>
          <cell r="F358" t="str">
            <v>座椅事业一部--金属件厂</v>
          </cell>
          <cell r="G358" t="str">
            <v>冲压弯管车间</v>
          </cell>
          <cell r="H358" t="str">
            <v>冲压工</v>
          </cell>
        </row>
        <row r="359">
          <cell r="B359" t="str">
            <v>崔华玉</v>
          </cell>
          <cell r="C359" t="e">
            <v>#VALUE!</v>
          </cell>
          <cell r="D359" t="str">
            <v>前台</v>
          </cell>
          <cell r="E359" t="str">
            <v>河北光华荣昌汽车部件有限公司</v>
          </cell>
          <cell r="F359" t="str">
            <v>座椅事业一部--座椅厂</v>
          </cell>
          <cell r="G359" t="str">
            <v>发泡车间</v>
          </cell>
          <cell r="H359" t="str">
            <v>发泡工</v>
          </cell>
        </row>
        <row r="360">
          <cell r="B360" t="str">
            <v>王志远</v>
          </cell>
          <cell r="C360" t="e">
            <v>#VALUE!</v>
          </cell>
          <cell r="D360" t="str">
            <v>前台</v>
          </cell>
          <cell r="E360" t="str">
            <v>河北光华荣昌汽车部件有限公司</v>
          </cell>
          <cell r="F360" t="str">
            <v>座椅事业一部--座椅厂</v>
          </cell>
          <cell r="G360" t="str">
            <v>座椅总装车间</v>
          </cell>
          <cell r="H360" t="str">
            <v>组装工</v>
          </cell>
        </row>
        <row r="361">
          <cell r="B361" t="str">
            <v>李想</v>
          </cell>
          <cell r="C361" t="e">
            <v>#VALUE!</v>
          </cell>
          <cell r="D361" t="str">
            <v>中台</v>
          </cell>
          <cell r="E361" t="str">
            <v>河北光华荣昌汽车部件有限公司</v>
          </cell>
          <cell r="F361" t="str">
            <v>河北工艺工程部</v>
          </cell>
          <cell r="G361" t="str">
            <v>工艺工程部</v>
          </cell>
          <cell r="H361" t="str">
            <v>管培生</v>
          </cell>
        </row>
        <row r="362">
          <cell r="B362" t="str">
            <v>张宇</v>
          </cell>
          <cell r="C362" t="e">
            <v>#VALUE!</v>
          </cell>
          <cell r="D362" t="str">
            <v>前台</v>
          </cell>
          <cell r="E362" t="str">
            <v>河北光华荣昌汽车部件有限公司</v>
          </cell>
          <cell r="F362" t="str">
            <v>座椅事业一部--座椅厂</v>
          </cell>
          <cell r="G362" t="str">
            <v>缝纫车间</v>
          </cell>
          <cell r="H362" t="str">
            <v>缝纫工</v>
          </cell>
        </row>
        <row r="363">
          <cell r="B363" t="str">
            <v>于泽男</v>
          </cell>
          <cell r="C363" t="e">
            <v>#VALUE!</v>
          </cell>
          <cell r="D363" t="str">
            <v>前台</v>
          </cell>
          <cell r="E363" t="str">
            <v>河北光华荣昌汽车部件有限公司</v>
          </cell>
          <cell r="F363" t="str">
            <v>座椅事业一部--座椅厂</v>
          </cell>
          <cell r="G363" t="str">
            <v>生产管理科</v>
          </cell>
          <cell r="H363" t="str">
            <v>管培生</v>
          </cell>
        </row>
        <row r="364">
          <cell r="B364" t="str">
            <v>闻琪</v>
          </cell>
          <cell r="C364" t="e">
            <v>#VALUE!</v>
          </cell>
          <cell r="D364" t="str">
            <v>前台</v>
          </cell>
          <cell r="E364" t="str">
            <v>河北光华荣昌汽车部件有限公司</v>
          </cell>
          <cell r="F364" t="str">
            <v>座椅事业一部--金属件厂</v>
          </cell>
          <cell r="G364" t="str">
            <v>底座装配车间</v>
          </cell>
          <cell r="H364" t="str">
            <v>组装工</v>
          </cell>
        </row>
        <row r="365">
          <cell r="B365" t="str">
            <v>赵永昌</v>
          </cell>
          <cell r="C365" t="e">
            <v>#VALUE!</v>
          </cell>
          <cell r="D365" t="str">
            <v>前台</v>
          </cell>
          <cell r="E365" t="str">
            <v>河北光华荣昌汽车部件有限公司</v>
          </cell>
          <cell r="F365" t="str">
            <v>座椅事业一部--金属件厂</v>
          </cell>
          <cell r="G365" t="str">
            <v>冲压弯管车间</v>
          </cell>
          <cell r="H365" t="str">
            <v>焊工</v>
          </cell>
        </row>
        <row r="366">
          <cell r="B366" t="str">
            <v>王泓</v>
          </cell>
          <cell r="C366" t="e">
            <v>#VALUE!</v>
          </cell>
          <cell r="D366" t="str">
            <v>前台</v>
          </cell>
          <cell r="E366" t="str">
            <v>河北光华荣昌汽车部件有限公司</v>
          </cell>
          <cell r="F366" t="str">
            <v>座椅事业一部--金属件厂</v>
          </cell>
          <cell r="G366" t="str">
            <v>冲压弯管车间</v>
          </cell>
          <cell r="H366" t="str">
            <v>冲压工</v>
          </cell>
        </row>
        <row r="367">
          <cell r="B367" t="str">
            <v>沈永亮</v>
          </cell>
          <cell r="C367" t="e">
            <v>#VALUE!</v>
          </cell>
          <cell r="D367" t="str">
            <v>前台</v>
          </cell>
          <cell r="E367" t="str">
            <v>河北光华荣昌汽车部件有限公司</v>
          </cell>
          <cell r="F367" t="str">
            <v>座椅事业一部--金属件厂</v>
          </cell>
          <cell r="G367" t="str">
            <v>冲压弯管车间</v>
          </cell>
          <cell r="H367" t="str">
            <v>冲压工</v>
          </cell>
        </row>
        <row r="368">
          <cell r="B368" t="str">
            <v>刘海波</v>
          </cell>
          <cell r="C368" t="e">
            <v>#VALUE!</v>
          </cell>
          <cell r="D368" t="str">
            <v>前台</v>
          </cell>
          <cell r="E368" t="str">
            <v>河北光华荣昌汽车部件有限公司</v>
          </cell>
          <cell r="F368" t="str">
            <v>座椅事业一部--金属件厂</v>
          </cell>
          <cell r="G368" t="str">
            <v>冲压弯管车间</v>
          </cell>
          <cell r="H368" t="str">
            <v>冲压工</v>
          </cell>
        </row>
        <row r="369">
          <cell r="B369" t="str">
            <v>赵翔鹏</v>
          </cell>
          <cell r="C369" t="e">
            <v>#VALUE!</v>
          </cell>
          <cell r="D369" t="str">
            <v>前台</v>
          </cell>
          <cell r="E369" t="str">
            <v>河北光华荣昌汽车部件有限公司</v>
          </cell>
          <cell r="F369" t="str">
            <v>座椅事业一部--金属件厂</v>
          </cell>
          <cell r="G369" t="str">
            <v>冲压弯管车间</v>
          </cell>
          <cell r="H369" t="str">
            <v>冲压工</v>
          </cell>
        </row>
        <row r="370">
          <cell r="B370" t="str">
            <v>刘金岗</v>
          </cell>
          <cell r="C370" t="e">
            <v>#VALUE!</v>
          </cell>
          <cell r="D370" t="str">
            <v>前台</v>
          </cell>
          <cell r="E370" t="str">
            <v>河北光华荣昌汽车部件有限公司</v>
          </cell>
          <cell r="F370" t="str">
            <v>座椅事业一部--金属件厂</v>
          </cell>
          <cell r="G370" t="str">
            <v>冲压弯管车间</v>
          </cell>
          <cell r="H370" t="str">
            <v>焊工</v>
          </cell>
        </row>
        <row r="371">
          <cell r="B371" t="str">
            <v>张永强</v>
          </cell>
          <cell r="C371" t="e">
            <v>#VALUE!</v>
          </cell>
          <cell r="D371" t="str">
            <v>前台</v>
          </cell>
          <cell r="E371" t="str">
            <v>河北光华荣昌汽车部件有限公司</v>
          </cell>
          <cell r="F371" t="str">
            <v>座椅事业一部--金属件厂</v>
          </cell>
          <cell r="G371" t="str">
            <v>制造技术部-模具车间设计组</v>
          </cell>
          <cell r="H371" t="str">
            <v>冲压模具设计工程师</v>
          </cell>
        </row>
        <row r="372">
          <cell r="B372" t="str">
            <v>张海宇</v>
          </cell>
          <cell r="C372" t="e">
            <v>#VALUE!</v>
          </cell>
          <cell r="D372" t="str">
            <v>前台</v>
          </cell>
          <cell r="E372" t="str">
            <v>河北光华荣昌汽车部件有限公司</v>
          </cell>
          <cell r="F372" t="str">
            <v>座椅事业一部--金属件厂</v>
          </cell>
          <cell r="G372" t="str">
            <v>焊接车间</v>
          </cell>
          <cell r="H372" t="str">
            <v>摆件工</v>
          </cell>
        </row>
        <row r="373">
          <cell r="B373" t="str">
            <v>曹亚杰</v>
          </cell>
          <cell r="C373" t="e">
            <v>#VALUE!</v>
          </cell>
          <cell r="D373" t="str">
            <v>中台</v>
          </cell>
          <cell r="E373" t="str">
            <v>河北光华荣昌汽车部件有限公司</v>
          </cell>
          <cell r="F373" t="str">
            <v>河北箫驰公司</v>
          </cell>
          <cell r="G373" t="str">
            <v>箫驰公司</v>
          </cell>
          <cell r="H373" t="str">
            <v>统计员</v>
          </cell>
        </row>
        <row r="374">
          <cell r="B374" t="str">
            <v>张勇</v>
          </cell>
          <cell r="C374" t="e">
            <v>#VALUE!</v>
          </cell>
          <cell r="D374" t="str">
            <v>前台</v>
          </cell>
          <cell r="E374" t="str">
            <v>河北光华荣昌汽车部件有限公司</v>
          </cell>
          <cell r="F374" t="str">
            <v>座椅事业一部--金属件厂</v>
          </cell>
          <cell r="G374" t="str">
            <v>制造技术部-模具车间模具制造组</v>
          </cell>
          <cell r="H374" t="str">
            <v>工装模具装配钳工</v>
          </cell>
        </row>
        <row r="375">
          <cell r="B375" t="str">
            <v>韩文彬</v>
          </cell>
          <cell r="C375" t="e">
            <v>#VALUE!</v>
          </cell>
          <cell r="D375" t="str">
            <v>前台</v>
          </cell>
          <cell r="E375" t="str">
            <v>河北光华荣昌汽车部件有限公司</v>
          </cell>
          <cell r="F375" t="str">
            <v>座椅事业一部--金属件厂</v>
          </cell>
          <cell r="G375" t="str">
            <v>生产管理科</v>
          </cell>
          <cell r="H375" t="str">
            <v>叉车工（上料）</v>
          </cell>
        </row>
        <row r="376">
          <cell r="B376" t="str">
            <v>邢建彬</v>
          </cell>
          <cell r="C376" t="e">
            <v>#VALUE!</v>
          </cell>
          <cell r="D376" t="str">
            <v>前台</v>
          </cell>
          <cell r="E376" t="str">
            <v>河北光华荣昌汽车部件有限公司</v>
          </cell>
          <cell r="F376" t="str">
            <v>座椅事业一部--金属件厂</v>
          </cell>
          <cell r="G376" t="str">
            <v>制造技术部-TPM</v>
          </cell>
          <cell r="H376" t="str">
            <v>弯管冲压保全</v>
          </cell>
        </row>
        <row r="377">
          <cell r="B377" t="str">
            <v>李新涛</v>
          </cell>
          <cell r="C377" t="e">
            <v>#VALUE!</v>
          </cell>
          <cell r="D377" t="str">
            <v>前台</v>
          </cell>
          <cell r="E377" t="str">
            <v>河北光华荣昌汽车部件有限公司</v>
          </cell>
          <cell r="F377" t="str">
            <v>座椅事业一部--金属件厂</v>
          </cell>
          <cell r="G377" t="str">
            <v>制造技术部-模具车间设计组</v>
          </cell>
          <cell r="H377" t="str">
            <v>冲压模具设计工程师</v>
          </cell>
        </row>
        <row r="378">
          <cell r="B378" t="str">
            <v>杨占岭</v>
          </cell>
          <cell r="C378" t="str">
            <v>男</v>
          </cell>
          <cell r="D378" t="str">
            <v>前台</v>
          </cell>
          <cell r="E378" t="str">
            <v>河北光华荣昌汽车部件有限公司</v>
          </cell>
          <cell r="F378" t="str">
            <v>座椅事业一部--金属件厂</v>
          </cell>
          <cell r="G378" t="str">
            <v>冲压弯管车间</v>
          </cell>
          <cell r="H378" t="str">
            <v>冲压工</v>
          </cell>
        </row>
        <row r="379">
          <cell r="B379" t="str">
            <v>刘庆成</v>
          </cell>
          <cell r="C379" t="e">
            <v>#VALUE!</v>
          </cell>
          <cell r="D379" t="str">
            <v>前台</v>
          </cell>
          <cell r="E379" t="str">
            <v>河北光华荣昌汽车部件有限公司</v>
          </cell>
          <cell r="F379" t="str">
            <v>座椅事业一部--金属件厂</v>
          </cell>
          <cell r="G379" t="str">
            <v>生产管理科</v>
          </cell>
          <cell r="H379" t="str">
            <v>叉车工（上料）</v>
          </cell>
        </row>
        <row r="380">
          <cell r="B380" t="str">
            <v>于立桩</v>
          </cell>
          <cell r="C380" t="e">
            <v>#VALUE!</v>
          </cell>
          <cell r="D380" t="str">
            <v>前台</v>
          </cell>
          <cell r="E380" t="str">
            <v>河北光华荣昌汽车部件有限公司</v>
          </cell>
          <cell r="F380" t="str">
            <v>座椅事业一部--金属件厂</v>
          </cell>
          <cell r="G380" t="str">
            <v>底座装配车间</v>
          </cell>
          <cell r="H380" t="str">
            <v>组装工</v>
          </cell>
        </row>
        <row r="381">
          <cell r="B381" t="str">
            <v>杨小燕</v>
          </cell>
          <cell r="C381" t="e">
            <v>#VALUE!</v>
          </cell>
          <cell r="D381" t="str">
            <v>前台</v>
          </cell>
          <cell r="E381" t="str">
            <v>河北光华荣昌汽车部件有限公司</v>
          </cell>
          <cell r="F381" t="str">
            <v>座椅事业一部--座椅厂</v>
          </cell>
          <cell r="G381" t="str">
            <v>缝纫车间</v>
          </cell>
          <cell r="H381" t="str">
            <v>缝纫工</v>
          </cell>
        </row>
        <row r="382">
          <cell r="B382" t="str">
            <v>荣冬明</v>
          </cell>
          <cell r="C382" t="e">
            <v>#VALUE!</v>
          </cell>
          <cell r="D382" t="str">
            <v>前台</v>
          </cell>
          <cell r="E382" t="str">
            <v>河北光华荣昌汽车部件有限公司</v>
          </cell>
          <cell r="F382" t="str">
            <v>座椅事业一部--金属件厂</v>
          </cell>
          <cell r="G382" t="str">
            <v>冲压弯管车间</v>
          </cell>
          <cell r="H382" t="str">
            <v>冲压工</v>
          </cell>
        </row>
        <row r="383">
          <cell r="B383" t="str">
            <v>滕奉艳</v>
          </cell>
          <cell r="C383" t="e">
            <v>#VALUE!</v>
          </cell>
          <cell r="D383" t="str">
            <v>前台</v>
          </cell>
          <cell r="E383" t="str">
            <v>河北光华荣昌汽车部件有限公司</v>
          </cell>
          <cell r="F383" t="str">
            <v>座椅事业一部--金属件厂</v>
          </cell>
          <cell r="G383" t="str">
            <v>冲压弯管车间</v>
          </cell>
          <cell r="H383" t="str">
            <v>冲压工</v>
          </cell>
        </row>
        <row r="384">
          <cell r="B384" t="str">
            <v>李超</v>
          </cell>
          <cell r="C384" t="str">
            <v>男</v>
          </cell>
          <cell r="D384" t="str">
            <v>前台</v>
          </cell>
          <cell r="E384" t="str">
            <v>河北光华荣昌汽车部件有限公司</v>
          </cell>
          <cell r="F384" t="str">
            <v>座椅事业一部--金属件厂</v>
          </cell>
          <cell r="G384" t="str">
            <v>冲压弯管车间</v>
          </cell>
          <cell r="H384" t="str">
            <v>冲压工</v>
          </cell>
        </row>
        <row r="385">
          <cell r="B385" t="str">
            <v>李硕</v>
          </cell>
          <cell r="C385" t="str">
            <v>男</v>
          </cell>
          <cell r="D385" t="str">
            <v>前台</v>
          </cell>
          <cell r="E385" t="str">
            <v>河北光华荣昌汽车部件有限公司</v>
          </cell>
          <cell r="F385" t="str">
            <v>座椅事业一部--金属件厂</v>
          </cell>
          <cell r="G385" t="str">
            <v>冲压弯管车间</v>
          </cell>
          <cell r="H385" t="str">
            <v>冲压工</v>
          </cell>
        </row>
        <row r="386">
          <cell r="B386" t="str">
            <v>于桂良</v>
          </cell>
          <cell r="C386" t="str">
            <v>男</v>
          </cell>
          <cell r="D386" t="str">
            <v>前台</v>
          </cell>
          <cell r="E386" t="str">
            <v>河北光华荣昌汽车部件有限公司</v>
          </cell>
          <cell r="F386" t="str">
            <v>座椅事业一部--金属件厂</v>
          </cell>
          <cell r="G386" t="str">
            <v>冲压弯管车间</v>
          </cell>
          <cell r="H386" t="str">
            <v>冲压工</v>
          </cell>
        </row>
        <row r="387">
          <cell r="B387" t="str">
            <v>魏忠亮</v>
          </cell>
          <cell r="C387" t="str">
            <v>男</v>
          </cell>
          <cell r="D387" t="str">
            <v>前台</v>
          </cell>
          <cell r="E387" t="str">
            <v>河北光华荣昌汽车部件有限公司</v>
          </cell>
          <cell r="F387" t="str">
            <v>座椅事业一部--金属件厂</v>
          </cell>
          <cell r="G387" t="str">
            <v>冲压弯管车间</v>
          </cell>
          <cell r="H387" t="str">
            <v>冲压工</v>
          </cell>
        </row>
        <row r="388">
          <cell r="B388" t="str">
            <v>刘景硕</v>
          </cell>
          <cell r="C388" t="str">
            <v>男</v>
          </cell>
          <cell r="D388" t="str">
            <v>前台</v>
          </cell>
          <cell r="E388" t="str">
            <v>河北光华荣昌汽车部件有限公司</v>
          </cell>
          <cell r="F388" t="str">
            <v>座椅事业一部--金属件厂</v>
          </cell>
          <cell r="G388" t="str">
            <v>冲压弯管车间</v>
          </cell>
          <cell r="H388" t="str">
            <v>冲压工</v>
          </cell>
        </row>
        <row r="389">
          <cell r="B389" t="str">
            <v>赵红福</v>
          </cell>
          <cell r="C389" t="e">
            <v>#VALUE!</v>
          </cell>
          <cell r="D389" t="str">
            <v>前台</v>
          </cell>
          <cell r="E389" t="str">
            <v>河北光华荣昌汽车部件有限公司</v>
          </cell>
          <cell r="F389" t="str">
            <v>座椅事业一部--金属件厂</v>
          </cell>
          <cell r="G389" t="str">
            <v>冲压弯管车间</v>
          </cell>
          <cell r="H389" t="str">
            <v>冲压工</v>
          </cell>
        </row>
        <row r="390">
          <cell r="B390" t="str">
            <v>蒋晨雨</v>
          </cell>
          <cell r="C390" t="str">
            <v>男</v>
          </cell>
          <cell r="D390" t="str">
            <v>前台</v>
          </cell>
          <cell r="E390" t="str">
            <v>河北光华荣昌汽车部件有限公司</v>
          </cell>
          <cell r="F390" t="str">
            <v>座椅事业一部--金属件厂</v>
          </cell>
          <cell r="G390" t="str">
            <v>冲压弯管车间</v>
          </cell>
          <cell r="H390" t="str">
            <v>冲压工</v>
          </cell>
        </row>
        <row r="391">
          <cell r="B391" t="str">
            <v>梁晓峰</v>
          </cell>
          <cell r="C391" t="str">
            <v>男</v>
          </cell>
          <cell r="D391" t="str">
            <v>前台</v>
          </cell>
          <cell r="E391" t="str">
            <v>河北光华荣昌汽车部件有限公司</v>
          </cell>
          <cell r="F391" t="str">
            <v>座椅事业一部--金属件厂</v>
          </cell>
          <cell r="G391" t="str">
            <v>冲压弯管车间</v>
          </cell>
          <cell r="H391" t="str">
            <v>冲压工</v>
          </cell>
        </row>
        <row r="392">
          <cell r="B392" t="str">
            <v>马文博</v>
          </cell>
          <cell r="C392" t="str">
            <v>男</v>
          </cell>
          <cell r="D392" t="str">
            <v>前台</v>
          </cell>
          <cell r="E392" t="str">
            <v>河北光华荣昌汽车部件有限公司</v>
          </cell>
          <cell r="F392" t="str">
            <v>座椅事业一部--金属件厂</v>
          </cell>
          <cell r="G392" t="str">
            <v>冲压弯管车间</v>
          </cell>
          <cell r="H392" t="str">
            <v>焊工</v>
          </cell>
        </row>
        <row r="393">
          <cell r="B393" t="str">
            <v>王永仓</v>
          </cell>
          <cell r="C393" t="str">
            <v>男</v>
          </cell>
          <cell r="D393" t="str">
            <v>前台</v>
          </cell>
          <cell r="E393" t="str">
            <v>河北光华荣昌汽车部件有限公司</v>
          </cell>
          <cell r="F393" t="str">
            <v>座椅事业一部--金属件厂</v>
          </cell>
          <cell r="G393" t="str">
            <v>冲压弯管车间</v>
          </cell>
          <cell r="H393" t="str">
            <v>冲压工</v>
          </cell>
        </row>
        <row r="394">
          <cell r="B394" t="str">
            <v>王小乐</v>
          </cell>
          <cell r="C394" t="str">
            <v>男</v>
          </cell>
          <cell r="D394" t="str">
            <v>前台</v>
          </cell>
          <cell r="E394" t="str">
            <v>河北光华荣昌汽车部件有限公司</v>
          </cell>
          <cell r="F394" t="str">
            <v>座椅事业一部--金属件厂</v>
          </cell>
          <cell r="G394" t="str">
            <v>冲压弯管车间</v>
          </cell>
          <cell r="H394" t="str">
            <v>冲压工</v>
          </cell>
        </row>
        <row r="395">
          <cell r="B395" t="str">
            <v>卞世欣</v>
          </cell>
          <cell r="C395" t="str">
            <v>男</v>
          </cell>
          <cell r="D395" t="str">
            <v>前台</v>
          </cell>
          <cell r="E395" t="str">
            <v>河北光华荣昌汽车部件有限公司</v>
          </cell>
          <cell r="F395" t="str">
            <v>座椅事业一部--金属件厂</v>
          </cell>
          <cell r="G395" t="str">
            <v>冲压弯管车间</v>
          </cell>
          <cell r="H395" t="str">
            <v>冲压工</v>
          </cell>
        </row>
        <row r="396">
          <cell r="B396" t="str">
            <v>张洪凯</v>
          </cell>
          <cell r="C396" t="str">
            <v>男</v>
          </cell>
          <cell r="D396" t="str">
            <v>前台</v>
          </cell>
          <cell r="E396" t="str">
            <v>河北光华荣昌汽车部件有限公司</v>
          </cell>
          <cell r="F396" t="str">
            <v>座椅事业一部--金属件厂</v>
          </cell>
          <cell r="G396" t="str">
            <v>冲压弯管车间</v>
          </cell>
          <cell r="H396" t="str">
            <v>冲压工</v>
          </cell>
        </row>
        <row r="397">
          <cell r="B397" t="str">
            <v>王志彬</v>
          </cell>
          <cell r="C397" t="str">
            <v>男</v>
          </cell>
          <cell r="D397" t="str">
            <v>前台</v>
          </cell>
          <cell r="E397" t="str">
            <v>河北光华荣昌汽车部件有限公司</v>
          </cell>
          <cell r="F397" t="str">
            <v>座椅事业一部--金属件厂</v>
          </cell>
          <cell r="G397" t="str">
            <v>冲压弯管车间</v>
          </cell>
          <cell r="H397" t="str">
            <v>冲压工</v>
          </cell>
        </row>
        <row r="398">
          <cell r="B398" t="str">
            <v>郭力玮</v>
          </cell>
          <cell r="C398" t="str">
            <v>男</v>
          </cell>
          <cell r="D398" t="str">
            <v>前台</v>
          </cell>
          <cell r="E398" t="str">
            <v>河北光华荣昌汽车部件有限公司</v>
          </cell>
          <cell r="F398" t="str">
            <v>座椅事业一部--金属件厂</v>
          </cell>
          <cell r="G398" t="str">
            <v>冲压弯管车间</v>
          </cell>
          <cell r="H398" t="str">
            <v>冲压工</v>
          </cell>
        </row>
        <row r="399">
          <cell r="B399" t="str">
            <v>张清良</v>
          </cell>
          <cell r="C399" t="str">
            <v>男</v>
          </cell>
          <cell r="D399" t="str">
            <v>前台</v>
          </cell>
          <cell r="E399" t="str">
            <v>河北光华荣昌汽车部件有限公司</v>
          </cell>
          <cell r="F399" t="str">
            <v>座椅事业一部--金属件厂</v>
          </cell>
          <cell r="G399" t="str">
            <v>冲压弯管车间</v>
          </cell>
          <cell r="H399" t="str">
            <v>冲压工</v>
          </cell>
        </row>
        <row r="400">
          <cell r="B400" t="str">
            <v>张传稳</v>
          </cell>
          <cell r="C400" t="e">
            <v>#VALUE!</v>
          </cell>
          <cell r="D400" t="str">
            <v>前台</v>
          </cell>
          <cell r="E400" t="str">
            <v>河北光华荣昌汽车部件有限公司</v>
          </cell>
          <cell r="F400" t="str">
            <v>座椅事业一部--金属件厂</v>
          </cell>
          <cell r="G400" t="str">
            <v>冲压弯管车间</v>
          </cell>
          <cell r="H400" t="str">
            <v>焊工</v>
          </cell>
        </row>
        <row r="401">
          <cell r="B401" t="str">
            <v>王仁才</v>
          </cell>
          <cell r="C401" t="e">
            <v>#VALUE!</v>
          </cell>
          <cell r="D401" t="str">
            <v>前台</v>
          </cell>
          <cell r="E401" t="str">
            <v>河北光华荣昌汽车部件有限公司</v>
          </cell>
          <cell r="F401" t="str">
            <v>座椅事业一部--金属件厂</v>
          </cell>
          <cell r="G401" t="str">
            <v>制造技术部-模具车间模具制造组</v>
          </cell>
          <cell r="H401" t="str">
            <v>工装模具装配钳工</v>
          </cell>
        </row>
        <row r="402">
          <cell r="B402" t="str">
            <v>樊军领</v>
          </cell>
          <cell r="C402" t="e">
            <v>#VALUE!</v>
          </cell>
          <cell r="D402" t="str">
            <v>前台</v>
          </cell>
          <cell r="E402" t="str">
            <v>河北光华荣昌汽车部件有限公司</v>
          </cell>
          <cell r="F402" t="str">
            <v>座椅事业一部--金属件厂</v>
          </cell>
          <cell r="G402" t="str">
            <v>制造技术部-质量工艺科</v>
          </cell>
          <cell r="H402" t="str">
            <v>焊接工艺工程师</v>
          </cell>
        </row>
        <row r="403">
          <cell r="B403" t="str">
            <v>李明洋</v>
          </cell>
          <cell r="C403" t="e">
            <v>#VALUE!</v>
          </cell>
          <cell r="D403" t="str">
            <v>前台</v>
          </cell>
          <cell r="E403" t="str">
            <v>河北光华荣昌汽车部件有限公司</v>
          </cell>
          <cell r="F403" t="str">
            <v>座椅事业一部--金属件厂</v>
          </cell>
          <cell r="G403" t="str">
            <v>底座装配车间</v>
          </cell>
          <cell r="H403" t="str">
            <v>组装工</v>
          </cell>
        </row>
        <row r="404">
          <cell r="B404" t="str">
            <v>李博峰</v>
          </cell>
          <cell r="C404" t="e">
            <v>#VALUE!</v>
          </cell>
          <cell r="D404" t="str">
            <v>前台</v>
          </cell>
          <cell r="E404" t="str">
            <v>河北光华荣昌汽车部件有限公司</v>
          </cell>
          <cell r="F404" t="str">
            <v>座椅事业一部--金属件厂</v>
          </cell>
          <cell r="G404" t="str">
            <v>制造技术部-模具车间模具制造组</v>
          </cell>
          <cell r="H404" t="str">
            <v>工装模具装配钳工</v>
          </cell>
        </row>
        <row r="405">
          <cell r="B405" t="str">
            <v>胡文静</v>
          </cell>
          <cell r="C405" t="e">
            <v>#VALUE!</v>
          </cell>
          <cell r="D405" t="str">
            <v>前台</v>
          </cell>
          <cell r="E405" t="str">
            <v>河北光华荣昌汽车部件有限公司</v>
          </cell>
          <cell r="F405" t="str">
            <v>后视镜事业部</v>
          </cell>
          <cell r="G405" t="str">
            <v>注塑车间</v>
          </cell>
          <cell r="H405" t="str">
            <v>操作工</v>
          </cell>
        </row>
        <row r="406">
          <cell r="B406" t="str">
            <v>王健</v>
          </cell>
          <cell r="C406" t="e">
            <v>#VALUE!</v>
          </cell>
          <cell r="D406" t="str">
            <v>前台</v>
          </cell>
          <cell r="E406" t="str">
            <v>河北光华荣昌汽车部件有限公司</v>
          </cell>
          <cell r="F406" t="str">
            <v>座椅事业一部--金属件厂</v>
          </cell>
          <cell r="G406" t="str">
            <v>焊接车间</v>
          </cell>
          <cell r="H406" t="str">
            <v>双头车操作工</v>
          </cell>
        </row>
        <row r="407">
          <cell r="B407" t="str">
            <v>杜志贤</v>
          </cell>
          <cell r="C407" t="e">
            <v>#VALUE!</v>
          </cell>
          <cell r="D407" t="str">
            <v>前台</v>
          </cell>
          <cell r="E407" t="str">
            <v>河北光华荣昌汽车部件有限公司</v>
          </cell>
          <cell r="F407" t="str">
            <v>座椅事业一部--金属件厂</v>
          </cell>
          <cell r="G407" t="str">
            <v>焊接车间</v>
          </cell>
          <cell r="H407" t="str">
            <v>双头车操作工</v>
          </cell>
        </row>
        <row r="408">
          <cell r="B408" t="str">
            <v>石家鹏</v>
          </cell>
          <cell r="C408" t="e">
            <v>#VALUE!</v>
          </cell>
          <cell r="D408" t="str">
            <v>前台</v>
          </cell>
          <cell r="E408" t="str">
            <v>河北光华荣昌汽车部件有限公司</v>
          </cell>
          <cell r="F408" t="str">
            <v>座椅事业一部--金属件厂</v>
          </cell>
          <cell r="G408" t="str">
            <v>制造技术部-质量工艺科</v>
          </cell>
          <cell r="H408" t="str">
            <v>过程质量工程师</v>
          </cell>
        </row>
        <row r="409">
          <cell r="B409" t="str">
            <v>王福德</v>
          </cell>
          <cell r="C409" t="e">
            <v>#VALUE!</v>
          </cell>
          <cell r="D409" t="str">
            <v>前台</v>
          </cell>
          <cell r="E409" t="str">
            <v>河北光华荣昌汽车部件有限公司</v>
          </cell>
          <cell r="F409" t="str">
            <v>座椅事业一部--金属件厂</v>
          </cell>
          <cell r="G409" t="str">
            <v>生产管理科</v>
          </cell>
          <cell r="H409" t="str">
            <v>叉车工（上料）</v>
          </cell>
        </row>
        <row r="410">
          <cell r="B410" t="str">
            <v>李荣宽</v>
          </cell>
          <cell r="C410" t="e">
            <v>#VALUE!</v>
          </cell>
          <cell r="D410" t="str">
            <v>前台</v>
          </cell>
          <cell r="E410" t="str">
            <v>河北光华荣昌汽车部件有限公司</v>
          </cell>
          <cell r="F410" t="str">
            <v>后视镜事业部</v>
          </cell>
          <cell r="G410" t="str">
            <v>注塑车间</v>
          </cell>
          <cell r="H410" t="str">
            <v>操作工</v>
          </cell>
        </row>
        <row r="411">
          <cell r="B411" t="str">
            <v>郭来祥</v>
          </cell>
          <cell r="C411" t="e">
            <v>#VALUE!</v>
          </cell>
          <cell r="D411" t="str">
            <v>前台</v>
          </cell>
          <cell r="E411" t="str">
            <v>河北光华荣昌汽车部件有限公司</v>
          </cell>
          <cell r="F411" t="str">
            <v>座椅事业一部--座椅厂</v>
          </cell>
          <cell r="G411" t="str">
            <v>座椅总装车间</v>
          </cell>
          <cell r="H411" t="str">
            <v>组装工</v>
          </cell>
        </row>
        <row r="412">
          <cell r="B412" t="str">
            <v>张国营</v>
          </cell>
          <cell r="C412" t="e">
            <v>#VALUE!</v>
          </cell>
          <cell r="D412" t="str">
            <v>前台</v>
          </cell>
          <cell r="E412" t="str">
            <v>河北光华荣昌汽车部件有限公司</v>
          </cell>
          <cell r="F412" t="str">
            <v>座椅事业一部--金属件厂</v>
          </cell>
          <cell r="G412" t="str">
            <v>冲压弯管车间</v>
          </cell>
          <cell r="H412" t="str">
            <v>冲压工</v>
          </cell>
        </row>
        <row r="413">
          <cell r="B413" t="str">
            <v>马景富</v>
          </cell>
          <cell r="C413" t="e">
            <v>#VALUE!</v>
          </cell>
          <cell r="D413" t="str">
            <v>前台</v>
          </cell>
          <cell r="E413" t="str">
            <v>河北光华荣昌汽车部件有限公司</v>
          </cell>
          <cell r="F413" t="str">
            <v>座椅事业一部--金属件厂</v>
          </cell>
          <cell r="G413" t="str">
            <v>冲压弯管车间</v>
          </cell>
          <cell r="H413" t="str">
            <v>冲压工</v>
          </cell>
        </row>
        <row r="414">
          <cell r="B414" t="str">
            <v>祈俊才</v>
          </cell>
          <cell r="C414" t="str">
            <v>男</v>
          </cell>
          <cell r="D414" t="str">
            <v>前台</v>
          </cell>
          <cell r="E414" t="str">
            <v>河北光华荣昌汽车部件有限公司</v>
          </cell>
          <cell r="F414" t="str">
            <v>座椅事业一部--金属件厂</v>
          </cell>
          <cell r="G414" t="str">
            <v>冲压弯管车间</v>
          </cell>
          <cell r="H414" t="str">
            <v>冲压工</v>
          </cell>
        </row>
        <row r="415">
          <cell r="B415" t="str">
            <v>程连生</v>
          </cell>
          <cell r="C415" t="e">
            <v>#VALUE!</v>
          </cell>
          <cell r="D415" t="str">
            <v>前台</v>
          </cell>
          <cell r="E415" t="str">
            <v>河北光华荣昌汽车部件有限公司</v>
          </cell>
          <cell r="F415" t="str">
            <v>座椅事业一部--金属件厂</v>
          </cell>
          <cell r="G415" t="str">
            <v>冲压弯管车间</v>
          </cell>
          <cell r="H415" t="str">
            <v>冲压工</v>
          </cell>
        </row>
        <row r="416">
          <cell r="B416" t="str">
            <v>叶大富</v>
          </cell>
          <cell r="C416" t="str">
            <v>男</v>
          </cell>
          <cell r="D416" t="str">
            <v>前台</v>
          </cell>
          <cell r="E416" t="str">
            <v>河北光华荣昌汽车部件有限公司</v>
          </cell>
          <cell r="F416" t="str">
            <v>座椅事业一部--金属件厂</v>
          </cell>
          <cell r="G416" t="str">
            <v>冲压弯管车间</v>
          </cell>
          <cell r="H416" t="str">
            <v>冲压工</v>
          </cell>
        </row>
        <row r="417">
          <cell r="B417" t="str">
            <v>张俊婷</v>
          </cell>
          <cell r="C417" t="e">
            <v>#VALUE!</v>
          </cell>
          <cell r="D417" t="str">
            <v>前台</v>
          </cell>
          <cell r="E417" t="str">
            <v>河北光华荣昌汽车部件有限公司</v>
          </cell>
          <cell r="F417" t="str">
            <v>座椅事业一部--金属件厂</v>
          </cell>
          <cell r="G417" t="str">
            <v>底座装配车间</v>
          </cell>
          <cell r="H417" t="str">
            <v>组装工</v>
          </cell>
        </row>
        <row r="418">
          <cell r="B418" t="str">
            <v>于建凯</v>
          </cell>
          <cell r="C418" t="e">
            <v>#VALUE!</v>
          </cell>
          <cell r="D418" t="str">
            <v>前台</v>
          </cell>
          <cell r="E418" t="str">
            <v>河北光华荣昌汽车部件有限公司</v>
          </cell>
          <cell r="F418" t="str">
            <v>座椅事业一部--金属件厂</v>
          </cell>
          <cell r="G418" t="str">
            <v>底座装配车间</v>
          </cell>
          <cell r="H418" t="str">
            <v>组装工</v>
          </cell>
        </row>
        <row r="419">
          <cell r="B419" t="str">
            <v>李久远</v>
          </cell>
          <cell r="C419" t="e">
            <v>#VALUE!</v>
          </cell>
          <cell r="D419" t="str">
            <v>前台</v>
          </cell>
          <cell r="E419" t="str">
            <v>河北光华荣昌汽车部件有限公司</v>
          </cell>
          <cell r="F419" t="str">
            <v>座椅事业一部--金属件厂</v>
          </cell>
          <cell r="G419" t="str">
            <v>底座装配车间</v>
          </cell>
          <cell r="H419" t="str">
            <v>组装工</v>
          </cell>
        </row>
        <row r="420">
          <cell r="B420" t="str">
            <v>黄平贵</v>
          </cell>
          <cell r="C420" t="e">
            <v>#VALUE!</v>
          </cell>
          <cell r="D420" t="str">
            <v>前台</v>
          </cell>
          <cell r="E420" t="str">
            <v>河北光华荣昌汽车部件有限公司</v>
          </cell>
          <cell r="F420" t="str">
            <v>座椅事业一部--金属件厂</v>
          </cell>
          <cell r="G420" t="str">
            <v>底座装配车间</v>
          </cell>
          <cell r="H420" t="str">
            <v>组装工</v>
          </cell>
        </row>
        <row r="421">
          <cell r="B421" t="str">
            <v>刘万鹏</v>
          </cell>
          <cell r="C421" t="e">
            <v>#VALUE!</v>
          </cell>
          <cell r="D421" t="str">
            <v>前台</v>
          </cell>
          <cell r="E421" t="str">
            <v>河北光华荣昌汽车部件有限公司</v>
          </cell>
          <cell r="F421" t="str">
            <v>座椅事业一部--金属件厂</v>
          </cell>
          <cell r="G421" t="str">
            <v>底座装配车间</v>
          </cell>
          <cell r="H421" t="str">
            <v>组装工</v>
          </cell>
        </row>
        <row r="422">
          <cell r="B422" t="str">
            <v>陈志甲</v>
          </cell>
          <cell r="C422" t="e">
            <v>#VALUE!</v>
          </cell>
          <cell r="D422" t="str">
            <v>前台</v>
          </cell>
          <cell r="E422" t="str">
            <v>河北光华荣昌汽车部件有限公司</v>
          </cell>
          <cell r="F422" t="str">
            <v>座椅事业一部--金属件厂</v>
          </cell>
          <cell r="G422" t="str">
            <v>底座装配车间</v>
          </cell>
          <cell r="H422" t="str">
            <v>组装工</v>
          </cell>
        </row>
        <row r="423">
          <cell r="B423" t="str">
            <v>闻龙超</v>
          </cell>
          <cell r="C423" t="str">
            <v>男</v>
          </cell>
          <cell r="D423" t="str">
            <v>前台</v>
          </cell>
          <cell r="E423" t="str">
            <v>河北光华荣昌汽车部件有限公司</v>
          </cell>
          <cell r="F423" t="str">
            <v>座椅事业一部--金属件厂</v>
          </cell>
          <cell r="G423" t="str">
            <v>底座装配车间</v>
          </cell>
          <cell r="H423" t="str">
            <v>组装工</v>
          </cell>
        </row>
        <row r="424">
          <cell r="B424" t="str">
            <v>刘哲</v>
          </cell>
          <cell r="C424" t="e">
            <v>#VALUE!</v>
          </cell>
          <cell r="D424" t="str">
            <v>前台</v>
          </cell>
          <cell r="E424" t="str">
            <v>河北光华荣昌汽车部件有限公司</v>
          </cell>
          <cell r="F424" t="str">
            <v>座椅事业一部--金属件厂</v>
          </cell>
          <cell r="G424" t="str">
            <v>底座装配车间</v>
          </cell>
          <cell r="H424" t="str">
            <v>组装工</v>
          </cell>
        </row>
        <row r="425">
          <cell r="B425" t="str">
            <v>卢宇州</v>
          </cell>
          <cell r="C425" t="str">
            <v>男</v>
          </cell>
          <cell r="D425" t="str">
            <v>前台</v>
          </cell>
          <cell r="E425" t="str">
            <v>河北光华荣昌汽车部件有限公司</v>
          </cell>
          <cell r="F425" t="str">
            <v>座椅事业一部--金属件厂</v>
          </cell>
          <cell r="G425" t="str">
            <v>底座装配车间</v>
          </cell>
          <cell r="H425" t="str">
            <v>组装工</v>
          </cell>
        </row>
        <row r="426">
          <cell r="B426" t="str">
            <v>韩政邦</v>
          </cell>
          <cell r="C426" t="str">
            <v>男</v>
          </cell>
          <cell r="D426" t="str">
            <v>前台</v>
          </cell>
          <cell r="E426" t="str">
            <v>河北光华荣昌汽车部件有限公司</v>
          </cell>
          <cell r="F426" t="str">
            <v>座椅事业一部--金属件厂</v>
          </cell>
          <cell r="G426" t="str">
            <v>底座装配车间</v>
          </cell>
          <cell r="H426" t="str">
            <v>组装工</v>
          </cell>
        </row>
        <row r="427">
          <cell r="B427" t="str">
            <v>闫麟</v>
          </cell>
          <cell r="C427" t="str">
            <v>男</v>
          </cell>
          <cell r="D427" t="str">
            <v>前台</v>
          </cell>
          <cell r="E427" t="str">
            <v>河北光华荣昌汽车部件有限公司</v>
          </cell>
          <cell r="F427" t="str">
            <v>座椅事业一部--金属件厂</v>
          </cell>
          <cell r="G427" t="str">
            <v>底座装配车间</v>
          </cell>
          <cell r="H427" t="str">
            <v>组装工</v>
          </cell>
        </row>
        <row r="428">
          <cell r="B428" t="str">
            <v>刘新</v>
          </cell>
          <cell r="C428" t="str">
            <v>男</v>
          </cell>
          <cell r="D428" t="str">
            <v>前台</v>
          </cell>
          <cell r="E428" t="str">
            <v>河北光华荣昌汽车部件有限公司</v>
          </cell>
          <cell r="F428" t="str">
            <v>座椅事业一部--金属件厂</v>
          </cell>
          <cell r="G428" t="str">
            <v>底座装配车间</v>
          </cell>
          <cell r="H428" t="str">
            <v>组装工</v>
          </cell>
        </row>
        <row r="429">
          <cell r="B429" t="str">
            <v>王浩哲</v>
          </cell>
          <cell r="C429" t="str">
            <v>男</v>
          </cell>
          <cell r="D429" t="str">
            <v>前台</v>
          </cell>
          <cell r="E429" t="str">
            <v>河北光华荣昌汽车部件有限公司</v>
          </cell>
          <cell r="F429" t="str">
            <v>座椅事业一部--金属件厂</v>
          </cell>
          <cell r="G429" t="str">
            <v>底座装配车间</v>
          </cell>
          <cell r="H429" t="str">
            <v>组装工</v>
          </cell>
        </row>
        <row r="430">
          <cell r="B430" t="str">
            <v>王明辉</v>
          </cell>
          <cell r="C430" t="str">
            <v>男</v>
          </cell>
          <cell r="D430" t="str">
            <v>前台</v>
          </cell>
          <cell r="E430" t="str">
            <v>河北光华荣昌汽车部件有限公司</v>
          </cell>
          <cell r="F430" t="str">
            <v>座椅事业一部--金属件厂</v>
          </cell>
          <cell r="G430" t="str">
            <v>底座装配车间</v>
          </cell>
          <cell r="H430" t="str">
            <v>组装工</v>
          </cell>
        </row>
        <row r="431">
          <cell r="B431" t="str">
            <v>姚淘淘</v>
          </cell>
          <cell r="C431" t="str">
            <v>男</v>
          </cell>
          <cell r="D431" t="str">
            <v>前台</v>
          </cell>
          <cell r="E431" t="str">
            <v>河北光华荣昌汽车部件有限公司</v>
          </cell>
          <cell r="F431" t="str">
            <v>座椅事业一部--金属件厂</v>
          </cell>
          <cell r="G431" t="str">
            <v>底座装配车间</v>
          </cell>
          <cell r="H431" t="str">
            <v>组装工</v>
          </cell>
        </row>
        <row r="432">
          <cell r="B432" t="str">
            <v>康博</v>
          </cell>
          <cell r="C432" t="str">
            <v>男</v>
          </cell>
          <cell r="D432" t="str">
            <v>前台</v>
          </cell>
          <cell r="E432" t="str">
            <v>河北光华荣昌汽车部件有限公司</v>
          </cell>
          <cell r="F432" t="str">
            <v>座椅事业一部--金属件厂</v>
          </cell>
          <cell r="G432" t="str">
            <v>底座装配车间</v>
          </cell>
          <cell r="H432" t="str">
            <v>组装工</v>
          </cell>
        </row>
        <row r="433">
          <cell r="B433" t="str">
            <v>杨航睿</v>
          </cell>
          <cell r="C433" t="str">
            <v>男</v>
          </cell>
          <cell r="D433" t="str">
            <v>前台</v>
          </cell>
          <cell r="E433" t="str">
            <v>河北光华荣昌汽车部件有限公司</v>
          </cell>
          <cell r="F433" t="str">
            <v>座椅事业一部--金属件厂</v>
          </cell>
          <cell r="G433" t="str">
            <v>底座装配车间</v>
          </cell>
          <cell r="H433" t="str">
            <v>组装工</v>
          </cell>
        </row>
        <row r="434">
          <cell r="B434" t="str">
            <v>刘金汭</v>
          </cell>
          <cell r="C434" t="str">
            <v>男</v>
          </cell>
          <cell r="D434" t="str">
            <v>前台</v>
          </cell>
          <cell r="E434" t="str">
            <v>河北光华荣昌汽车部件有限公司</v>
          </cell>
          <cell r="F434" t="str">
            <v>座椅事业一部--金属件厂</v>
          </cell>
          <cell r="G434" t="str">
            <v>底座装配车间</v>
          </cell>
          <cell r="H434" t="str">
            <v>组装工</v>
          </cell>
        </row>
        <row r="435">
          <cell r="B435" t="str">
            <v>陈刚</v>
          </cell>
          <cell r="C435" t="e">
            <v>#VALUE!</v>
          </cell>
          <cell r="D435" t="str">
            <v>前台</v>
          </cell>
          <cell r="E435" t="str">
            <v>河北光华荣昌汽车部件有限公司</v>
          </cell>
          <cell r="F435" t="str">
            <v>座椅事业一部--金属件厂</v>
          </cell>
          <cell r="G435" t="str">
            <v>金属件厂</v>
          </cell>
          <cell r="H435" t="str">
            <v>金属件厂厂长</v>
          </cell>
        </row>
        <row r="436">
          <cell r="B436" t="str">
            <v>张一莹</v>
          </cell>
          <cell r="C436" t="e">
            <v>#VALUE!</v>
          </cell>
          <cell r="D436" t="str">
            <v>前台</v>
          </cell>
          <cell r="E436" t="str">
            <v>河北光华荣昌汽车部件有限公司</v>
          </cell>
          <cell r="F436" t="str">
            <v>座椅事业一部--座椅厂</v>
          </cell>
          <cell r="G436" t="str">
            <v>缝纫车间</v>
          </cell>
          <cell r="H436" t="str">
            <v>缝纫工</v>
          </cell>
        </row>
        <row r="437">
          <cell r="B437" t="str">
            <v>张涵</v>
          </cell>
          <cell r="C437" t="e">
            <v>#VALUE!</v>
          </cell>
          <cell r="D437" t="str">
            <v>前台</v>
          </cell>
          <cell r="E437" t="str">
            <v>河北光华荣昌汽车部件有限公司</v>
          </cell>
          <cell r="F437" t="str">
            <v>座椅事业一部--座椅厂</v>
          </cell>
          <cell r="G437" t="str">
            <v>制造技术部</v>
          </cell>
          <cell r="H437" t="str">
            <v>体系员</v>
          </cell>
        </row>
        <row r="438">
          <cell r="B438" t="str">
            <v>赵长楷</v>
          </cell>
          <cell r="C438" t="e">
            <v>#VALUE!</v>
          </cell>
          <cell r="D438" t="str">
            <v>前台</v>
          </cell>
          <cell r="E438" t="str">
            <v>河北光华荣昌汽车部件有限公司</v>
          </cell>
          <cell r="F438" t="str">
            <v>座椅事业一部--金属件厂</v>
          </cell>
          <cell r="G438" t="str">
            <v>冲压弯管车间</v>
          </cell>
          <cell r="H438" t="str">
            <v>冲压工</v>
          </cell>
        </row>
        <row r="439">
          <cell r="B439" t="str">
            <v>闻龙庆</v>
          </cell>
          <cell r="C439" t="e">
            <v>#VALUE!</v>
          </cell>
          <cell r="D439" t="str">
            <v>前台</v>
          </cell>
          <cell r="E439" t="str">
            <v>河北光华荣昌汽车部件有限公司</v>
          </cell>
          <cell r="F439" t="str">
            <v>座椅事业一部--金属件厂</v>
          </cell>
          <cell r="G439" t="str">
            <v>制造技术部-质量工艺科</v>
          </cell>
          <cell r="H439" t="str">
            <v>过程质量工程师</v>
          </cell>
        </row>
        <row r="440">
          <cell r="B440" t="str">
            <v>邓春辉</v>
          </cell>
          <cell r="C440" t="e">
            <v>#VALUE!</v>
          </cell>
          <cell r="D440" t="str">
            <v>前台</v>
          </cell>
          <cell r="E440" t="str">
            <v>河北光华荣昌汽车部件有限公司</v>
          </cell>
          <cell r="F440" t="str">
            <v>后视镜事业部</v>
          </cell>
          <cell r="G440" t="str">
            <v>后视镜组装车间</v>
          </cell>
          <cell r="H440" t="str">
            <v>组装工</v>
          </cell>
        </row>
        <row r="441">
          <cell r="B441" t="str">
            <v>韩雪</v>
          </cell>
          <cell r="C441" t="e">
            <v>#VALUE!</v>
          </cell>
          <cell r="D441" t="str">
            <v>前台</v>
          </cell>
          <cell r="E441" t="str">
            <v>河北光华荣昌汽车部件有限公司</v>
          </cell>
          <cell r="F441" t="str">
            <v>后视镜事业部</v>
          </cell>
          <cell r="G441" t="str">
            <v>后视镜组装车间</v>
          </cell>
          <cell r="H441" t="str">
            <v>组装工</v>
          </cell>
        </row>
        <row r="442">
          <cell r="B442" t="str">
            <v>马少崧</v>
          </cell>
          <cell r="C442" t="e">
            <v>#VALUE!</v>
          </cell>
          <cell r="D442" t="str">
            <v>前台</v>
          </cell>
          <cell r="E442" t="str">
            <v>河北光华荣昌汽车部件有限公司</v>
          </cell>
          <cell r="F442" t="str">
            <v>座椅事业一部--金属件厂</v>
          </cell>
          <cell r="G442" t="str">
            <v>制造技术部-模具车间设计组</v>
          </cell>
          <cell r="H442" t="str">
            <v>管培生</v>
          </cell>
        </row>
        <row r="443">
          <cell r="B443" t="str">
            <v>邢凯月</v>
          </cell>
          <cell r="C443" t="e">
            <v>#VALUE!</v>
          </cell>
          <cell r="D443" t="str">
            <v>前台</v>
          </cell>
          <cell r="E443" t="str">
            <v>河北光华荣昌汽车部件有限公司</v>
          </cell>
          <cell r="F443" t="str">
            <v>座椅事业一部--金属件厂</v>
          </cell>
          <cell r="G443" t="str">
            <v>制造技术部-质量工艺科</v>
          </cell>
          <cell r="H443" t="str">
            <v>外检员</v>
          </cell>
        </row>
        <row r="444">
          <cell r="B444" t="str">
            <v>杨莉莉</v>
          </cell>
          <cell r="C444" t="e">
            <v>#VALUE!</v>
          </cell>
          <cell r="D444" t="str">
            <v>前台</v>
          </cell>
          <cell r="E444" t="str">
            <v>河北光华荣昌汽车部件有限公司</v>
          </cell>
          <cell r="F444" t="str">
            <v>座椅事业一部--金属件厂</v>
          </cell>
          <cell r="G444" t="str">
            <v>底座装配车间</v>
          </cell>
          <cell r="H444" t="str">
            <v>组装工</v>
          </cell>
        </row>
        <row r="445">
          <cell r="B445" t="str">
            <v>刘瑞杰</v>
          </cell>
          <cell r="C445" t="e">
            <v>#VALUE!</v>
          </cell>
          <cell r="D445" t="str">
            <v>前台</v>
          </cell>
          <cell r="E445" t="str">
            <v>河北光华荣昌汽车部件有限公司</v>
          </cell>
          <cell r="F445" t="str">
            <v>座椅事业一部--金属件厂</v>
          </cell>
          <cell r="G445" t="str">
            <v>生产管理科</v>
          </cell>
          <cell r="H445" t="str">
            <v>库管员</v>
          </cell>
        </row>
        <row r="446">
          <cell r="B446" t="str">
            <v>刘香荣</v>
          </cell>
          <cell r="C446" t="e">
            <v>#VALUE!</v>
          </cell>
          <cell r="D446" t="str">
            <v>前台</v>
          </cell>
          <cell r="E446" t="str">
            <v>河北光华荣昌汽车部件有限公司</v>
          </cell>
          <cell r="F446" t="str">
            <v>后视镜事业部</v>
          </cell>
          <cell r="G446" t="str">
            <v>后视镜组装车间</v>
          </cell>
          <cell r="H446" t="str">
            <v>组装工</v>
          </cell>
        </row>
        <row r="447">
          <cell r="B447" t="str">
            <v>吕文贺</v>
          </cell>
          <cell r="C447" t="e">
            <v>#VALUE!</v>
          </cell>
          <cell r="D447" t="str">
            <v>前台</v>
          </cell>
          <cell r="E447" t="str">
            <v>河北光华荣昌汽车部件有限公司</v>
          </cell>
          <cell r="F447" t="str">
            <v>后视镜事业部</v>
          </cell>
          <cell r="G447" t="str">
            <v>后视镜组装车间</v>
          </cell>
          <cell r="H447" t="str">
            <v>组装工</v>
          </cell>
        </row>
        <row r="448">
          <cell r="B448" t="str">
            <v>李元</v>
          </cell>
          <cell r="C448" t="e">
            <v>#VALUE!</v>
          </cell>
          <cell r="D448" t="str">
            <v>前台</v>
          </cell>
          <cell r="E448" t="str">
            <v>河北光华荣昌汽车部件有限公司</v>
          </cell>
          <cell r="F448" t="str">
            <v>座椅事业一部--金属件厂</v>
          </cell>
          <cell r="G448" t="str">
            <v>焊接车间</v>
          </cell>
          <cell r="H448" t="str">
            <v>摆件工</v>
          </cell>
        </row>
        <row r="449">
          <cell r="B449" t="str">
            <v>杨玉香</v>
          </cell>
          <cell r="C449" t="e">
            <v>#VALUE!</v>
          </cell>
          <cell r="D449" t="str">
            <v>前台</v>
          </cell>
          <cell r="E449" t="str">
            <v>河北光华荣昌汽车部件有限公司</v>
          </cell>
          <cell r="F449" t="str">
            <v>座椅事业一部--座椅厂</v>
          </cell>
          <cell r="G449" t="str">
            <v>座椅总装车间</v>
          </cell>
          <cell r="H449" t="str">
            <v>检验员</v>
          </cell>
        </row>
        <row r="450">
          <cell r="B450" t="str">
            <v>岳增帅</v>
          </cell>
          <cell r="C450" t="e">
            <v>#VALUE!</v>
          </cell>
          <cell r="D450" t="str">
            <v>前台</v>
          </cell>
          <cell r="E450" t="str">
            <v>河北光华荣昌汽车部件有限公司</v>
          </cell>
          <cell r="F450" t="str">
            <v>座椅事业一部--座椅厂</v>
          </cell>
          <cell r="G450" t="str">
            <v>座椅总装车间</v>
          </cell>
          <cell r="H450" t="str">
            <v>检验员</v>
          </cell>
        </row>
        <row r="451">
          <cell r="B451" t="str">
            <v>张梦凡</v>
          </cell>
          <cell r="C451" t="e">
            <v>#VALUE!</v>
          </cell>
          <cell r="D451" t="str">
            <v>前台</v>
          </cell>
          <cell r="E451" t="str">
            <v>河北光华荣昌汽车部件有限公司</v>
          </cell>
          <cell r="F451" t="str">
            <v>座椅事业一部--金属件厂</v>
          </cell>
          <cell r="G451" t="str">
            <v>总经办-安环科</v>
          </cell>
          <cell r="H451" t="str">
            <v>安环文员</v>
          </cell>
        </row>
        <row r="452">
          <cell r="B452" t="str">
            <v>王訾强</v>
          </cell>
          <cell r="C452" t="e">
            <v>#VALUE!</v>
          </cell>
          <cell r="D452" t="str">
            <v>前台</v>
          </cell>
          <cell r="E452" t="str">
            <v>河北光华荣昌汽车部件有限公司</v>
          </cell>
          <cell r="F452" t="str">
            <v>座椅事业一部--座椅厂</v>
          </cell>
          <cell r="G452" t="str">
            <v>座椅总装车间</v>
          </cell>
          <cell r="H452" t="str">
            <v>组装工</v>
          </cell>
        </row>
        <row r="453">
          <cell r="B453" t="str">
            <v>张晨晨</v>
          </cell>
          <cell r="C453" t="e">
            <v>#VALUE!</v>
          </cell>
          <cell r="D453" t="str">
            <v>前台</v>
          </cell>
          <cell r="E453" t="str">
            <v>河北光华荣昌汽车部件有限公司</v>
          </cell>
          <cell r="F453" t="str">
            <v>座椅事业一部--座椅厂</v>
          </cell>
          <cell r="G453" t="str">
            <v>座椅总装车间</v>
          </cell>
          <cell r="H453" t="str">
            <v>检验员</v>
          </cell>
        </row>
        <row r="454">
          <cell r="B454" t="str">
            <v>王文轩</v>
          </cell>
          <cell r="C454" t="e">
            <v>#VALUE!</v>
          </cell>
          <cell r="D454" t="str">
            <v>前台</v>
          </cell>
          <cell r="E454" t="str">
            <v>河北光华荣昌汽车部件有限公司</v>
          </cell>
          <cell r="F454" t="str">
            <v>座椅事业一部--座椅厂</v>
          </cell>
          <cell r="G454" t="str">
            <v>制造技术部-质量工艺科</v>
          </cell>
          <cell r="H454" t="str">
            <v>过程质量工程师</v>
          </cell>
        </row>
        <row r="455">
          <cell r="B455" t="str">
            <v>王兴祖</v>
          </cell>
          <cell r="C455" t="e">
            <v>#VALUE!</v>
          </cell>
          <cell r="D455" t="str">
            <v>前台</v>
          </cell>
          <cell r="E455" t="str">
            <v>河北光华荣昌汽车部件有限公司</v>
          </cell>
          <cell r="F455" t="str">
            <v>座椅事业一部--金属件厂</v>
          </cell>
          <cell r="G455" t="str">
            <v>底座装配车间</v>
          </cell>
          <cell r="H455" t="str">
            <v>组装工</v>
          </cell>
        </row>
        <row r="456">
          <cell r="B456" t="str">
            <v>孙英健</v>
          </cell>
          <cell r="C456" t="e">
            <v>#VALUE!</v>
          </cell>
          <cell r="D456" t="str">
            <v>前台</v>
          </cell>
          <cell r="E456" t="str">
            <v>河北光华荣昌汽车部件有限公司</v>
          </cell>
          <cell r="F456" t="str">
            <v>座椅事业一部--金属件厂</v>
          </cell>
          <cell r="G456" t="str">
            <v>底座装配车间</v>
          </cell>
          <cell r="H456" t="str">
            <v>组装工</v>
          </cell>
        </row>
        <row r="457">
          <cell r="B457" t="str">
            <v>高子煊</v>
          </cell>
          <cell r="C457" t="e">
            <v>#VALUE!</v>
          </cell>
          <cell r="D457" t="str">
            <v>前台</v>
          </cell>
          <cell r="E457" t="str">
            <v>河北光华荣昌汽车部件有限公司</v>
          </cell>
          <cell r="F457" t="str">
            <v>座椅事业一部--金属件厂</v>
          </cell>
          <cell r="G457" t="str">
            <v>底座装配车间</v>
          </cell>
          <cell r="H457" t="str">
            <v>组装工</v>
          </cell>
        </row>
        <row r="458">
          <cell r="B458" t="str">
            <v>张明豪</v>
          </cell>
          <cell r="C458" t="e">
            <v>#VALUE!</v>
          </cell>
          <cell r="D458" t="str">
            <v>前台</v>
          </cell>
          <cell r="E458" t="str">
            <v>河北光华荣昌汽车部件有限公司</v>
          </cell>
          <cell r="F458" t="str">
            <v>座椅事业一部--金属件厂</v>
          </cell>
          <cell r="G458" t="str">
            <v>底座装配车间</v>
          </cell>
          <cell r="H458" t="str">
            <v>组装工</v>
          </cell>
        </row>
        <row r="459">
          <cell r="B459" t="str">
            <v>刘宝洪</v>
          </cell>
          <cell r="C459" t="e">
            <v>#VALUE!</v>
          </cell>
          <cell r="D459" t="str">
            <v>前台</v>
          </cell>
          <cell r="E459" t="str">
            <v>河北光华荣昌汽车部件有限公司</v>
          </cell>
          <cell r="F459" t="str">
            <v>座椅事业一部--金属件厂</v>
          </cell>
          <cell r="G459" t="str">
            <v>电泳车间</v>
          </cell>
          <cell r="H459" t="str">
            <v>挂件工</v>
          </cell>
        </row>
        <row r="460">
          <cell r="B460" t="str">
            <v>臧洪瑞</v>
          </cell>
          <cell r="C460" t="e">
            <v>#VALUE!</v>
          </cell>
          <cell r="D460" t="str">
            <v>前台</v>
          </cell>
          <cell r="E460" t="str">
            <v>河北光华荣昌汽车部件有限公司</v>
          </cell>
          <cell r="F460" t="str">
            <v>座椅事业一部--金属件厂</v>
          </cell>
          <cell r="G460" t="str">
            <v>电泳车间</v>
          </cell>
          <cell r="H460" t="str">
            <v>挂件工</v>
          </cell>
        </row>
        <row r="461">
          <cell r="B461" t="str">
            <v>闫庆军</v>
          </cell>
          <cell r="C461" t="str">
            <v>男</v>
          </cell>
          <cell r="D461" t="str">
            <v>前台</v>
          </cell>
          <cell r="E461" t="str">
            <v>河北光华荣昌汽车部件有限公司</v>
          </cell>
          <cell r="F461" t="str">
            <v>座椅事业一部--金属件厂</v>
          </cell>
          <cell r="G461" t="str">
            <v>电泳车间</v>
          </cell>
          <cell r="H461" t="str">
            <v>挂件工</v>
          </cell>
        </row>
        <row r="462">
          <cell r="B462" t="str">
            <v>徐淑珍</v>
          </cell>
          <cell r="C462" t="str">
            <v>女</v>
          </cell>
          <cell r="D462" t="str">
            <v>前台</v>
          </cell>
          <cell r="E462" t="str">
            <v>河北光华荣昌汽车部件有限公司</v>
          </cell>
          <cell r="F462" t="str">
            <v>座椅事业一部--金属件厂</v>
          </cell>
          <cell r="G462" t="str">
            <v>电泳车间</v>
          </cell>
          <cell r="H462" t="str">
            <v>挂件工</v>
          </cell>
        </row>
        <row r="463">
          <cell r="B463" t="str">
            <v>张瑞丽</v>
          </cell>
          <cell r="C463" t="str">
            <v>女</v>
          </cell>
          <cell r="D463" t="str">
            <v>前台</v>
          </cell>
          <cell r="E463" t="str">
            <v>河北光华荣昌汽车部件有限公司</v>
          </cell>
          <cell r="F463" t="str">
            <v>座椅事业一部--金属件厂</v>
          </cell>
          <cell r="G463" t="str">
            <v>电泳车间</v>
          </cell>
          <cell r="H463" t="str">
            <v>挂件工</v>
          </cell>
        </row>
        <row r="464">
          <cell r="B464" t="str">
            <v>宋海兰</v>
          </cell>
          <cell r="C464" t="str">
            <v>女</v>
          </cell>
          <cell r="D464" t="str">
            <v>前台</v>
          </cell>
          <cell r="E464" t="str">
            <v>河北光华荣昌汽车部件有限公司</v>
          </cell>
          <cell r="F464" t="str">
            <v>座椅事业一部--金属件厂</v>
          </cell>
          <cell r="G464" t="str">
            <v>电泳车间</v>
          </cell>
          <cell r="H464" t="str">
            <v>挂件工</v>
          </cell>
        </row>
        <row r="465">
          <cell r="B465" t="str">
            <v>陈华</v>
          </cell>
          <cell r="C465" t="str">
            <v>女</v>
          </cell>
          <cell r="D465" t="str">
            <v>前台</v>
          </cell>
          <cell r="E465" t="str">
            <v>河北光华荣昌汽车部件有限公司</v>
          </cell>
          <cell r="F465" t="str">
            <v>座椅事业一部--金属件厂</v>
          </cell>
          <cell r="G465" t="str">
            <v>电泳车间</v>
          </cell>
          <cell r="H465" t="str">
            <v>挂件工</v>
          </cell>
        </row>
        <row r="466">
          <cell r="B466" t="str">
            <v>赵春娥</v>
          </cell>
          <cell r="C466" t="str">
            <v>女</v>
          </cell>
          <cell r="D466" t="str">
            <v>前台</v>
          </cell>
          <cell r="E466" t="str">
            <v>河北光华荣昌汽车部件有限公司</v>
          </cell>
          <cell r="F466" t="str">
            <v>座椅事业一部--金属件厂</v>
          </cell>
          <cell r="G466" t="str">
            <v>电泳车间</v>
          </cell>
          <cell r="H466" t="str">
            <v>挂件工</v>
          </cell>
        </row>
        <row r="467">
          <cell r="B467" t="str">
            <v>范秀花</v>
          </cell>
          <cell r="C467" t="e">
            <v>#VALUE!</v>
          </cell>
          <cell r="D467" t="str">
            <v>前台</v>
          </cell>
          <cell r="E467" t="str">
            <v>河北光华荣昌汽车部件有限公司</v>
          </cell>
          <cell r="F467" t="str">
            <v>座椅事业一部--金属件厂</v>
          </cell>
          <cell r="G467" t="str">
            <v>焊接车间</v>
          </cell>
          <cell r="H467" t="str">
            <v>摆件工</v>
          </cell>
        </row>
        <row r="468">
          <cell r="B468" t="str">
            <v>刘娟娟</v>
          </cell>
          <cell r="C468" t="e">
            <v>#VALUE!</v>
          </cell>
          <cell r="D468" t="str">
            <v>前台</v>
          </cell>
          <cell r="E468" t="str">
            <v>河北光华荣昌汽车部件有限公司</v>
          </cell>
          <cell r="F468" t="str">
            <v>座椅事业一部--金属件厂</v>
          </cell>
          <cell r="G468" t="str">
            <v>焊接车间</v>
          </cell>
          <cell r="H468" t="str">
            <v>摆件工</v>
          </cell>
        </row>
        <row r="469">
          <cell r="B469" t="str">
            <v>孙明明</v>
          </cell>
          <cell r="C469" t="e">
            <v>#VALUE!</v>
          </cell>
          <cell r="D469" t="str">
            <v>前台</v>
          </cell>
          <cell r="E469" t="str">
            <v>河北光华荣昌汽车部件有限公司</v>
          </cell>
          <cell r="F469" t="str">
            <v>座椅事业一部--金属件厂</v>
          </cell>
          <cell r="G469" t="str">
            <v>焊接车间</v>
          </cell>
          <cell r="H469" t="str">
            <v>摆件工</v>
          </cell>
        </row>
        <row r="470">
          <cell r="B470" t="str">
            <v>秦耀政</v>
          </cell>
          <cell r="C470" t="e">
            <v>#VALUE!</v>
          </cell>
          <cell r="D470" t="str">
            <v>前台</v>
          </cell>
          <cell r="E470" t="str">
            <v>河北光华荣昌汽车部件有限公司</v>
          </cell>
          <cell r="F470" t="str">
            <v>座椅事业一部--金属件厂</v>
          </cell>
          <cell r="G470" t="str">
            <v>焊接车间</v>
          </cell>
          <cell r="H470" t="str">
            <v>摆件工</v>
          </cell>
        </row>
        <row r="471">
          <cell r="B471" t="str">
            <v>胡翠翠</v>
          </cell>
          <cell r="C471" t="e">
            <v>#VALUE!</v>
          </cell>
          <cell r="D471" t="str">
            <v>前台</v>
          </cell>
          <cell r="E471" t="str">
            <v>河北光华荣昌汽车部件有限公司</v>
          </cell>
          <cell r="F471" t="str">
            <v>座椅事业一部--金属件厂</v>
          </cell>
          <cell r="G471" t="str">
            <v>焊接车间</v>
          </cell>
          <cell r="H471" t="str">
            <v>摆件工</v>
          </cell>
        </row>
        <row r="472">
          <cell r="B472" t="str">
            <v>孙学文</v>
          </cell>
          <cell r="C472" t="e">
            <v>#VALUE!</v>
          </cell>
          <cell r="D472" t="str">
            <v>前台</v>
          </cell>
          <cell r="E472" t="str">
            <v>河北光华荣昌汽车部件有限公司</v>
          </cell>
          <cell r="F472" t="str">
            <v>座椅事业一部--金属件厂</v>
          </cell>
          <cell r="G472" t="str">
            <v>焊接车间</v>
          </cell>
          <cell r="H472" t="str">
            <v>摆件工</v>
          </cell>
        </row>
        <row r="473">
          <cell r="B473" t="str">
            <v>郭俊文</v>
          </cell>
          <cell r="C473" t="e">
            <v>#VALUE!</v>
          </cell>
          <cell r="D473" t="str">
            <v>前台</v>
          </cell>
          <cell r="E473" t="str">
            <v>河北光华荣昌汽车部件有限公司</v>
          </cell>
          <cell r="F473" t="str">
            <v>座椅事业一部--金属件厂</v>
          </cell>
          <cell r="G473" t="str">
            <v>焊接车间</v>
          </cell>
          <cell r="H473" t="str">
            <v>摆件工</v>
          </cell>
        </row>
        <row r="474">
          <cell r="B474" t="str">
            <v>赵晶晶</v>
          </cell>
          <cell r="C474" t="e">
            <v>#VALUE!</v>
          </cell>
          <cell r="D474" t="str">
            <v>前台</v>
          </cell>
          <cell r="E474" t="str">
            <v>河北光华荣昌汽车部件有限公司</v>
          </cell>
          <cell r="F474" t="str">
            <v>座椅事业一部--金属件厂</v>
          </cell>
          <cell r="G474" t="str">
            <v>焊接车间</v>
          </cell>
          <cell r="H474" t="str">
            <v>摆件工</v>
          </cell>
        </row>
        <row r="475">
          <cell r="B475" t="str">
            <v>曹如霞</v>
          </cell>
          <cell r="C475" t="e">
            <v>#VALUE!</v>
          </cell>
          <cell r="D475" t="str">
            <v>前台</v>
          </cell>
          <cell r="E475" t="str">
            <v>河北光华荣昌汽车部件有限公司</v>
          </cell>
          <cell r="F475" t="str">
            <v>座椅事业一部--金属件厂</v>
          </cell>
          <cell r="G475" t="str">
            <v>焊接车间</v>
          </cell>
          <cell r="H475" t="str">
            <v>摆件工</v>
          </cell>
        </row>
        <row r="476">
          <cell r="B476" t="str">
            <v>邓福海</v>
          </cell>
          <cell r="C476" t="e">
            <v>#VALUE!</v>
          </cell>
          <cell r="D476" t="str">
            <v>前台</v>
          </cell>
          <cell r="E476" t="str">
            <v>河北光华荣昌汽车部件有限公司</v>
          </cell>
          <cell r="F476" t="str">
            <v>座椅事业一部--金属件厂</v>
          </cell>
          <cell r="G476" t="str">
            <v>焊接车间</v>
          </cell>
          <cell r="H476" t="str">
            <v>摆件工</v>
          </cell>
        </row>
        <row r="477">
          <cell r="B477" t="str">
            <v>滕爱文</v>
          </cell>
          <cell r="C477" t="e">
            <v>#VALUE!</v>
          </cell>
          <cell r="D477" t="str">
            <v>前台</v>
          </cell>
          <cell r="E477" t="str">
            <v>河北光华荣昌汽车部件有限公司</v>
          </cell>
          <cell r="F477" t="str">
            <v>座椅事业一部--金属件厂</v>
          </cell>
          <cell r="G477" t="str">
            <v>焊接车间</v>
          </cell>
          <cell r="H477" t="str">
            <v>摆件工</v>
          </cell>
        </row>
        <row r="478">
          <cell r="B478" t="str">
            <v>刘厚腾</v>
          </cell>
          <cell r="C478" t="e">
            <v>#VALUE!</v>
          </cell>
          <cell r="D478" t="str">
            <v>前台</v>
          </cell>
          <cell r="E478" t="str">
            <v>河北光华荣昌汽车部件有限公司</v>
          </cell>
          <cell r="F478" t="str">
            <v>座椅事业一部--金属件厂</v>
          </cell>
          <cell r="G478" t="str">
            <v>焊接车间</v>
          </cell>
          <cell r="H478" t="str">
            <v>摆件工</v>
          </cell>
        </row>
        <row r="479">
          <cell r="B479" t="str">
            <v>王金玉</v>
          </cell>
          <cell r="C479" t="e">
            <v>#VALUE!</v>
          </cell>
          <cell r="D479" t="str">
            <v>前台</v>
          </cell>
          <cell r="E479" t="str">
            <v>河北光华荣昌汽车部件有限公司</v>
          </cell>
          <cell r="F479" t="str">
            <v>座椅事业一部--金属件厂</v>
          </cell>
          <cell r="G479" t="str">
            <v>焊接车间</v>
          </cell>
          <cell r="H479" t="str">
            <v>摆件工</v>
          </cell>
        </row>
        <row r="480">
          <cell r="B480" t="str">
            <v>孟祥广</v>
          </cell>
          <cell r="C480" t="e">
            <v>#VALUE!</v>
          </cell>
          <cell r="D480" t="str">
            <v>前台</v>
          </cell>
          <cell r="E480" t="str">
            <v>河北光华荣昌汽车部件有限公司</v>
          </cell>
          <cell r="F480" t="str">
            <v>座椅事业一部--金属件厂</v>
          </cell>
          <cell r="G480" t="str">
            <v>焊接车间</v>
          </cell>
          <cell r="H480" t="str">
            <v>焊工</v>
          </cell>
        </row>
        <row r="481">
          <cell r="B481" t="str">
            <v>李树昶</v>
          </cell>
          <cell r="C481" t="e">
            <v>#VALUE!</v>
          </cell>
          <cell r="D481" t="str">
            <v>前台</v>
          </cell>
          <cell r="E481" t="str">
            <v>河北光华荣昌汽车部件有限公司</v>
          </cell>
          <cell r="F481" t="str">
            <v>座椅事业一部--金属件厂</v>
          </cell>
          <cell r="G481" t="str">
            <v>焊接车间</v>
          </cell>
          <cell r="H481" t="str">
            <v>摆件工</v>
          </cell>
        </row>
        <row r="482">
          <cell r="B482" t="str">
            <v>于德雨</v>
          </cell>
          <cell r="C482" t="e">
            <v>#VALUE!</v>
          </cell>
          <cell r="D482" t="str">
            <v>前台</v>
          </cell>
          <cell r="E482" t="str">
            <v>河北光华荣昌汽车部件有限公司</v>
          </cell>
          <cell r="F482" t="str">
            <v>座椅事业一部--金属件厂</v>
          </cell>
          <cell r="G482" t="str">
            <v>焊接车间</v>
          </cell>
          <cell r="H482" t="str">
            <v>摆件工</v>
          </cell>
        </row>
        <row r="483">
          <cell r="B483" t="str">
            <v>高磊</v>
          </cell>
          <cell r="C483" t="e">
            <v>#VALUE!</v>
          </cell>
          <cell r="D483" t="str">
            <v>前台</v>
          </cell>
          <cell r="E483" t="str">
            <v>河北光华荣昌汽车部件有限公司</v>
          </cell>
          <cell r="F483" t="str">
            <v>座椅事业一部--金属件厂</v>
          </cell>
          <cell r="G483" t="str">
            <v>焊接车间</v>
          </cell>
          <cell r="H483" t="str">
            <v>焊工</v>
          </cell>
        </row>
        <row r="484">
          <cell r="B484" t="str">
            <v>徐嘉乐</v>
          </cell>
          <cell r="C484" t="e">
            <v>#VALUE!</v>
          </cell>
          <cell r="D484" t="str">
            <v>前台</v>
          </cell>
          <cell r="E484" t="str">
            <v>河北光华荣昌汽车部件有限公司</v>
          </cell>
          <cell r="F484" t="str">
            <v>座椅事业一部--金属件厂</v>
          </cell>
          <cell r="G484" t="str">
            <v>焊接车间</v>
          </cell>
          <cell r="H484" t="str">
            <v>摆件工</v>
          </cell>
        </row>
        <row r="485">
          <cell r="B485" t="str">
            <v>耿浩玮</v>
          </cell>
          <cell r="C485" t="str">
            <v>男</v>
          </cell>
          <cell r="D485" t="str">
            <v>前台</v>
          </cell>
          <cell r="E485" t="str">
            <v>河北光华荣昌汽车部件有限公司</v>
          </cell>
          <cell r="F485" t="str">
            <v>座椅事业一部--金属件厂</v>
          </cell>
          <cell r="G485" t="str">
            <v>焊接车间</v>
          </cell>
          <cell r="H485" t="str">
            <v>摆件工</v>
          </cell>
        </row>
        <row r="486">
          <cell r="B486" t="str">
            <v>刘龙祥</v>
          </cell>
          <cell r="C486" t="str">
            <v>男</v>
          </cell>
          <cell r="D486" t="str">
            <v>前台</v>
          </cell>
          <cell r="E486" t="str">
            <v>河北光华荣昌汽车部件有限公司</v>
          </cell>
          <cell r="F486" t="str">
            <v>座椅事业一部--金属件厂</v>
          </cell>
          <cell r="G486" t="str">
            <v>焊接车间</v>
          </cell>
          <cell r="H486" t="str">
            <v>摆件工</v>
          </cell>
        </row>
        <row r="487">
          <cell r="B487" t="str">
            <v>张德义</v>
          </cell>
          <cell r="C487" t="str">
            <v>男</v>
          </cell>
          <cell r="D487" t="str">
            <v>前台</v>
          </cell>
          <cell r="E487" t="str">
            <v>河北光华荣昌汽车部件有限公司</v>
          </cell>
          <cell r="F487" t="str">
            <v>座椅事业一部--金属件厂</v>
          </cell>
          <cell r="G487" t="str">
            <v>焊接车间</v>
          </cell>
          <cell r="H487" t="str">
            <v>焊工</v>
          </cell>
        </row>
        <row r="488">
          <cell r="B488" t="str">
            <v>刘振煊</v>
          </cell>
          <cell r="C488" t="str">
            <v>男</v>
          </cell>
          <cell r="D488" t="str">
            <v>前台</v>
          </cell>
          <cell r="E488" t="str">
            <v>河北光华荣昌汽车部件有限公司</v>
          </cell>
          <cell r="F488" t="str">
            <v>座椅事业一部--金属件厂</v>
          </cell>
          <cell r="G488" t="str">
            <v>焊接车间</v>
          </cell>
          <cell r="H488" t="str">
            <v>摆件工</v>
          </cell>
        </row>
        <row r="489">
          <cell r="B489" t="str">
            <v>刘希伟</v>
          </cell>
          <cell r="C489" t="str">
            <v>男</v>
          </cell>
          <cell r="D489" t="str">
            <v>前台</v>
          </cell>
          <cell r="E489" t="str">
            <v>河北光华荣昌汽车部件有限公司</v>
          </cell>
          <cell r="F489" t="str">
            <v>座椅事业一部--金属件厂</v>
          </cell>
          <cell r="G489" t="str">
            <v>焊接车间</v>
          </cell>
          <cell r="H489" t="str">
            <v>焊工</v>
          </cell>
        </row>
        <row r="490">
          <cell r="B490" t="str">
            <v>张雨</v>
          </cell>
          <cell r="C490" t="str">
            <v>男</v>
          </cell>
          <cell r="D490" t="str">
            <v>前台</v>
          </cell>
          <cell r="E490" t="str">
            <v>河北光华荣昌汽车部件有限公司</v>
          </cell>
          <cell r="F490" t="str">
            <v>座椅事业一部--金属件厂</v>
          </cell>
          <cell r="G490" t="str">
            <v>焊接车间</v>
          </cell>
          <cell r="H490" t="str">
            <v>摆件工</v>
          </cell>
        </row>
        <row r="491">
          <cell r="B491" t="str">
            <v>高希明</v>
          </cell>
          <cell r="C491" t="str">
            <v>男</v>
          </cell>
          <cell r="D491" t="str">
            <v>前台</v>
          </cell>
          <cell r="E491" t="str">
            <v>河北光华荣昌汽车部件有限公司</v>
          </cell>
          <cell r="F491" t="str">
            <v>座椅事业一部--金属件厂</v>
          </cell>
          <cell r="G491" t="str">
            <v>焊接车间</v>
          </cell>
          <cell r="H491" t="str">
            <v>摆件工</v>
          </cell>
        </row>
        <row r="492">
          <cell r="B492" t="str">
            <v>韩振达</v>
          </cell>
          <cell r="C492" t="str">
            <v>男</v>
          </cell>
          <cell r="D492" t="str">
            <v>前台</v>
          </cell>
          <cell r="E492" t="str">
            <v>河北光华荣昌汽车部件有限公司</v>
          </cell>
          <cell r="F492" t="str">
            <v>座椅事业一部--金属件厂</v>
          </cell>
          <cell r="G492" t="str">
            <v>焊接车间</v>
          </cell>
          <cell r="H492" t="str">
            <v>摆件工</v>
          </cell>
        </row>
        <row r="493">
          <cell r="B493" t="str">
            <v>于洋</v>
          </cell>
          <cell r="C493" t="e">
            <v>#VALUE!</v>
          </cell>
          <cell r="D493" t="str">
            <v>前台</v>
          </cell>
          <cell r="E493" t="str">
            <v>河北光华荣昌汽车部件有限公司</v>
          </cell>
          <cell r="F493" t="str">
            <v>座椅事业一部--金属件厂</v>
          </cell>
          <cell r="G493" t="str">
            <v>焊接车间</v>
          </cell>
          <cell r="H493" t="str">
            <v>摆件工</v>
          </cell>
        </row>
        <row r="494">
          <cell r="B494" t="str">
            <v>王宏建</v>
          </cell>
          <cell r="C494" t="str">
            <v>男</v>
          </cell>
          <cell r="D494" t="str">
            <v>前台</v>
          </cell>
          <cell r="E494" t="str">
            <v>河北光华荣昌汽车部件有限公司</v>
          </cell>
          <cell r="F494" t="str">
            <v>座椅事业一部--金属件厂</v>
          </cell>
          <cell r="G494" t="str">
            <v>焊接车间</v>
          </cell>
          <cell r="H494" t="str">
            <v>焊工</v>
          </cell>
        </row>
        <row r="495">
          <cell r="B495" t="str">
            <v>王云</v>
          </cell>
          <cell r="C495" t="str">
            <v>男</v>
          </cell>
          <cell r="D495" t="str">
            <v>前台</v>
          </cell>
          <cell r="E495" t="str">
            <v>河北光华荣昌汽车部件有限公司</v>
          </cell>
          <cell r="F495" t="str">
            <v>座椅事业一部--金属件厂</v>
          </cell>
          <cell r="G495" t="str">
            <v>焊接车间</v>
          </cell>
          <cell r="H495" t="str">
            <v>摆件工</v>
          </cell>
        </row>
        <row r="496">
          <cell r="B496" t="str">
            <v>王博</v>
          </cell>
          <cell r="C496" t="str">
            <v>男</v>
          </cell>
          <cell r="D496" t="str">
            <v>前台</v>
          </cell>
          <cell r="E496" t="str">
            <v>河北光华荣昌汽车部件有限公司</v>
          </cell>
          <cell r="F496" t="str">
            <v>座椅事业一部--金属件厂</v>
          </cell>
          <cell r="G496" t="str">
            <v>焊接车间</v>
          </cell>
          <cell r="H496" t="str">
            <v>摆件工</v>
          </cell>
        </row>
        <row r="497">
          <cell r="B497" t="str">
            <v>王康玮</v>
          </cell>
          <cell r="C497" t="str">
            <v>男</v>
          </cell>
          <cell r="D497" t="str">
            <v>前台</v>
          </cell>
          <cell r="E497" t="str">
            <v>河北光华荣昌汽车部件有限公司</v>
          </cell>
          <cell r="F497" t="str">
            <v>座椅事业一部--金属件厂</v>
          </cell>
          <cell r="G497" t="str">
            <v>焊接车间</v>
          </cell>
          <cell r="H497" t="str">
            <v>摆件工</v>
          </cell>
        </row>
        <row r="498">
          <cell r="B498" t="str">
            <v>窦浩然</v>
          </cell>
          <cell r="C498" t="str">
            <v>男</v>
          </cell>
          <cell r="D498" t="str">
            <v>前台</v>
          </cell>
          <cell r="E498" t="str">
            <v>河北光华荣昌汽车部件有限公司</v>
          </cell>
          <cell r="F498" t="str">
            <v>座椅事业一部--金属件厂</v>
          </cell>
          <cell r="G498" t="str">
            <v>焊接车间</v>
          </cell>
          <cell r="H498" t="str">
            <v>摆件工</v>
          </cell>
        </row>
        <row r="499">
          <cell r="B499" t="str">
            <v>徐富祥</v>
          </cell>
          <cell r="C499" t="str">
            <v>男</v>
          </cell>
          <cell r="D499" t="str">
            <v>前台</v>
          </cell>
          <cell r="E499" t="str">
            <v>河北光华荣昌汽车部件有限公司</v>
          </cell>
          <cell r="F499" t="str">
            <v>座椅事业一部--金属件厂</v>
          </cell>
          <cell r="G499" t="str">
            <v>焊接车间</v>
          </cell>
          <cell r="H499" t="str">
            <v>摆件工</v>
          </cell>
        </row>
        <row r="500">
          <cell r="B500" t="str">
            <v>陈俊凯</v>
          </cell>
          <cell r="C500" t="str">
            <v>男</v>
          </cell>
          <cell r="D500" t="str">
            <v>前台</v>
          </cell>
          <cell r="E500" t="str">
            <v>河北光华荣昌汽车部件有限公司</v>
          </cell>
          <cell r="F500" t="str">
            <v>座椅事业一部--金属件厂</v>
          </cell>
          <cell r="G500" t="str">
            <v>焊接车间</v>
          </cell>
          <cell r="H500" t="str">
            <v>摆件工</v>
          </cell>
        </row>
        <row r="501">
          <cell r="B501" t="str">
            <v>王万月</v>
          </cell>
          <cell r="C501" t="str">
            <v>男</v>
          </cell>
          <cell r="D501" t="str">
            <v>前台</v>
          </cell>
          <cell r="E501" t="str">
            <v>河北光华荣昌汽车部件有限公司</v>
          </cell>
          <cell r="F501" t="str">
            <v>座椅事业一部--金属件厂</v>
          </cell>
          <cell r="G501" t="str">
            <v>焊接车间</v>
          </cell>
          <cell r="H501" t="str">
            <v>摆件工</v>
          </cell>
        </row>
        <row r="502">
          <cell r="B502" t="str">
            <v>孙新华</v>
          </cell>
          <cell r="C502" t="str">
            <v>男</v>
          </cell>
          <cell r="D502" t="str">
            <v>前台</v>
          </cell>
          <cell r="E502" t="str">
            <v>河北光华荣昌汽车部件有限公司</v>
          </cell>
          <cell r="F502" t="str">
            <v>座椅事业一部--金属件厂</v>
          </cell>
          <cell r="G502" t="str">
            <v>焊接车间</v>
          </cell>
          <cell r="H502" t="str">
            <v>摆件工</v>
          </cell>
        </row>
        <row r="503">
          <cell r="B503" t="str">
            <v>赵玉合</v>
          </cell>
          <cell r="C503" t="str">
            <v>男</v>
          </cell>
          <cell r="D503" t="str">
            <v>前台</v>
          </cell>
          <cell r="E503" t="str">
            <v>河北光华荣昌汽车部件有限公司</v>
          </cell>
          <cell r="F503" t="str">
            <v>座椅事业一部--金属件厂</v>
          </cell>
          <cell r="G503" t="str">
            <v>焊接车间</v>
          </cell>
          <cell r="H503" t="str">
            <v>摆件工</v>
          </cell>
        </row>
        <row r="504">
          <cell r="B504" t="str">
            <v>吴英正</v>
          </cell>
          <cell r="C504" t="str">
            <v>男</v>
          </cell>
          <cell r="D504" t="str">
            <v>前台</v>
          </cell>
          <cell r="E504" t="str">
            <v>河北光华荣昌汽车部件有限公司</v>
          </cell>
          <cell r="F504" t="str">
            <v>座椅事业一部--金属件厂</v>
          </cell>
          <cell r="G504" t="str">
            <v>焊接车间</v>
          </cell>
          <cell r="H504" t="str">
            <v>摆件工</v>
          </cell>
        </row>
        <row r="505">
          <cell r="B505" t="str">
            <v>孔硕</v>
          </cell>
          <cell r="C505" t="str">
            <v>男</v>
          </cell>
          <cell r="D505" t="str">
            <v>前台</v>
          </cell>
          <cell r="E505" t="str">
            <v>河北光华荣昌汽车部件有限公司</v>
          </cell>
          <cell r="F505" t="str">
            <v>座椅事业一部--金属件厂</v>
          </cell>
          <cell r="G505" t="str">
            <v>焊接车间</v>
          </cell>
          <cell r="H505" t="str">
            <v>摆件工</v>
          </cell>
        </row>
        <row r="506">
          <cell r="B506" t="str">
            <v>薛杨杰</v>
          </cell>
          <cell r="C506" t="str">
            <v>男</v>
          </cell>
          <cell r="D506" t="str">
            <v>前台</v>
          </cell>
          <cell r="E506" t="str">
            <v>河北光华荣昌汽车部件有限公司</v>
          </cell>
          <cell r="F506" t="str">
            <v>座椅事业一部--金属件厂</v>
          </cell>
          <cell r="G506" t="str">
            <v>焊接车间</v>
          </cell>
          <cell r="H506" t="str">
            <v>摆件工</v>
          </cell>
        </row>
        <row r="507">
          <cell r="B507" t="str">
            <v>李春梅</v>
          </cell>
          <cell r="C507" t="str">
            <v>男</v>
          </cell>
          <cell r="D507" t="str">
            <v>前台</v>
          </cell>
          <cell r="E507" t="str">
            <v>河北光华荣昌汽车部件有限公司</v>
          </cell>
          <cell r="F507" t="str">
            <v>座椅事业一部--金属件厂</v>
          </cell>
          <cell r="G507" t="str">
            <v>焊接车间</v>
          </cell>
          <cell r="H507" t="str">
            <v>摆件工</v>
          </cell>
        </row>
        <row r="508">
          <cell r="B508" t="str">
            <v>马文亮</v>
          </cell>
          <cell r="C508" t="str">
            <v>男</v>
          </cell>
          <cell r="D508" t="str">
            <v>前台</v>
          </cell>
          <cell r="E508" t="str">
            <v>河北光华荣昌汽车部件有限公司</v>
          </cell>
          <cell r="F508" t="str">
            <v>座椅事业一部--金属件厂</v>
          </cell>
          <cell r="G508" t="str">
            <v>焊接车间</v>
          </cell>
          <cell r="H508" t="str">
            <v>焊工</v>
          </cell>
        </row>
        <row r="509">
          <cell r="B509" t="str">
            <v>宗晓雄</v>
          </cell>
          <cell r="C509" t="str">
            <v>男</v>
          </cell>
          <cell r="D509" t="str">
            <v>前台</v>
          </cell>
          <cell r="E509" t="str">
            <v>河北光华荣昌汽车部件有限公司</v>
          </cell>
          <cell r="F509" t="str">
            <v>座椅事业一部--金属件厂</v>
          </cell>
          <cell r="G509" t="str">
            <v>焊接车间</v>
          </cell>
          <cell r="H509" t="str">
            <v>摆件工</v>
          </cell>
        </row>
        <row r="510">
          <cell r="B510" t="str">
            <v>张淑敏</v>
          </cell>
          <cell r="C510" t="str">
            <v>女</v>
          </cell>
          <cell r="D510" t="str">
            <v>前台</v>
          </cell>
          <cell r="E510" t="str">
            <v>河北光华荣昌汽车部件有限公司</v>
          </cell>
          <cell r="F510" t="str">
            <v>座椅事业一部--金属件厂</v>
          </cell>
          <cell r="G510" t="str">
            <v>焊接车间</v>
          </cell>
          <cell r="H510" t="str">
            <v>焊工</v>
          </cell>
        </row>
        <row r="511">
          <cell r="B511" t="str">
            <v>王佳乐</v>
          </cell>
          <cell r="C511" t="str">
            <v>男</v>
          </cell>
          <cell r="D511" t="str">
            <v>前台</v>
          </cell>
          <cell r="E511" t="str">
            <v>河北光华荣昌汽车部件有限公司</v>
          </cell>
          <cell r="F511" t="str">
            <v>座椅事业一部--金属件厂</v>
          </cell>
          <cell r="G511" t="str">
            <v>焊接车间</v>
          </cell>
          <cell r="H511" t="str">
            <v>摆件工</v>
          </cell>
        </row>
        <row r="512">
          <cell r="B512" t="str">
            <v>白昌昊</v>
          </cell>
          <cell r="C512" t="str">
            <v>男</v>
          </cell>
          <cell r="D512" t="str">
            <v>前台</v>
          </cell>
          <cell r="E512" t="str">
            <v>河北光华荣昌汽车部件有限公司</v>
          </cell>
          <cell r="F512" t="str">
            <v>座椅事业一部--金属件厂</v>
          </cell>
          <cell r="G512" t="str">
            <v>焊接车间</v>
          </cell>
          <cell r="H512" t="str">
            <v>摆件工</v>
          </cell>
        </row>
        <row r="513">
          <cell r="B513" t="str">
            <v>韩淑华</v>
          </cell>
          <cell r="C513" t="str">
            <v>女</v>
          </cell>
          <cell r="D513" t="str">
            <v>前台</v>
          </cell>
          <cell r="E513" t="str">
            <v>河北光华荣昌汽车部件有限公司</v>
          </cell>
          <cell r="F513" t="str">
            <v>座椅事业一部--金属件厂</v>
          </cell>
          <cell r="G513" t="str">
            <v>焊接车间</v>
          </cell>
          <cell r="H513" t="str">
            <v>摆件工</v>
          </cell>
        </row>
        <row r="514">
          <cell r="B514" t="str">
            <v>姜洪彬</v>
          </cell>
          <cell r="C514" t="str">
            <v>男</v>
          </cell>
          <cell r="D514" t="str">
            <v>前台</v>
          </cell>
          <cell r="E514" t="str">
            <v>河北光华荣昌汽车部件有限公司</v>
          </cell>
          <cell r="F514" t="str">
            <v>座椅事业一部--金属件厂</v>
          </cell>
          <cell r="G514" t="str">
            <v>焊接车间</v>
          </cell>
          <cell r="H514" t="str">
            <v>摆件工</v>
          </cell>
        </row>
        <row r="515">
          <cell r="B515" t="str">
            <v>杨洪卫</v>
          </cell>
          <cell r="C515" t="str">
            <v>男</v>
          </cell>
          <cell r="D515" t="str">
            <v>前台</v>
          </cell>
          <cell r="E515" t="str">
            <v>河北光华荣昌汽车部件有限公司</v>
          </cell>
          <cell r="F515" t="str">
            <v>座椅事业一部--金属件厂</v>
          </cell>
          <cell r="G515" t="str">
            <v>焊接车间</v>
          </cell>
          <cell r="H515" t="str">
            <v>摆件工</v>
          </cell>
        </row>
        <row r="516">
          <cell r="B516" t="str">
            <v>孙建硕</v>
          </cell>
          <cell r="C516" t="str">
            <v>男</v>
          </cell>
          <cell r="D516" t="str">
            <v>前台</v>
          </cell>
          <cell r="E516" t="str">
            <v>河北光华荣昌汽车部件有限公司</v>
          </cell>
          <cell r="F516" t="str">
            <v>座椅事业一部--金属件厂</v>
          </cell>
          <cell r="G516" t="str">
            <v>焊接车间</v>
          </cell>
          <cell r="H516" t="str">
            <v>摆件工</v>
          </cell>
        </row>
        <row r="517">
          <cell r="B517" t="str">
            <v>王鸿溢</v>
          </cell>
          <cell r="C517" t="str">
            <v>男</v>
          </cell>
          <cell r="D517" t="str">
            <v>前台</v>
          </cell>
          <cell r="E517" t="str">
            <v>河北光华荣昌汽车部件有限公司</v>
          </cell>
          <cell r="F517" t="str">
            <v>座椅事业一部--金属件厂</v>
          </cell>
          <cell r="G517" t="str">
            <v>焊接车间</v>
          </cell>
          <cell r="H517" t="str">
            <v>摆件工</v>
          </cell>
        </row>
        <row r="518">
          <cell r="B518" t="str">
            <v>马建利</v>
          </cell>
          <cell r="C518" t="str">
            <v>女</v>
          </cell>
          <cell r="D518" t="str">
            <v>前台</v>
          </cell>
          <cell r="E518" t="str">
            <v>河北光华荣昌汽车部件有限公司</v>
          </cell>
          <cell r="F518" t="str">
            <v>座椅事业一部--金属件厂</v>
          </cell>
          <cell r="G518" t="str">
            <v>焊接车间</v>
          </cell>
          <cell r="H518" t="str">
            <v>摆件工</v>
          </cell>
        </row>
        <row r="519">
          <cell r="B519" t="str">
            <v>王振</v>
          </cell>
          <cell r="C519" t="str">
            <v>男</v>
          </cell>
          <cell r="D519" t="str">
            <v>前台</v>
          </cell>
          <cell r="E519" t="str">
            <v>河北光华荣昌汽车部件有限公司</v>
          </cell>
          <cell r="F519" t="str">
            <v>座椅事业一部--金属件厂</v>
          </cell>
          <cell r="G519" t="str">
            <v>焊接车间</v>
          </cell>
          <cell r="H519" t="str">
            <v>焊工</v>
          </cell>
        </row>
        <row r="520">
          <cell r="B520" t="str">
            <v>张从德</v>
          </cell>
          <cell r="C520" t="str">
            <v>男</v>
          </cell>
          <cell r="D520" t="str">
            <v>前台</v>
          </cell>
          <cell r="E520" t="str">
            <v>河北光华荣昌汽车部件有限公司</v>
          </cell>
          <cell r="F520" t="str">
            <v>座椅事业一部--金属件厂</v>
          </cell>
          <cell r="G520" t="str">
            <v>焊接车间</v>
          </cell>
          <cell r="H520" t="str">
            <v>摆件工</v>
          </cell>
        </row>
        <row r="521">
          <cell r="B521" t="str">
            <v>郑文风</v>
          </cell>
          <cell r="C521" t="str">
            <v>男</v>
          </cell>
          <cell r="D521" t="str">
            <v>前台</v>
          </cell>
          <cell r="E521" t="str">
            <v>河北光华荣昌汽车部件有限公司</v>
          </cell>
          <cell r="F521" t="str">
            <v>座椅事业一部--金属件厂</v>
          </cell>
          <cell r="G521" t="str">
            <v>焊接车间</v>
          </cell>
          <cell r="H521" t="str">
            <v>摆件工</v>
          </cell>
        </row>
        <row r="522">
          <cell r="B522" t="str">
            <v>姚鹏飞</v>
          </cell>
          <cell r="C522" t="e">
            <v>#VALUE!</v>
          </cell>
          <cell r="D522" t="str">
            <v>前台</v>
          </cell>
          <cell r="E522" t="str">
            <v>河北光华荣昌汽车部件有限公司</v>
          </cell>
          <cell r="F522" t="str">
            <v>座椅事业一部--金属件厂</v>
          </cell>
          <cell r="G522" t="str">
            <v>焊接车间</v>
          </cell>
          <cell r="H522" t="str">
            <v>摆件工</v>
          </cell>
        </row>
        <row r="523">
          <cell r="B523" t="str">
            <v>王祥旭</v>
          </cell>
          <cell r="C523" t="e">
            <v>#VALUE!</v>
          </cell>
          <cell r="D523" t="str">
            <v>前台</v>
          </cell>
          <cell r="E523" t="str">
            <v>河北光华荣昌汽车部件有限公司</v>
          </cell>
          <cell r="F523" t="str">
            <v>座椅事业一部--金属件厂</v>
          </cell>
          <cell r="G523" t="str">
            <v>焊接车间</v>
          </cell>
          <cell r="H523" t="str">
            <v>摆件工</v>
          </cell>
        </row>
        <row r="524">
          <cell r="B524" t="str">
            <v>刘力禹</v>
          </cell>
          <cell r="C524" t="e">
            <v>#VALUE!</v>
          </cell>
          <cell r="D524" t="str">
            <v>前台</v>
          </cell>
          <cell r="E524" t="str">
            <v>河北光华荣昌汽车部件有限公司</v>
          </cell>
          <cell r="F524" t="str">
            <v>座椅事业一部--金属件厂</v>
          </cell>
          <cell r="G524" t="str">
            <v>焊接车间</v>
          </cell>
          <cell r="H524" t="str">
            <v>摆件工</v>
          </cell>
        </row>
        <row r="525">
          <cell r="B525" t="str">
            <v>李承骏</v>
          </cell>
          <cell r="C525" t="str">
            <v>男</v>
          </cell>
          <cell r="D525" t="str">
            <v>前台</v>
          </cell>
          <cell r="E525" t="str">
            <v>河北光华荣昌汽车部件有限公司</v>
          </cell>
          <cell r="F525" t="str">
            <v>座椅事业一部--金属件厂</v>
          </cell>
          <cell r="G525" t="str">
            <v>焊接车间</v>
          </cell>
          <cell r="H525" t="str">
            <v>摆件工</v>
          </cell>
        </row>
        <row r="526">
          <cell r="B526" t="str">
            <v>宋风君</v>
          </cell>
          <cell r="C526" t="str">
            <v>女</v>
          </cell>
          <cell r="D526" t="str">
            <v>前台</v>
          </cell>
          <cell r="E526" t="str">
            <v>河北光华荣昌汽车部件有限公司</v>
          </cell>
          <cell r="F526" t="str">
            <v>座椅事业一部--金属件厂</v>
          </cell>
          <cell r="G526" t="str">
            <v>焊接车间</v>
          </cell>
          <cell r="H526" t="str">
            <v>摆件工</v>
          </cell>
        </row>
        <row r="527">
          <cell r="B527" t="str">
            <v>程鸿林</v>
          </cell>
          <cell r="C527" t="str">
            <v>男</v>
          </cell>
          <cell r="D527" t="str">
            <v>前台</v>
          </cell>
          <cell r="E527" t="str">
            <v>河北光华荣昌汽车部件有限公司</v>
          </cell>
          <cell r="F527" t="str">
            <v>座椅事业一部--金属件厂</v>
          </cell>
          <cell r="G527" t="str">
            <v>焊接车间</v>
          </cell>
          <cell r="H527" t="str">
            <v>摆件工</v>
          </cell>
        </row>
        <row r="528">
          <cell r="B528" t="str">
            <v>高英浩</v>
          </cell>
          <cell r="C528" t="str">
            <v>男</v>
          </cell>
          <cell r="D528" t="str">
            <v>前台</v>
          </cell>
          <cell r="E528" t="str">
            <v>河北光华荣昌汽车部件有限公司</v>
          </cell>
          <cell r="F528" t="str">
            <v>座椅事业一部--金属件厂</v>
          </cell>
          <cell r="G528" t="str">
            <v>焊接车间</v>
          </cell>
          <cell r="H528" t="str">
            <v>摆件工</v>
          </cell>
        </row>
        <row r="529">
          <cell r="B529" t="str">
            <v>徐秀云</v>
          </cell>
          <cell r="C529" t="str">
            <v>女</v>
          </cell>
          <cell r="D529" t="str">
            <v>前台</v>
          </cell>
          <cell r="E529" t="str">
            <v>河北光华荣昌汽车部件有限公司</v>
          </cell>
          <cell r="F529" t="str">
            <v>座椅事业一部--金属件厂</v>
          </cell>
          <cell r="G529" t="str">
            <v>焊接车间</v>
          </cell>
          <cell r="H529" t="str">
            <v>摆件工</v>
          </cell>
        </row>
        <row r="530">
          <cell r="B530" t="str">
            <v>齐博凯</v>
          </cell>
          <cell r="C530" t="str">
            <v>男</v>
          </cell>
          <cell r="D530" t="str">
            <v>前台</v>
          </cell>
          <cell r="E530" t="str">
            <v>河北光华荣昌汽车部件有限公司</v>
          </cell>
          <cell r="F530" t="str">
            <v>座椅事业一部--金属件厂</v>
          </cell>
          <cell r="G530" t="str">
            <v>焊接车间</v>
          </cell>
          <cell r="H530" t="str">
            <v>摆件工</v>
          </cell>
        </row>
        <row r="531">
          <cell r="B531" t="str">
            <v>张鹤潇</v>
          </cell>
          <cell r="C531" t="str">
            <v>男</v>
          </cell>
          <cell r="D531" t="str">
            <v>前台</v>
          </cell>
          <cell r="E531" t="str">
            <v>河北光华荣昌汽车部件有限公司</v>
          </cell>
          <cell r="F531" t="str">
            <v>座椅事业一部--金属件厂</v>
          </cell>
          <cell r="G531" t="str">
            <v>焊接车间</v>
          </cell>
          <cell r="H531" t="str">
            <v>摆件工</v>
          </cell>
        </row>
        <row r="532">
          <cell r="B532" t="str">
            <v>张智斌</v>
          </cell>
          <cell r="C532" t="str">
            <v>男</v>
          </cell>
          <cell r="D532" t="str">
            <v>前台</v>
          </cell>
          <cell r="E532" t="str">
            <v>河北光华荣昌汽车部件有限公司</v>
          </cell>
          <cell r="F532" t="str">
            <v>座椅事业一部--金属件厂</v>
          </cell>
          <cell r="G532" t="str">
            <v>焊接车间</v>
          </cell>
          <cell r="H532" t="str">
            <v>摆件工</v>
          </cell>
        </row>
        <row r="533">
          <cell r="B533" t="str">
            <v>李信贤</v>
          </cell>
          <cell r="C533" t="str">
            <v>男</v>
          </cell>
          <cell r="D533" t="str">
            <v>前台</v>
          </cell>
          <cell r="E533" t="str">
            <v>河北光华荣昌汽车部件有限公司</v>
          </cell>
          <cell r="F533" t="str">
            <v>座椅事业一部--金属件厂</v>
          </cell>
          <cell r="G533" t="str">
            <v>焊接车间</v>
          </cell>
          <cell r="H533" t="str">
            <v>摆件工</v>
          </cell>
        </row>
        <row r="534">
          <cell r="B534" t="str">
            <v>蒋金伟</v>
          </cell>
          <cell r="C534" t="str">
            <v>男</v>
          </cell>
          <cell r="D534" t="str">
            <v>前台</v>
          </cell>
          <cell r="E534" t="str">
            <v>河北光华荣昌汽车部件有限公司</v>
          </cell>
          <cell r="F534" t="str">
            <v>座椅事业一部--金属件厂</v>
          </cell>
          <cell r="G534" t="str">
            <v>焊接车间</v>
          </cell>
          <cell r="H534" t="str">
            <v>焊工</v>
          </cell>
        </row>
        <row r="535">
          <cell r="B535" t="str">
            <v>赵金豹</v>
          </cell>
          <cell r="C535" t="str">
            <v>男</v>
          </cell>
          <cell r="D535" t="str">
            <v>前台</v>
          </cell>
          <cell r="E535" t="str">
            <v>河北光华荣昌汽车部件有限公司</v>
          </cell>
          <cell r="F535" t="str">
            <v>座椅事业一部--金属件厂</v>
          </cell>
          <cell r="G535" t="str">
            <v>焊接车间</v>
          </cell>
          <cell r="H535" t="str">
            <v>摆件工</v>
          </cell>
        </row>
        <row r="536">
          <cell r="B536" t="str">
            <v>时文东</v>
          </cell>
          <cell r="C536" t="e">
            <v>#VALUE!</v>
          </cell>
          <cell r="D536" t="str">
            <v>前台</v>
          </cell>
          <cell r="E536" t="str">
            <v>河北光华荣昌汽车部件有限公司</v>
          </cell>
          <cell r="F536" t="str">
            <v>座椅事业一部--金属件厂</v>
          </cell>
          <cell r="G536" t="str">
            <v>焊接车间</v>
          </cell>
          <cell r="H536" t="str">
            <v>摆件工</v>
          </cell>
        </row>
        <row r="537">
          <cell r="B537" t="str">
            <v>王盼盼</v>
          </cell>
          <cell r="C537" t="str">
            <v>男</v>
          </cell>
          <cell r="D537" t="str">
            <v>前台</v>
          </cell>
          <cell r="E537" t="str">
            <v>河北光华荣昌汽车部件有限公司</v>
          </cell>
          <cell r="F537" t="str">
            <v>座椅事业一部--金属件厂</v>
          </cell>
          <cell r="G537" t="str">
            <v>焊接车间</v>
          </cell>
          <cell r="H537" t="str">
            <v>摆件工</v>
          </cell>
        </row>
        <row r="538">
          <cell r="B538" t="str">
            <v>任春霖</v>
          </cell>
          <cell r="C538" t="str">
            <v>男</v>
          </cell>
          <cell r="D538" t="str">
            <v>前台</v>
          </cell>
          <cell r="E538" t="str">
            <v>河北光华荣昌汽车部件有限公司</v>
          </cell>
          <cell r="F538" t="str">
            <v>座椅事业一部--金属件厂</v>
          </cell>
          <cell r="G538" t="str">
            <v>焊接车间</v>
          </cell>
          <cell r="H538" t="str">
            <v>摆件工</v>
          </cell>
        </row>
        <row r="539">
          <cell r="B539" t="str">
            <v>刘佳旺</v>
          </cell>
          <cell r="C539" t="str">
            <v>男</v>
          </cell>
          <cell r="D539" t="str">
            <v>前台</v>
          </cell>
          <cell r="E539" t="str">
            <v>河北光华荣昌汽车部件有限公司</v>
          </cell>
          <cell r="F539" t="str">
            <v>座椅事业一部--金属件厂</v>
          </cell>
          <cell r="G539" t="str">
            <v>焊接车间</v>
          </cell>
          <cell r="H539" t="str">
            <v>摆件工</v>
          </cell>
        </row>
        <row r="540">
          <cell r="B540" t="str">
            <v>许良才</v>
          </cell>
          <cell r="C540" t="str">
            <v>男</v>
          </cell>
          <cell r="D540" t="str">
            <v>前台</v>
          </cell>
          <cell r="E540" t="str">
            <v>河北光华荣昌汽车部件有限公司</v>
          </cell>
          <cell r="F540" t="str">
            <v>座椅事业一部--金属件厂</v>
          </cell>
          <cell r="G540" t="str">
            <v>焊接车间</v>
          </cell>
          <cell r="H540" t="str">
            <v>摆件工</v>
          </cell>
        </row>
        <row r="541">
          <cell r="B541" t="str">
            <v>付玉浩</v>
          </cell>
          <cell r="C541" t="str">
            <v>男</v>
          </cell>
          <cell r="D541" t="str">
            <v>前台</v>
          </cell>
          <cell r="E541" t="str">
            <v>河北光华荣昌汽车部件有限公司</v>
          </cell>
          <cell r="F541" t="str">
            <v>座椅事业一部--金属件厂</v>
          </cell>
          <cell r="G541" t="str">
            <v>焊接车间</v>
          </cell>
          <cell r="H541" t="str">
            <v>摆件工</v>
          </cell>
        </row>
        <row r="542">
          <cell r="B542" t="str">
            <v>赵芃博</v>
          </cell>
          <cell r="C542" t="str">
            <v>男</v>
          </cell>
          <cell r="D542" t="str">
            <v>前台</v>
          </cell>
          <cell r="E542" t="str">
            <v>河北光华荣昌汽车部件有限公司</v>
          </cell>
          <cell r="F542" t="str">
            <v>座椅事业一部--金属件厂</v>
          </cell>
          <cell r="G542" t="str">
            <v>焊接车间</v>
          </cell>
          <cell r="H542" t="str">
            <v>摆件工</v>
          </cell>
        </row>
        <row r="543">
          <cell r="B543" t="str">
            <v>宗春友</v>
          </cell>
          <cell r="C543" t="str">
            <v>男</v>
          </cell>
          <cell r="D543" t="str">
            <v>前台</v>
          </cell>
          <cell r="E543" t="str">
            <v>河北光华荣昌汽车部件有限公司</v>
          </cell>
          <cell r="F543" t="str">
            <v>座椅事业一部--金属件厂</v>
          </cell>
          <cell r="G543" t="str">
            <v>焊接车间</v>
          </cell>
          <cell r="H543" t="str">
            <v>摆件工</v>
          </cell>
        </row>
        <row r="544">
          <cell r="B544" t="str">
            <v>王春蕾</v>
          </cell>
          <cell r="C544" t="str">
            <v>男</v>
          </cell>
          <cell r="D544" t="str">
            <v>前台</v>
          </cell>
          <cell r="E544" t="str">
            <v>河北光华荣昌汽车部件有限公司</v>
          </cell>
          <cell r="F544" t="str">
            <v>座椅事业一部--金属件厂</v>
          </cell>
          <cell r="G544" t="str">
            <v>焊接车间</v>
          </cell>
          <cell r="H544" t="str">
            <v>摆件工</v>
          </cell>
        </row>
        <row r="545">
          <cell r="B545" t="str">
            <v>李中乐</v>
          </cell>
          <cell r="C545" t="str">
            <v>男</v>
          </cell>
          <cell r="D545" t="str">
            <v>前台</v>
          </cell>
          <cell r="E545" t="str">
            <v>河北光华荣昌汽车部件有限公司</v>
          </cell>
          <cell r="F545" t="str">
            <v>座椅事业一部--金属件厂</v>
          </cell>
          <cell r="G545" t="str">
            <v>焊接车间</v>
          </cell>
          <cell r="H545" t="str">
            <v>摆件工</v>
          </cell>
        </row>
        <row r="546">
          <cell r="B546" t="str">
            <v>李帅</v>
          </cell>
          <cell r="C546" t="str">
            <v>男</v>
          </cell>
          <cell r="D546" t="str">
            <v>前台</v>
          </cell>
          <cell r="E546" t="str">
            <v>河北光华荣昌汽车部件有限公司</v>
          </cell>
          <cell r="F546" t="str">
            <v>座椅事业一部--金属件厂</v>
          </cell>
          <cell r="G546" t="str">
            <v>焊接车间</v>
          </cell>
          <cell r="H546" t="str">
            <v>摆件工</v>
          </cell>
        </row>
        <row r="547">
          <cell r="B547" t="str">
            <v>李金良</v>
          </cell>
          <cell r="C547" t="e">
            <v>#VALUE!</v>
          </cell>
          <cell r="D547" t="str">
            <v>前台</v>
          </cell>
          <cell r="E547" t="str">
            <v>河北光华荣昌汽车部件有限公司</v>
          </cell>
          <cell r="F547" t="str">
            <v>座椅事业一部--金属件厂</v>
          </cell>
          <cell r="G547" t="str">
            <v>焊接车间</v>
          </cell>
          <cell r="H547" t="str">
            <v>焊工</v>
          </cell>
        </row>
        <row r="548">
          <cell r="B548" t="str">
            <v>米硕</v>
          </cell>
          <cell r="C548" t="e">
            <v>#VALUE!</v>
          </cell>
          <cell r="D548" t="str">
            <v>前台</v>
          </cell>
          <cell r="E548" t="str">
            <v>河北光华荣昌汽车部件有限公司</v>
          </cell>
          <cell r="F548" t="str">
            <v>座椅事业一部--金属件厂</v>
          </cell>
          <cell r="G548" t="str">
            <v>生产管理科</v>
          </cell>
          <cell r="H548" t="str">
            <v>上料工</v>
          </cell>
        </row>
        <row r="549">
          <cell r="B549" t="str">
            <v>董宪忠</v>
          </cell>
          <cell r="C549" t="e">
            <v>#VALUE!</v>
          </cell>
          <cell r="D549" t="str">
            <v>前台</v>
          </cell>
          <cell r="E549" t="str">
            <v>河北光华荣昌汽车部件有限公司</v>
          </cell>
          <cell r="F549" t="str">
            <v>座椅事业一部--金属件厂</v>
          </cell>
          <cell r="G549" t="str">
            <v>制造技术部-TPM</v>
          </cell>
          <cell r="H549" t="str">
            <v>设备维修</v>
          </cell>
        </row>
        <row r="550">
          <cell r="B550" t="str">
            <v>韩明朝</v>
          </cell>
          <cell r="C550" t="str">
            <v>男</v>
          </cell>
          <cell r="D550" t="str">
            <v>前台</v>
          </cell>
          <cell r="E550" t="str">
            <v>河北光华荣昌汽车部件有限公司</v>
          </cell>
          <cell r="F550" t="str">
            <v>座椅事业一部--金属件厂</v>
          </cell>
          <cell r="G550" t="str">
            <v>制造技术部-TPM</v>
          </cell>
          <cell r="H550" t="str">
            <v>设备维修</v>
          </cell>
        </row>
        <row r="551">
          <cell r="B551" t="str">
            <v>张志城</v>
          </cell>
          <cell r="C551" t="str">
            <v>男</v>
          </cell>
          <cell r="D551" t="str">
            <v>前台</v>
          </cell>
          <cell r="E551" t="str">
            <v>河北光华荣昌汽车部件有限公司</v>
          </cell>
          <cell r="F551" t="str">
            <v>座椅事业一部--金属件厂</v>
          </cell>
          <cell r="G551" t="str">
            <v>制造技术部-质量工艺科</v>
          </cell>
          <cell r="H551" t="str">
            <v>焊接质检</v>
          </cell>
        </row>
        <row r="552">
          <cell r="B552" t="str">
            <v>王英圳</v>
          </cell>
          <cell r="C552" t="str">
            <v>男</v>
          </cell>
          <cell r="D552" t="str">
            <v>前台</v>
          </cell>
          <cell r="E552" t="str">
            <v>河北光华荣昌汽车部件有限公司</v>
          </cell>
          <cell r="F552" t="str">
            <v>座椅事业一部--金属件厂</v>
          </cell>
          <cell r="G552" t="str">
            <v>制造技术部-质量工艺科</v>
          </cell>
          <cell r="H552" t="str">
            <v>焊接质检</v>
          </cell>
        </row>
        <row r="553">
          <cell r="B553" t="str">
            <v>杨朔</v>
          </cell>
          <cell r="C553" t="str">
            <v>男</v>
          </cell>
          <cell r="D553" t="str">
            <v>前台</v>
          </cell>
          <cell r="E553" t="str">
            <v>河北光华荣昌汽车部件有限公司</v>
          </cell>
          <cell r="F553" t="str">
            <v>座椅事业一部--金属件厂</v>
          </cell>
          <cell r="G553" t="str">
            <v>制造技术部-质量工艺科</v>
          </cell>
          <cell r="H553" t="str">
            <v>焊接质检</v>
          </cell>
        </row>
        <row r="554">
          <cell r="B554" t="str">
            <v>徐俊亭</v>
          </cell>
          <cell r="C554" t="e">
            <v>#VALUE!</v>
          </cell>
          <cell r="D554" t="str">
            <v>前台</v>
          </cell>
          <cell r="E554" t="str">
            <v>河北光华荣昌汽车部件部件公司</v>
          </cell>
          <cell r="F554" t="str">
            <v>座椅事业一部--座椅厂</v>
          </cell>
          <cell r="G554" t="str">
            <v>发泡车间</v>
          </cell>
          <cell r="H554" t="str">
            <v>发泡工</v>
          </cell>
        </row>
        <row r="555">
          <cell r="B555" t="str">
            <v>陈婷</v>
          </cell>
          <cell r="C555" t="e">
            <v>#VALUE!</v>
          </cell>
          <cell r="D555" t="str">
            <v>前台</v>
          </cell>
          <cell r="E555" t="str">
            <v>河北光华荣昌汽车部件有限公司</v>
          </cell>
          <cell r="F555" t="str">
            <v>座椅事业一部--座椅厂</v>
          </cell>
          <cell r="G555" t="str">
            <v>发泡车间</v>
          </cell>
          <cell r="H555" t="str">
            <v>李尔现场服务</v>
          </cell>
        </row>
        <row r="556">
          <cell r="B556" t="str">
            <v>郑文博</v>
          </cell>
          <cell r="C556" t="e">
            <v>#VALUE!</v>
          </cell>
          <cell r="D556" t="str">
            <v>前台</v>
          </cell>
          <cell r="E556" t="str">
            <v>河北光华荣昌汽车部件有限公司</v>
          </cell>
          <cell r="F556" t="str">
            <v>座椅事业一部--座椅厂</v>
          </cell>
          <cell r="G556" t="str">
            <v>发泡车间</v>
          </cell>
          <cell r="H556" t="str">
            <v>发泡工</v>
          </cell>
        </row>
        <row r="557">
          <cell r="B557" t="str">
            <v>许宝华</v>
          </cell>
          <cell r="C557" t="e">
            <v>#VALUE!</v>
          </cell>
          <cell r="D557" t="str">
            <v>前台</v>
          </cell>
          <cell r="E557" t="str">
            <v>河北光华荣昌汽车部件有限公司</v>
          </cell>
          <cell r="F557" t="str">
            <v>座椅事业一部--座椅厂</v>
          </cell>
          <cell r="G557" t="str">
            <v>发泡车间</v>
          </cell>
          <cell r="H557" t="str">
            <v>李尔现场服务</v>
          </cell>
        </row>
        <row r="558">
          <cell r="B558" t="str">
            <v>陈学辉</v>
          </cell>
          <cell r="C558" t="e">
            <v>#VALUE!</v>
          </cell>
          <cell r="D558" t="str">
            <v>前台</v>
          </cell>
          <cell r="E558" t="str">
            <v>河北光华荣昌汽车部件有限公司</v>
          </cell>
          <cell r="F558" t="str">
            <v>座椅事业一部--座椅厂</v>
          </cell>
          <cell r="G558" t="str">
            <v>发泡车间</v>
          </cell>
          <cell r="H558" t="str">
            <v>发泡工</v>
          </cell>
        </row>
        <row r="559">
          <cell r="B559" t="str">
            <v>张文斌</v>
          </cell>
          <cell r="C559" t="e">
            <v>#VALUE!</v>
          </cell>
          <cell r="D559" t="str">
            <v>前台</v>
          </cell>
          <cell r="E559" t="str">
            <v>河北光华荣昌汽车部件有限公司</v>
          </cell>
          <cell r="F559" t="str">
            <v>座椅事业一部--座椅厂</v>
          </cell>
          <cell r="G559" t="str">
            <v>发泡车间</v>
          </cell>
          <cell r="H559" t="str">
            <v>发泡工</v>
          </cell>
        </row>
        <row r="560">
          <cell r="B560" t="str">
            <v>张鸿基</v>
          </cell>
          <cell r="C560" t="e">
            <v>#VALUE!</v>
          </cell>
          <cell r="D560" t="str">
            <v>前台</v>
          </cell>
          <cell r="E560" t="str">
            <v>河北光华荣昌汽车部件有限公司</v>
          </cell>
          <cell r="F560" t="str">
            <v>座椅事业一部--座椅厂</v>
          </cell>
          <cell r="G560" t="str">
            <v>发泡车间</v>
          </cell>
          <cell r="H560" t="str">
            <v>发泡工</v>
          </cell>
        </row>
        <row r="561">
          <cell r="B561" t="str">
            <v>杨鸿涛</v>
          </cell>
          <cell r="C561" t="e">
            <v>#VALUE!</v>
          </cell>
          <cell r="D561" t="str">
            <v>前台</v>
          </cell>
          <cell r="E561" t="str">
            <v>河北光华荣昌汽车部件有限公司</v>
          </cell>
          <cell r="F561" t="str">
            <v>座椅事业一部--座椅厂</v>
          </cell>
          <cell r="G561" t="str">
            <v>发泡车间</v>
          </cell>
          <cell r="H561" t="str">
            <v>发泡工</v>
          </cell>
        </row>
        <row r="562">
          <cell r="B562" t="str">
            <v>田金梅</v>
          </cell>
          <cell r="C562" t="e">
            <v>#VALUE!</v>
          </cell>
          <cell r="D562" t="str">
            <v>前台</v>
          </cell>
          <cell r="E562" t="str">
            <v>河北光华荣昌汽车部件有限公司</v>
          </cell>
          <cell r="F562" t="str">
            <v>座椅事业一部--座椅厂</v>
          </cell>
          <cell r="G562" t="str">
            <v>发泡车间</v>
          </cell>
          <cell r="H562" t="str">
            <v>发泡工</v>
          </cell>
        </row>
        <row r="563">
          <cell r="B563" t="str">
            <v>吕家申</v>
          </cell>
          <cell r="C563" t="str">
            <v>男</v>
          </cell>
          <cell r="D563" t="str">
            <v>前台</v>
          </cell>
          <cell r="E563" t="str">
            <v>河北光华荣昌汽车部件有限公司</v>
          </cell>
          <cell r="F563" t="str">
            <v>座椅事业一部--座椅厂</v>
          </cell>
          <cell r="G563" t="str">
            <v>发泡车间</v>
          </cell>
          <cell r="H563" t="str">
            <v>发泡工</v>
          </cell>
        </row>
        <row r="564">
          <cell r="B564" t="str">
            <v>张孟荣</v>
          </cell>
          <cell r="C564" t="str">
            <v>女</v>
          </cell>
          <cell r="D564" t="str">
            <v>前台</v>
          </cell>
          <cell r="E564" t="str">
            <v>河北光华荣昌汽车部件有限公司</v>
          </cell>
          <cell r="F564" t="str">
            <v>座椅事业一部--座椅厂</v>
          </cell>
          <cell r="G564" t="str">
            <v>发泡车间</v>
          </cell>
          <cell r="H564" t="str">
            <v>发泡工</v>
          </cell>
        </row>
        <row r="565">
          <cell r="B565" t="str">
            <v>刘迎涛</v>
          </cell>
          <cell r="C565" t="str">
            <v>男</v>
          </cell>
          <cell r="D565" t="str">
            <v>前台</v>
          </cell>
          <cell r="E565" t="str">
            <v>河北光华荣昌汽车部件有限公司</v>
          </cell>
          <cell r="F565" t="str">
            <v>座椅事业一部--座椅厂</v>
          </cell>
          <cell r="G565" t="str">
            <v>发泡车间</v>
          </cell>
          <cell r="H565" t="str">
            <v>发泡工</v>
          </cell>
        </row>
        <row r="566">
          <cell r="B566" t="str">
            <v>邢贺然</v>
          </cell>
          <cell r="C566" t="str">
            <v>男</v>
          </cell>
          <cell r="D566" t="str">
            <v>前台</v>
          </cell>
          <cell r="E566" t="str">
            <v>河北光华荣昌汽车部件有限公司</v>
          </cell>
          <cell r="F566" t="str">
            <v>座椅事业一部--座椅厂</v>
          </cell>
          <cell r="G566" t="str">
            <v>发泡车间</v>
          </cell>
          <cell r="H566" t="str">
            <v>发泡工</v>
          </cell>
        </row>
        <row r="567">
          <cell r="B567" t="str">
            <v>向利新</v>
          </cell>
          <cell r="C567" t="e">
            <v>#VALUE!</v>
          </cell>
          <cell r="D567" t="str">
            <v>前台</v>
          </cell>
          <cell r="E567" t="str">
            <v>河北光华荣昌汽车部件有限公司</v>
          </cell>
          <cell r="F567" t="str">
            <v>座椅事业一部--金属件厂</v>
          </cell>
          <cell r="G567" t="str">
            <v>金属件厂</v>
          </cell>
          <cell r="H567" t="str">
            <v>金属件厂厂长</v>
          </cell>
        </row>
        <row r="568">
          <cell r="B568" t="str">
            <v>吕宪超</v>
          </cell>
          <cell r="C568" t="e">
            <v>#VALUE!</v>
          </cell>
          <cell r="D568" t="str">
            <v>前台</v>
          </cell>
          <cell r="E568" t="str">
            <v>河北光华荣昌汽车部件有限公司</v>
          </cell>
          <cell r="F568" t="str">
            <v>座椅事业一部--金属件厂</v>
          </cell>
          <cell r="G568" t="str">
            <v>总经办-采购执行科</v>
          </cell>
          <cell r="H568" t="str">
            <v>物料计划员</v>
          </cell>
        </row>
        <row r="569">
          <cell r="B569" t="str">
            <v>张雪</v>
          </cell>
          <cell r="C569" t="e">
            <v>#VALUE!</v>
          </cell>
          <cell r="D569" t="str">
            <v>前台</v>
          </cell>
          <cell r="E569" t="str">
            <v>河北光华荣昌汽车部件有限公司</v>
          </cell>
          <cell r="F569" t="str">
            <v>座椅事业一部--金属件厂</v>
          </cell>
          <cell r="G569" t="str">
            <v>生产管理科</v>
          </cell>
          <cell r="H569" t="str">
            <v>生产计划员</v>
          </cell>
        </row>
        <row r="570">
          <cell r="B570" t="str">
            <v>周海霞</v>
          </cell>
          <cell r="C570" t="str">
            <v>女</v>
          </cell>
          <cell r="D570" t="str">
            <v>前台</v>
          </cell>
          <cell r="E570" t="str">
            <v>河北光华荣昌汽车部件有限公司</v>
          </cell>
          <cell r="F570" t="str">
            <v>座椅事业一部--座椅厂</v>
          </cell>
          <cell r="G570" t="str">
            <v>发泡车间</v>
          </cell>
          <cell r="H570" t="str">
            <v>发泡工</v>
          </cell>
        </row>
        <row r="571">
          <cell r="B571" t="str">
            <v>姚建宇</v>
          </cell>
          <cell r="C571" t="str">
            <v>男</v>
          </cell>
          <cell r="D571" t="str">
            <v>前台</v>
          </cell>
          <cell r="E571" t="str">
            <v>河北光华荣昌汽车部件有限公司</v>
          </cell>
          <cell r="F571" t="str">
            <v>座椅事业一部--座椅厂</v>
          </cell>
          <cell r="G571" t="str">
            <v>发泡车间</v>
          </cell>
          <cell r="H571" t="str">
            <v>发泡工</v>
          </cell>
        </row>
        <row r="572">
          <cell r="B572" t="str">
            <v>苗红亮</v>
          </cell>
          <cell r="C572" t="str">
            <v>男</v>
          </cell>
          <cell r="D572" t="str">
            <v>前台</v>
          </cell>
          <cell r="E572" t="str">
            <v>河北光华荣昌汽车部件有限公司</v>
          </cell>
          <cell r="F572" t="str">
            <v>座椅事业一部--座椅厂</v>
          </cell>
          <cell r="G572" t="str">
            <v>发泡车间</v>
          </cell>
          <cell r="H572" t="str">
            <v>发泡工</v>
          </cell>
        </row>
        <row r="573">
          <cell r="B573" t="str">
            <v>冯键朝</v>
          </cell>
          <cell r="C573" t="str">
            <v>男</v>
          </cell>
          <cell r="D573" t="str">
            <v>前台</v>
          </cell>
          <cell r="E573" t="str">
            <v>河北光华荣昌汽车部件有限公司</v>
          </cell>
          <cell r="F573" t="str">
            <v>座椅事业一部--金属件厂</v>
          </cell>
          <cell r="G573" t="str">
            <v>焊接车间</v>
          </cell>
          <cell r="H573" t="str">
            <v>摆件工</v>
          </cell>
        </row>
        <row r="574">
          <cell r="B574" t="str">
            <v>王洪杰</v>
          </cell>
          <cell r="C574" t="str">
            <v>女</v>
          </cell>
          <cell r="D574" t="str">
            <v>前台</v>
          </cell>
          <cell r="E574" t="str">
            <v>河北光华荣昌汽车部件有限公司</v>
          </cell>
          <cell r="F574" t="str">
            <v>后视镜事业部</v>
          </cell>
          <cell r="G574" t="str">
            <v>后视镜组装车间</v>
          </cell>
          <cell r="H574" t="str">
            <v>组装工</v>
          </cell>
        </row>
        <row r="575">
          <cell r="B575" t="str">
            <v>于海波</v>
          </cell>
          <cell r="C575" t="e">
            <v>#VALUE!</v>
          </cell>
          <cell r="D575" t="str">
            <v>前台</v>
          </cell>
          <cell r="E575" t="str">
            <v>河北光华荣昌汽车部件有限公司</v>
          </cell>
          <cell r="F575" t="str">
            <v>座椅事业一部--座椅厂</v>
          </cell>
          <cell r="G575" t="str">
            <v>发泡车间</v>
          </cell>
          <cell r="H575" t="str">
            <v>发泡工</v>
          </cell>
        </row>
        <row r="576">
          <cell r="B576" t="str">
            <v>马福新</v>
          </cell>
          <cell r="C576" t="str">
            <v>男</v>
          </cell>
          <cell r="D576" t="str">
            <v>前台</v>
          </cell>
          <cell r="E576" t="str">
            <v>河北光华荣昌汽车部件有限公司</v>
          </cell>
          <cell r="F576" t="str">
            <v>后视镜事业部</v>
          </cell>
          <cell r="G576" t="str">
            <v>后视镜组装车间</v>
          </cell>
          <cell r="H576" t="str">
            <v>组装工</v>
          </cell>
        </row>
        <row r="577">
          <cell r="B577" t="str">
            <v>李科局</v>
          </cell>
          <cell r="C577" t="str">
            <v>男</v>
          </cell>
          <cell r="D577" t="str">
            <v>前台</v>
          </cell>
          <cell r="E577" t="str">
            <v>河北光华荣昌汽车部件有限公司</v>
          </cell>
          <cell r="F577" t="str">
            <v>座椅事业一部--金属件厂</v>
          </cell>
          <cell r="G577" t="str">
            <v>焊接车间</v>
          </cell>
          <cell r="H577" t="str">
            <v>摆件工</v>
          </cell>
        </row>
        <row r="578">
          <cell r="B578" t="str">
            <v>李海滨</v>
          </cell>
          <cell r="C578" t="str">
            <v>男</v>
          </cell>
          <cell r="D578" t="str">
            <v>前台</v>
          </cell>
          <cell r="E578" t="str">
            <v>河北光华荣昌汽车部件有限公司</v>
          </cell>
          <cell r="F578" t="str">
            <v>座椅事业一部--金属件厂</v>
          </cell>
          <cell r="G578" t="str">
            <v>焊接车间</v>
          </cell>
          <cell r="H578" t="str">
            <v>摆件工</v>
          </cell>
        </row>
        <row r="579">
          <cell r="B579" t="str">
            <v>黄贞川</v>
          </cell>
          <cell r="C579" t="e">
            <v>#VALUE!</v>
          </cell>
          <cell r="D579" t="str">
            <v>前台</v>
          </cell>
          <cell r="E579" t="str">
            <v>河北光华荣昌汽车部件有限公司</v>
          </cell>
          <cell r="F579" t="str">
            <v>座椅事业一部--座椅厂</v>
          </cell>
          <cell r="G579" t="str">
            <v>发泡车间</v>
          </cell>
          <cell r="H579" t="str">
            <v>发泡工</v>
          </cell>
        </row>
        <row r="580">
          <cell r="B580" t="str">
            <v>高淑平</v>
          </cell>
          <cell r="C580" t="str">
            <v>女</v>
          </cell>
          <cell r="D580" t="str">
            <v>前台</v>
          </cell>
          <cell r="E580" t="str">
            <v>河北光华荣昌汽车部件有限公司</v>
          </cell>
          <cell r="F580" t="str">
            <v>座椅事业一部--座椅厂</v>
          </cell>
          <cell r="G580" t="str">
            <v>发泡车间</v>
          </cell>
          <cell r="H580" t="str">
            <v>发泡工</v>
          </cell>
        </row>
        <row r="581">
          <cell r="B581" t="str">
            <v>邓石林</v>
          </cell>
          <cell r="C581" t="str">
            <v>男</v>
          </cell>
          <cell r="D581" t="str">
            <v>前台</v>
          </cell>
          <cell r="E581" t="str">
            <v>河北光华荣昌汽车部件有限公司</v>
          </cell>
          <cell r="F581" t="str">
            <v>座椅事业一部--金属件厂</v>
          </cell>
          <cell r="G581" t="str">
            <v>焊接车间</v>
          </cell>
          <cell r="H581" t="str">
            <v>摆件工</v>
          </cell>
        </row>
        <row r="582">
          <cell r="B582" t="str">
            <v>史军民</v>
          </cell>
          <cell r="C582" t="str">
            <v>男</v>
          </cell>
          <cell r="D582" t="str">
            <v>前台</v>
          </cell>
          <cell r="E582" t="str">
            <v>河北光华荣昌汽车部件有限公司</v>
          </cell>
          <cell r="F582" t="str">
            <v>座椅事业一部--座椅厂</v>
          </cell>
          <cell r="G582" t="str">
            <v>发泡车间</v>
          </cell>
          <cell r="H582" t="str">
            <v>发泡工</v>
          </cell>
        </row>
        <row r="583">
          <cell r="B583" t="str">
            <v>赵焕艺</v>
          </cell>
          <cell r="C583" t="str">
            <v>男</v>
          </cell>
          <cell r="D583" t="str">
            <v>前台</v>
          </cell>
          <cell r="E583" t="str">
            <v>河北光华荣昌汽车部件有限公司</v>
          </cell>
          <cell r="F583" t="str">
            <v>座椅事业一部--金属件厂</v>
          </cell>
          <cell r="G583" t="str">
            <v>焊接车间</v>
          </cell>
          <cell r="H583" t="str">
            <v>摆件工</v>
          </cell>
        </row>
        <row r="584">
          <cell r="B584" t="str">
            <v>吴勇谭</v>
          </cell>
          <cell r="C584" t="str">
            <v>男</v>
          </cell>
          <cell r="D584" t="str">
            <v>前台</v>
          </cell>
          <cell r="E584" t="str">
            <v>河北光华荣昌汽车部件有限公司</v>
          </cell>
          <cell r="F584" t="str">
            <v>座椅事业一部--座椅厂</v>
          </cell>
          <cell r="G584" t="str">
            <v>发泡车间</v>
          </cell>
          <cell r="H584" t="str">
            <v>发泡工</v>
          </cell>
        </row>
        <row r="585">
          <cell r="B585" t="str">
            <v>孙一顺</v>
          </cell>
          <cell r="C585" t="str">
            <v>男</v>
          </cell>
          <cell r="D585" t="str">
            <v>前台</v>
          </cell>
          <cell r="E585" t="str">
            <v>河北光华荣昌汽车部件有限公司</v>
          </cell>
          <cell r="F585" t="str">
            <v>座椅事业一部--座椅厂</v>
          </cell>
          <cell r="G585" t="str">
            <v>发泡车间</v>
          </cell>
          <cell r="H585" t="str">
            <v>发泡工</v>
          </cell>
        </row>
        <row r="586">
          <cell r="B586" t="str">
            <v>刘秋颖</v>
          </cell>
          <cell r="C586" t="str">
            <v>女</v>
          </cell>
          <cell r="D586" t="str">
            <v>前台</v>
          </cell>
          <cell r="E586" t="str">
            <v>河北光华荣昌汽车部件有限公司</v>
          </cell>
          <cell r="F586" t="str">
            <v>座椅事业一部--座椅厂</v>
          </cell>
          <cell r="G586" t="str">
            <v>发泡车间</v>
          </cell>
          <cell r="H586" t="str">
            <v>发泡工</v>
          </cell>
        </row>
        <row r="587">
          <cell r="B587" t="str">
            <v>魏新洋</v>
          </cell>
          <cell r="C587" t="str">
            <v>男</v>
          </cell>
          <cell r="D587" t="str">
            <v>前台</v>
          </cell>
          <cell r="E587" t="str">
            <v>河北光华荣昌汽车部件有限公司</v>
          </cell>
          <cell r="F587" t="str">
            <v>座椅事业一部--座椅厂</v>
          </cell>
          <cell r="G587" t="str">
            <v>发泡车间</v>
          </cell>
          <cell r="H587" t="str">
            <v>发泡工</v>
          </cell>
        </row>
        <row r="588">
          <cell r="B588" t="str">
            <v>崔淑玲</v>
          </cell>
          <cell r="C588" t="str">
            <v>女</v>
          </cell>
          <cell r="D588" t="str">
            <v>前台</v>
          </cell>
          <cell r="E588" t="str">
            <v>河北光华荣昌汽车部件有限公司</v>
          </cell>
          <cell r="F588" t="str">
            <v>座椅事业一部--座椅厂</v>
          </cell>
          <cell r="G588" t="str">
            <v>发泡车间</v>
          </cell>
          <cell r="H588" t="str">
            <v>发泡工</v>
          </cell>
        </row>
        <row r="589">
          <cell r="B589" t="str">
            <v>张明辉</v>
          </cell>
          <cell r="C589" t="str">
            <v>男</v>
          </cell>
          <cell r="D589" t="str">
            <v>前台</v>
          </cell>
          <cell r="E589" t="str">
            <v>河北光华荣昌汽车部件有限公司</v>
          </cell>
          <cell r="F589" t="str">
            <v>座椅事业一部--金属件厂</v>
          </cell>
          <cell r="G589" t="str">
            <v>焊接车间</v>
          </cell>
          <cell r="H589" t="str">
            <v>摆件工</v>
          </cell>
        </row>
        <row r="590">
          <cell r="B590" t="str">
            <v>杨海涛</v>
          </cell>
          <cell r="C590" t="str">
            <v>男</v>
          </cell>
          <cell r="D590" t="str">
            <v>前台</v>
          </cell>
          <cell r="E590" t="str">
            <v>河北光华荣昌汽车部件有限公司</v>
          </cell>
          <cell r="F590" t="str">
            <v>座椅事业一部--座椅厂</v>
          </cell>
          <cell r="G590" t="str">
            <v>发泡车间</v>
          </cell>
          <cell r="H590" t="str">
            <v>发泡工</v>
          </cell>
        </row>
        <row r="591">
          <cell r="B591" t="str">
            <v>李宇航</v>
          </cell>
          <cell r="C591" t="str">
            <v>男</v>
          </cell>
          <cell r="D591" t="str">
            <v>前台</v>
          </cell>
          <cell r="E591" t="str">
            <v>河北光华荣昌汽车部件有限公司</v>
          </cell>
          <cell r="F591" t="str">
            <v>座椅事业一部--座椅厂</v>
          </cell>
          <cell r="G591" t="str">
            <v>发泡车间</v>
          </cell>
          <cell r="H591" t="str">
            <v>发泡工</v>
          </cell>
        </row>
        <row r="592">
          <cell r="B592" t="str">
            <v>刘家林</v>
          </cell>
          <cell r="C592" t="str">
            <v>男</v>
          </cell>
          <cell r="D592" t="str">
            <v>前台</v>
          </cell>
          <cell r="E592" t="str">
            <v>河北光华荣昌汽车部件有限公司</v>
          </cell>
          <cell r="F592" t="str">
            <v>座椅事业一部--座椅厂</v>
          </cell>
          <cell r="G592" t="str">
            <v>发泡车间</v>
          </cell>
          <cell r="H592" t="str">
            <v>发泡工</v>
          </cell>
        </row>
        <row r="593">
          <cell r="B593" t="str">
            <v>张金辉</v>
          </cell>
          <cell r="C593" t="e">
            <v>#VALUE!</v>
          </cell>
          <cell r="D593" t="str">
            <v>前台</v>
          </cell>
          <cell r="E593" t="str">
            <v>河北光华荣昌汽车部件有限公司</v>
          </cell>
          <cell r="F593" t="str">
            <v>座椅事业一部--座椅厂</v>
          </cell>
          <cell r="G593" t="str">
            <v>发泡车间</v>
          </cell>
          <cell r="H593" t="str">
            <v>发泡工</v>
          </cell>
        </row>
        <row r="594">
          <cell r="B594" t="str">
            <v>王云阔</v>
          </cell>
          <cell r="C594" t="str">
            <v>男</v>
          </cell>
          <cell r="D594" t="str">
            <v>前台</v>
          </cell>
          <cell r="E594" t="str">
            <v>河北光华荣昌汽车部件有限公司</v>
          </cell>
          <cell r="F594" t="str">
            <v>座椅事业一部--座椅厂</v>
          </cell>
          <cell r="G594" t="str">
            <v>发泡车间</v>
          </cell>
          <cell r="H594" t="str">
            <v>发泡工</v>
          </cell>
        </row>
        <row r="595">
          <cell r="B595" t="str">
            <v>董瑞锋</v>
          </cell>
          <cell r="C595" t="e">
            <v>#VALUE!</v>
          </cell>
          <cell r="D595" t="str">
            <v>前台</v>
          </cell>
          <cell r="E595" t="str">
            <v>河北光华荣昌汽车部件有限公司</v>
          </cell>
          <cell r="F595" t="str">
            <v>座椅事业一部--座椅厂</v>
          </cell>
          <cell r="G595" t="str">
            <v>发泡车间</v>
          </cell>
          <cell r="H595" t="str">
            <v>发泡工</v>
          </cell>
        </row>
        <row r="596">
          <cell r="B596" t="str">
            <v>邵帅</v>
          </cell>
          <cell r="C596" t="e">
            <v>#VALUE!</v>
          </cell>
          <cell r="D596" t="str">
            <v>前台</v>
          </cell>
          <cell r="E596" t="str">
            <v>河北光华荣昌汽车部件有限公司</v>
          </cell>
          <cell r="F596" t="str">
            <v>座椅事业一部--座椅厂</v>
          </cell>
          <cell r="G596" t="str">
            <v>发泡车间</v>
          </cell>
          <cell r="H596" t="str">
            <v>发泡工</v>
          </cell>
        </row>
        <row r="597">
          <cell r="B597" t="str">
            <v>李聪美</v>
          </cell>
          <cell r="C597" t="e">
            <v>#VALUE!</v>
          </cell>
          <cell r="D597" t="str">
            <v>前台</v>
          </cell>
          <cell r="E597" t="str">
            <v>河北光华荣昌汽车部件有限公司</v>
          </cell>
          <cell r="F597" t="str">
            <v>座椅事业一部--座椅厂</v>
          </cell>
          <cell r="G597" t="str">
            <v>发泡车间</v>
          </cell>
          <cell r="H597" t="str">
            <v>发泡工</v>
          </cell>
        </row>
        <row r="598">
          <cell r="B598" t="str">
            <v>范中正</v>
          </cell>
          <cell r="C598" t="e">
            <v>#VALUE!</v>
          </cell>
          <cell r="D598" t="str">
            <v>前台</v>
          </cell>
          <cell r="E598" t="str">
            <v>河北光华荣昌汽车部件有限公司</v>
          </cell>
          <cell r="F598" t="str">
            <v>座椅事业一部--金属件厂</v>
          </cell>
          <cell r="G598" t="str">
            <v>焊接车间</v>
          </cell>
          <cell r="H598" t="str">
            <v>摆件工</v>
          </cell>
        </row>
        <row r="599">
          <cell r="B599" t="str">
            <v>朱得宁</v>
          </cell>
          <cell r="C599" t="e">
            <v>#VALUE!</v>
          </cell>
          <cell r="D599" t="str">
            <v>前台</v>
          </cell>
          <cell r="E599" t="str">
            <v>河北光华荣昌汽车部件有限公司</v>
          </cell>
          <cell r="F599" t="str">
            <v>座椅事业一部--金属件厂</v>
          </cell>
          <cell r="G599" t="str">
            <v>总经办-采购执行科</v>
          </cell>
          <cell r="H599" t="str">
            <v>物料计划员</v>
          </cell>
        </row>
        <row r="600">
          <cell r="B600" t="str">
            <v>高莹</v>
          </cell>
          <cell r="C600" t="e">
            <v>#VALUE!</v>
          </cell>
          <cell r="D600" t="str">
            <v>前台</v>
          </cell>
          <cell r="E600" t="str">
            <v>河北光华荣昌汽车部件有限公司</v>
          </cell>
          <cell r="F600" t="str">
            <v>座椅事业一部--金属件厂</v>
          </cell>
          <cell r="G600" t="str">
            <v>生产管理科</v>
          </cell>
          <cell r="H600" t="str">
            <v>生产计划员</v>
          </cell>
        </row>
        <row r="601">
          <cell r="B601" t="str">
            <v>曹贺祥</v>
          </cell>
          <cell r="C601" t="str">
            <v>男</v>
          </cell>
          <cell r="D601" t="str">
            <v>前台</v>
          </cell>
          <cell r="E601" t="str">
            <v>河北光华荣昌汽车部件有限公司</v>
          </cell>
          <cell r="F601" t="str">
            <v>座椅事业一部--座椅厂</v>
          </cell>
          <cell r="G601" t="str">
            <v>发泡车间</v>
          </cell>
          <cell r="H601" t="str">
            <v>发泡工</v>
          </cell>
        </row>
        <row r="602">
          <cell r="B602" t="str">
            <v>曹贺鹏</v>
          </cell>
          <cell r="C602" t="str">
            <v>男</v>
          </cell>
          <cell r="D602" t="str">
            <v>前台</v>
          </cell>
          <cell r="E602" t="str">
            <v>河北光华荣昌汽车部件有限公司</v>
          </cell>
          <cell r="F602" t="str">
            <v>座椅事业一部--座椅厂</v>
          </cell>
          <cell r="G602" t="str">
            <v>发泡车间</v>
          </cell>
          <cell r="H602" t="str">
            <v>发泡工</v>
          </cell>
        </row>
        <row r="603">
          <cell r="B603" t="str">
            <v>冯钰国</v>
          </cell>
          <cell r="C603" t="str">
            <v>男</v>
          </cell>
          <cell r="D603" t="str">
            <v>前台</v>
          </cell>
          <cell r="E603" t="str">
            <v>河北光华荣昌汽车部件有限公司</v>
          </cell>
          <cell r="F603" t="str">
            <v>座椅事业一部--座椅厂</v>
          </cell>
          <cell r="G603" t="str">
            <v>发泡车间</v>
          </cell>
          <cell r="H603" t="str">
            <v>发泡工</v>
          </cell>
        </row>
        <row r="604">
          <cell r="B604" t="str">
            <v>吕昊展</v>
          </cell>
          <cell r="C604" t="e">
            <v>#VALUE!</v>
          </cell>
          <cell r="D604" t="str">
            <v>前台</v>
          </cell>
          <cell r="E604" t="str">
            <v>河北光华荣昌汽车部件有限公司</v>
          </cell>
          <cell r="F604" t="str">
            <v>座椅事业一部--座椅厂</v>
          </cell>
          <cell r="G604" t="str">
            <v>发泡车间</v>
          </cell>
          <cell r="H604" t="str">
            <v>发泡工</v>
          </cell>
        </row>
        <row r="605">
          <cell r="B605" t="str">
            <v>蔡建坤</v>
          </cell>
          <cell r="C605" t="str">
            <v>男</v>
          </cell>
          <cell r="D605" t="str">
            <v>前台</v>
          </cell>
          <cell r="E605" t="str">
            <v>河北光华荣昌汽车部件有限公司</v>
          </cell>
          <cell r="F605" t="str">
            <v>座椅事业一部--座椅厂</v>
          </cell>
          <cell r="G605" t="str">
            <v>发泡车间</v>
          </cell>
          <cell r="H605" t="str">
            <v>发泡工</v>
          </cell>
        </row>
        <row r="606">
          <cell r="B606" t="str">
            <v>程从瑞</v>
          </cell>
          <cell r="C606" t="str">
            <v>男</v>
          </cell>
          <cell r="D606" t="str">
            <v>前台</v>
          </cell>
          <cell r="E606" t="str">
            <v>河北光华荣昌汽车部件有限公司</v>
          </cell>
          <cell r="F606" t="str">
            <v>座椅事业一部--座椅厂</v>
          </cell>
          <cell r="G606" t="str">
            <v>发泡车间</v>
          </cell>
          <cell r="H606" t="str">
            <v>发泡工</v>
          </cell>
        </row>
        <row r="607">
          <cell r="B607" t="str">
            <v>张春玉</v>
          </cell>
          <cell r="C607" t="e">
            <v>#VALUE!</v>
          </cell>
          <cell r="D607" t="str">
            <v>前台</v>
          </cell>
          <cell r="E607" t="str">
            <v>河北光华荣昌汽车部件有限公司</v>
          </cell>
          <cell r="F607" t="str">
            <v>座椅事业一部--座椅厂</v>
          </cell>
          <cell r="G607" t="str">
            <v>缝纫车间</v>
          </cell>
          <cell r="H607" t="str">
            <v>裁剪工</v>
          </cell>
        </row>
        <row r="608">
          <cell r="B608" t="str">
            <v>邓雨萌</v>
          </cell>
          <cell r="C608" t="e">
            <v>#VALUE!</v>
          </cell>
          <cell r="D608" t="str">
            <v>前台</v>
          </cell>
          <cell r="E608" t="str">
            <v>河北光华荣昌汽车部件有限公司</v>
          </cell>
          <cell r="F608" t="str">
            <v>座椅事业一部--座椅厂</v>
          </cell>
          <cell r="G608" t="str">
            <v>缝纫车间</v>
          </cell>
          <cell r="H608" t="str">
            <v>缝纫工</v>
          </cell>
        </row>
        <row r="609">
          <cell r="B609" t="str">
            <v>李利苹</v>
          </cell>
          <cell r="C609" t="e">
            <v>#VALUE!</v>
          </cell>
          <cell r="D609" t="str">
            <v>前台</v>
          </cell>
          <cell r="E609" t="str">
            <v>河北光华荣昌汽车部件有限公司</v>
          </cell>
          <cell r="F609" t="str">
            <v>座椅事业一部--座椅厂</v>
          </cell>
          <cell r="G609" t="str">
            <v>缝纫车间</v>
          </cell>
          <cell r="H609" t="str">
            <v>缝纫工</v>
          </cell>
        </row>
        <row r="610">
          <cell r="B610" t="str">
            <v>尹俊花</v>
          </cell>
          <cell r="C610" t="e">
            <v>#VALUE!</v>
          </cell>
          <cell r="D610" t="str">
            <v>前台</v>
          </cell>
          <cell r="E610" t="str">
            <v>河北光华荣昌汽车部件有限公司</v>
          </cell>
          <cell r="F610" t="str">
            <v>座椅事业一部--座椅厂</v>
          </cell>
          <cell r="G610" t="str">
            <v>缝纫车间</v>
          </cell>
          <cell r="H610" t="str">
            <v>缝纫工</v>
          </cell>
        </row>
        <row r="611">
          <cell r="B611" t="str">
            <v>王治飞</v>
          </cell>
          <cell r="C611" t="e">
            <v>#VALUE!</v>
          </cell>
          <cell r="D611" t="str">
            <v>前台</v>
          </cell>
          <cell r="E611" t="str">
            <v>河北光华荣昌汽车部件有限公司</v>
          </cell>
          <cell r="F611" t="str">
            <v>座椅事业一部--座椅厂</v>
          </cell>
          <cell r="G611" t="str">
            <v>缝纫车间</v>
          </cell>
          <cell r="H611" t="str">
            <v>缝纫工</v>
          </cell>
        </row>
        <row r="612">
          <cell r="B612" t="str">
            <v>孔德佳</v>
          </cell>
          <cell r="C612" t="e">
            <v>#VALUE!</v>
          </cell>
          <cell r="D612" t="str">
            <v>前台</v>
          </cell>
          <cell r="E612" t="str">
            <v>河北光华荣昌汽车部件有限公司</v>
          </cell>
          <cell r="F612" t="str">
            <v>座椅事业一部--座椅厂</v>
          </cell>
          <cell r="G612" t="str">
            <v>总经办-销售服务科</v>
          </cell>
          <cell r="H612" t="str">
            <v>装卸工</v>
          </cell>
        </row>
        <row r="613">
          <cell r="B613" t="str">
            <v>曹延庆</v>
          </cell>
          <cell r="C613" t="str">
            <v>女</v>
          </cell>
          <cell r="D613" t="str">
            <v>前台</v>
          </cell>
          <cell r="E613" t="str">
            <v>河北光华荣昌汽车部件有限公司</v>
          </cell>
          <cell r="F613" t="str">
            <v>后视镜事业部</v>
          </cell>
          <cell r="G613" t="str">
            <v>后视镜组装车间</v>
          </cell>
          <cell r="H613" t="str">
            <v>组装工</v>
          </cell>
        </row>
        <row r="614">
          <cell r="B614" t="str">
            <v>刘建杰</v>
          </cell>
          <cell r="C614" t="str">
            <v>女</v>
          </cell>
          <cell r="D614" t="str">
            <v>前台</v>
          </cell>
          <cell r="E614" t="str">
            <v>河北光华荣昌汽车部件有限公司</v>
          </cell>
          <cell r="F614" t="str">
            <v>后视镜事业部</v>
          </cell>
          <cell r="G614" t="str">
            <v>后视镜组装车间</v>
          </cell>
          <cell r="H614" t="str">
            <v>组装工</v>
          </cell>
        </row>
        <row r="615">
          <cell r="B615" t="str">
            <v>张长江</v>
          </cell>
          <cell r="C615" t="e">
            <v>#VALUE!</v>
          </cell>
          <cell r="D615" t="str">
            <v>前台</v>
          </cell>
          <cell r="E615" t="str">
            <v>河北光华荣昌汽车部件有限公司</v>
          </cell>
          <cell r="F615" t="str">
            <v>座椅事业一部--座椅厂</v>
          </cell>
          <cell r="G615" t="str">
            <v>总经办-销售服务科</v>
          </cell>
          <cell r="H615" t="str">
            <v>工装维修</v>
          </cell>
        </row>
        <row r="616">
          <cell r="B616" t="str">
            <v>郭仕鹏</v>
          </cell>
          <cell r="C616" t="str">
            <v>男</v>
          </cell>
          <cell r="D616" t="str">
            <v>前台</v>
          </cell>
          <cell r="E616" t="str">
            <v>河北光华荣昌汽车部件有限公司</v>
          </cell>
          <cell r="F616" t="str">
            <v>座椅事业一部--座椅厂</v>
          </cell>
          <cell r="G616" t="str">
            <v>总经办-销售服务科</v>
          </cell>
          <cell r="H616" t="str">
            <v>工装维修</v>
          </cell>
        </row>
        <row r="617">
          <cell r="B617" t="str">
            <v>刘海明</v>
          </cell>
          <cell r="C617" t="e">
            <v>#VALUE!</v>
          </cell>
          <cell r="D617" t="str">
            <v>前台</v>
          </cell>
          <cell r="E617" t="str">
            <v>河北光华荣昌汽车部件有限公司</v>
          </cell>
          <cell r="F617" t="str">
            <v>座椅事业一部--座椅厂</v>
          </cell>
          <cell r="G617" t="str">
            <v>座椅总装车间</v>
          </cell>
          <cell r="H617" t="str">
            <v>组装工</v>
          </cell>
        </row>
        <row r="618">
          <cell r="B618" t="str">
            <v>赵衍东</v>
          </cell>
          <cell r="C618" t="str">
            <v>男</v>
          </cell>
          <cell r="D618" t="str">
            <v>前台</v>
          </cell>
          <cell r="E618" t="str">
            <v>河北光华荣昌汽车部件有限公司</v>
          </cell>
          <cell r="F618" t="str">
            <v>座椅事业一部--金属件厂</v>
          </cell>
          <cell r="G618" t="str">
            <v>焊接车间</v>
          </cell>
          <cell r="H618" t="str">
            <v>摆件工</v>
          </cell>
        </row>
        <row r="619">
          <cell r="B619" t="str">
            <v>张德林</v>
          </cell>
          <cell r="C619" t="e">
            <v>#VALUE!</v>
          </cell>
          <cell r="D619" t="str">
            <v>前台</v>
          </cell>
          <cell r="E619" t="str">
            <v>河北光华荣昌汽车部件有限公司</v>
          </cell>
          <cell r="F619" t="str">
            <v>座椅事业一部--座椅厂</v>
          </cell>
          <cell r="G619" t="str">
            <v>座椅总装车间</v>
          </cell>
          <cell r="H619" t="str">
            <v>组装工</v>
          </cell>
        </row>
        <row r="620">
          <cell r="B620" t="str">
            <v>张润峰</v>
          </cell>
          <cell r="C620" t="e">
            <v>#VALUE!</v>
          </cell>
          <cell r="D620" t="str">
            <v>前台</v>
          </cell>
          <cell r="E620" t="str">
            <v>河北光华荣昌汽车部件有限公司</v>
          </cell>
          <cell r="F620" t="str">
            <v>座椅事业一部--座椅厂</v>
          </cell>
          <cell r="G620" t="str">
            <v>座椅总装车间</v>
          </cell>
          <cell r="H620" t="str">
            <v>组装工</v>
          </cell>
        </row>
        <row r="621">
          <cell r="B621" t="str">
            <v>孙铜锴</v>
          </cell>
          <cell r="C621" t="e">
            <v>#VALUE!</v>
          </cell>
          <cell r="D621" t="str">
            <v>前台</v>
          </cell>
          <cell r="E621" t="str">
            <v>河北光华荣昌汽车部件有限公司</v>
          </cell>
          <cell r="F621" t="str">
            <v>座椅事业一部--座椅厂</v>
          </cell>
          <cell r="G621" t="str">
            <v>座椅总装车间</v>
          </cell>
          <cell r="H621" t="str">
            <v>组装工</v>
          </cell>
        </row>
        <row r="622">
          <cell r="B622" t="str">
            <v>李佳峻</v>
          </cell>
          <cell r="C622" t="e">
            <v>#VALUE!</v>
          </cell>
          <cell r="D622" t="str">
            <v>前台</v>
          </cell>
          <cell r="E622" t="str">
            <v>河北光华荣昌汽车部件有限公司</v>
          </cell>
          <cell r="F622" t="str">
            <v>座椅事业一部--座椅厂</v>
          </cell>
          <cell r="G622" t="str">
            <v>座椅总装车间</v>
          </cell>
          <cell r="H622" t="str">
            <v>组装工</v>
          </cell>
        </row>
        <row r="623">
          <cell r="B623" t="str">
            <v>曹俊涛</v>
          </cell>
          <cell r="C623" t="e">
            <v>#VALUE!</v>
          </cell>
          <cell r="D623" t="str">
            <v>前台</v>
          </cell>
          <cell r="E623" t="str">
            <v>河北光华荣昌汽车部件有限公司</v>
          </cell>
          <cell r="F623" t="str">
            <v>座椅事业一部--座椅厂</v>
          </cell>
          <cell r="G623" t="str">
            <v>发泡车间</v>
          </cell>
          <cell r="H623" t="str">
            <v>发泡工</v>
          </cell>
        </row>
        <row r="624">
          <cell r="B624" t="str">
            <v>王樱洁</v>
          </cell>
          <cell r="C624" t="e">
            <v>#VALUE!</v>
          </cell>
          <cell r="D624" t="str">
            <v>前台</v>
          </cell>
          <cell r="E624" t="str">
            <v>河北光华荣昌汽车部件有限公司</v>
          </cell>
          <cell r="F624" t="str">
            <v>后视镜事业部</v>
          </cell>
          <cell r="G624" t="str">
            <v>后视镜组装车间</v>
          </cell>
          <cell r="H624" t="str">
            <v>组装工</v>
          </cell>
        </row>
        <row r="625">
          <cell r="B625" t="str">
            <v>王俊广</v>
          </cell>
          <cell r="C625" t="e">
            <v>#VALUE!</v>
          </cell>
          <cell r="D625" t="str">
            <v>前台</v>
          </cell>
          <cell r="E625" t="str">
            <v>河北光华荣昌汽车部件有限公司</v>
          </cell>
          <cell r="F625" t="str">
            <v>座椅事业一部--金属件厂</v>
          </cell>
          <cell r="G625" t="str">
            <v>焊接车间</v>
          </cell>
          <cell r="H625" t="str">
            <v>摆件工</v>
          </cell>
        </row>
        <row r="626">
          <cell r="B626" t="str">
            <v>杨玉青</v>
          </cell>
          <cell r="C626" t="e">
            <v>#VALUE!</v>
          </cell>
          <cell r="D626" t="str">
            <v>前台</v>
          </cell>
          <cell r="E626" t="str">
            <v>河北光华荣昌汽车部件有限公司</v>
          </cell>
          <cell r="F626" t="str">
            <v>座椅事业一部--座椅厂</v>
          </cell>
          <cell r="G626" t="str">
            <v>座椅总装车间</v>
          </cell>
          <cell r="H626" t="str">
            <v>组装工</v>
          </cell>
        </row>
        <row r="627">
          <cell r="B627" t="str">
            <v>曹政</v>
          </cell>
          <cell r="C627" t="e">
            <v>#VALUE!</v>
          </cell>
          <cell r="D627" t="str">
            <v>前台</v>
          </cell>
          <cell r="E627" t="str">
            <v>河北光华荣昌汽车部件有限公司</v>
          </cell>
          <cell r="F627" t="str">
            <v>座椅事业一部--座椅厂</v>
          </cell>
          <cell r="G627" t="str">
            <v>座椅总装车间</v>
          </cell>
          <cell r="H627" t="str">
            <v>组装工</v>
          </cell>
        </row>
        <row r="628">
          <cell r="B628" t="str">
            <v>赵雪翔</v>
          </cell>
          <cell r="C628" t="e">
            <v>#VALUE!</v>
          </cell>
          <cell r="D628" t="str">
            <v>前台</v>
          </cell>
          <cell r="E628" t="str">
            <v>河北光华荣昌汽车部件有限公司</v>
          </cell>
          <cell r="F628" t="str">
            <v>座椅事业一部--座椅厂</v>
          </cell>
          <cell r="G628" t="str">
            <v>座椅总装车间</v>
          </cell>
          <cell r="H628" t="str">
            <v>组装工</v>
          </cell>
        </row>
        <row r="629">
          <cell r="B629" t="str">
            <v>郝树军</v>
          </cell>
          <cell r="C629" t="e">
            <v>#VALUE!</v>
          </cell>
          <cell r="D629" t="str">
            <v>前台</v>
          </cell>
          <cell r="E629" t="str">
            <v>河北光华荣昌汽车部件有限公司</v>
          </cell>
          <cell r="F629" t="str">
            <v>座椅事业一部--座椅厂</v>
          </cell>
          <cell r="G629" t="str">
            <v>座椅总装车间</v>
          </cell>
          <cell r="H629" t="str">
            <v>组装工</v>
          </cell>
        </row>
        <row r="630">
          <cell r="B630" t="str">
            <v>刘海城</v>
          </cell>
          <cell r="C630" t="e">
            <v>#VALUE!</v>
          </cell>
          <cell r="D630" t="str">
            <v>前台</v>
          </cell>
          <cell r="E630" t="str">
            <v>河北光华荣昌汽车部件有限公司</v>
          </cell>
          <cell r="F630" t="str">
            <v>座椅事业一部--座椅厂</v>
          </cell>
          <cell r="G630" t="str">
            <v>座椅总装车间</v>
          </cell>
          <cell r="H630" t="str">
            <v>组装工</v>
          </cell>
        </row>
        <row r="631">
          <cell r="B631" t="str">
            <v>赵增坤</v>
          </cell>
          <cell r="C631" t="e">
            <v>#VALUE!</v>
          </cell>
          <cell r="D631" t="str">
            <v>前台</v>
          </cell>
          <cell r="E631" t="str">
            <v>河北光华荣昌汽车部件有限公司</v>
          </cell>
          <cell r="F631" t="str">
            <v>座椅事业一部--座椅厂</v>
          </cell>
          <cell r="G631" t="str">
            <v>座椅总装车间</v>
          </cell>
          <cell r="H631" t="str">
            <v>组装工</v>
          </cell>
        </row>
        <row r="632">
          <cell r="B632" t="str">
            <v>刘昌林</v>
          </cell>
          <cell r="C632" t="e">
            <v>#VALUE!</v>
          </cell>
          <cell r="D632" t="str">
            <v>前台</v>
          </cell>
          <cell r="E632" t="str">
            <v>河北光华荣昌汽车部件有限公司</v>
          </cell>
          <cell r="F632" t="str">
            <v>座椅事业一部--座椅厂</v>
          </cell>
          <cell r="G632" t="str">
            <v>座椅总装车间</v>
          </cell>
          <cell r="H632" t="str">
            <v>组装工</v>
          </cell>
        </row>
        <row r="633">
          <cell r="B633" t="str">
            <v>齐松源</v>
          </cell>
          <cell r="C633" t="e">
            <v>#VALUE!</v>
          </cell>
          <cell r="D633" t="str">
            <v>前台</v>
          </cell>
          <cell r="E633" t="str">
            <v>河北光华荣昌汽车部件有限公司</v>
          </cell>
          <cell r="F633" t="str">
            <v>座椅事业一部--座椅厂</v>
          </cell>
          <cell r="G633" t="str">
            <v>座椅总装车间</v>
          </cell>
          <cell r="H633" t="str">
            <v>组装工</v>
          </cell>
        </row>
        <row r="634">
          <cell r="B634" t="str">
            <v>米祥瑞</v>
          </cell>
          <cell r="C634" t="e">
            <v>#VALUE!</v>
          </cell>
          <cell r="D634" t="str">
            <v>前台</v>
          </cell>
          <cell r="E634" t="str">
            <v>河北光华荣昌汽车部件有限公司</v>
          </cell>
          <cell r="F634" t="str">
            <v>座椅事业一部--座椅厂</v>
          </cell>
          <cell r="G634" t="str">
            <v>座椅总装车间</v>
          </cell>
          <cell r="H634" t="str">
            <v>组装工</v>
          </cell>
        </row>
        <row r="635">
          <cell r="B635" t="str">
            <v>邢恩玮</v>
          </cell>
          <cell r="C635" t="e">
            <v>#VALUE!</v>
          </cell>
          <cell r="D635" t="str">
            <v>前台</v>
          </cell>
          <cell r="E635" t="str">
            <v>河北光华荣昌汽车部件有限公司</v>
          </cell>
          <cell r="F635" t="str">
            <v>座椅事业一部--座椅厂</v>
          </cell>
          <cell r="G635" t="str">
            <v>座椅总装车间</v>
          </cell>
          <cell r="H635" t="str">
            <v>组装工</v>
          </cell>
        </row>
        <row r="636">
          <cell r="B636" t="str">
            <v>王化成</v>
          </cell>
          <cell r="C636" t="e">
            <v>#VALUE!</v>
          </cell>
          <cell r="D636" t="str">
            <v>前台</v>
          </cell>
          <cell r="E636" t="str">
            <v>河北光华荣昌汽车部件有限公司</v>
          </cell>
          <cell r="F636" t="str">
            <v>座椅事业一部--座椅厂</v>
          </cell>
          <cell r="G636" t="str">
            <v>座椅总装车间</v>
          </cell>
          <cell r="H636" t="str">
            <v>组装工</v>
          </cell>
        </row>
        <row r="637">
          <cell r="B637" t="str">
            <v>赵启皓</v>
          </cell>
          <cell r="C637" t="str">
            <v>男</v>
          </cell>
          <cell r="D637" t="str">
            <v>前台</v>
          </cell>
          <cell r="E637" t="str">
            <v>河北光华荣昌汽车部件有限公司</v>
          </cell>
          <cell r="F637" t="str">
            <v>座椅事业一部--座椅厂</v>
          </cell>
          <cell r="G637" t="str">
            <v>座椅总装车间</v>
          </cell>
          <cell r="H637" t="str">
            <v>组装工</v>
          </cell>
        </row>
        <row r="638">
          <cell r="B638" t="str">
            <v>冯峻</v>
          </cell>
          <cell r="C638" t="str">
            <v>男</v>
          </cell>
          <cell r="D638" t="str">
            <v>前台</v>
          </cell>
          <cell r="E638" t="str">
            <v>河北光华荣昌汽车部件有限公司</v>
          </cell>
          <cell r="F638" t="str">
            <v>座椅事业一部--座椅厂</v>
          </cell>
          <cell r="G638" t="str">
            <v>座椅总装车间</v>
          </cell>
          <cell r="H638" t="str">
            <v>组装工</v>
          </cell>
        </row>
        <row r="639">
          <cell r="B639" t="str">
            <v>宝梦展</v>
          </cell>
          <cell r="C639" t="e">
            <v>#VALUE!</v>
          </cell>
          <cell r="D639" t="str">
            <v>前台</v>
          </cell>
          <cell r="E639" t="str">
            <v>河北光华荣昌汽车部件有限公司</v>
          </cell>
          <cell r="F639" t="str">
            <v>座椅事业一部--座椅厂</v>
          </cell>
          <cell r="G639" t="str">
            <v>座椅总装车间</v>
          </cell>
          <cell r="H639" t="str">
            <v>组装工</v>
          </cell>
        </row>
        <row r="640">
          <cell r="B640" t="str">
            <v>于兆轩</v>
          </cell>
          <cell r="C640" t="e">
            <v>#VALUE!</v>
          </cell>
          <cell r="D640" t="str">
            <v>前台</v>
          </cell>
          <cell r="E640" t="str">
            <v>河北光华荣昌汽车部件有限公司</v>
          </cell>
          <cell r="F640" t="str">
            <v>座椅事业一部--座椅厂</v>
          </cell>
          <cell r="G640" t="str">
            <v>座椅总装车间</v>
          </cell>
          <cell r="H640" t="str">
            <v>组装工</v>
          </cell>
        </row>
        <row r="641">
          <cell r="B641" t="str">
            <v>任相宜</v>
          </cell>
          <cell r="C641" t="str">
            <v>男</v>
          </cell>
          <cell r="D641" t="str">
            <v>前台</v>
          </cell>
          <cell r="E641" t="str">
            <v>河北光华荣昌汽车部件有限公司</v>
          </cell>
          <cell r="F641" t="str">
            <v>座椅事业一部--座椅厂</v>
          </cell>
          <cell r="G641" t="str">
            <v>座椅总装车间</v>
          </cell>
          <cell r="H641" t="str">
            <v>组装工</v>
          </cell>
        </row>
        <row r="642">
          <cell r="B642" t="str">
            <v>王富民</v>
          </cell>
          <cell r="C642" t="str">
            <v>男</v>
          </cell>
          <cell r="D642" t="str">
            <v>前台</v>
          </cell>
          <cell r="E642" t="str">
            <v>河北光华荣昌汽车部件有限公司</v>
          </cell>
          <cell r="F642" t="str">
            <v>座椅事业一部--座椅厂</v>
          </cell>
          <cell r="G642" t="str">
            <v>座椅总装车间</v>
          </cell>
          <cell r="H642" t="str">
            <v>组装工</v>
          </cell>
        </row>
        <row r="643">
          <cell r="B643" t="str">
            <v>王世伟</v>
          </cell>
          <cell r="C643" t="str">
            <v>男</v>
          </cell>
          <cell r="D643" t="str">
            <v>前台</v>
          </cell>
          <cell r="E643" t="str">
            <v>河北光华荣昌汽车部件有限公司</v>
          </cell>
          <cell r="F643" t="str">
            <v>座椅事业一部--座椅厂</v>
          </cell>
          <cell r="G643" t="str">
            <v>座椅总装车间</v>
          </cell>
          <cell r="H643" t="str">
            <v>组装工</v>
          </cell>
        </row>
        <row r="644">
          <cell r="B644" t="str">
            <v>文晓雪</v>
          </cell>
          <cell r="C644" t="str">
            <v>女</v>
          </cell>
          <cell r="D644" t="str">
            <v>前台</v>
          </cell>
          <cell r="E644" t="str">
            <v>河北光华荣昌汽车部件有限公司</v>
          </cell>
          <cell r="F644" t="str">
            <v>座椅事业一部--座椅厂</v>
          </cell>
          <cell r="G644" t="str">
            <v>座椅总装车间</v>
          </cell>
          <cell r="H644" t="str">
            <v>组装工</v>
          </cell>
        </row>
        <row r="645">
          <cell r="B645" t="str">
            <v>闫科屹</v>
          </cell>
          <cell r="C645" t="str">
            <v>男</v>
          </cell>
          <cell r="D645" t="str">
            <v>前台</v>
          </cell>
          <cell r="E645" t="str">
            <v>河北光华荣昌汽车部件有限公司</v>
          </cell>
          <cell r="F645" t="str">
            <v>座椅事业一部--座椅厂</v>
          </cell>
          <cell r="G645" t="str">
            <v>座椅总装车间</v>
          </cell>
          <cell r="H645" t="str">
            <v>组装工</v>
          </cell>
        </row>
        <row r="646">
          <cell r="B646" t="str">
            <v>胡占扬</v>
          </cell>
          <cell r="C646" t="str">
            <v>男</v>
          </cell>
          <cell r="D646" t="str">
            <v>前台</v>
          </cell>
          <cell r="E646" t="str">
            <v>河北光华荣昌汽车部件有限公司</v>
          </cell>
          <cell r="F646" t="str">
            <v>座椅事业一部--座椅厂</v>
          </cell>
          <cell r="G646" t="str">
            <v>座椅总装车间</v>
          </cell>
          <cell r="H646" t="str">
            <v>组装工</v>
          </cell>
        </row>
        <row r="647">
          <cell r="B647" t="str">
            <v>范建伟</v>
          </cell>
          <cell r="C647" t="str">
            <v>男</v>
          </cell>
          <cell r="D647" t="str">
            <v>前台</v>
          </cell>
          <cell r="E647" t="str">
            <v>河北光华荣昌汽车部件有限公司</v>
          </cell>
          <cell r="F647" t="str">
            <v>座椅事业一部--座椅厂</v>
          </cell>
          <cell r="G647" t="str">
            <v>座椅总装车间</v>
          </cell>
          <cell r="H647" t="str">
            <v>组装工</v>
          </cell>
        </row>
        <row r="648">
          <cell r="B648" t="str">
            <v>单凤琴</v>
          </cell>
          <cell r="C648" t="str">
            <v>女</v>
          </cell>
          <cell r="D648" t="str">
            <v>前台</v>
          </cell>
          <cell r="E648" t="str">
            <v>河北光华荣昌汽车部件有限公司</v>
          </cell>
          <cell r="F648" t="str">
            <v>座椅事业一部--座椅厂</v>
          </cell>
          <cell r="G648" t="str">
            <v>座椅总装车间</v>
          </cell>
          <cell r="H648" t="str">
            <v>组装工</v>
          </cell>
        </row>
        <row r="649">
          <cell r="B649" t="str">
            <v>康国芹</v>
          </cell>
          <cell r="C649" t="str">
            <v>女</v>
          </cell>
          <cell r="D649" t="str">
            <v>前台</v>
          </cell>
          <cell r="E649" t="str">
            <v>河北光华荣昌汽车部件有限公司</v>
          </cell>
          <cell r="F649" t="str">
            <v>座椅事业一部--座椅厂</v>
          </cell>
          <cell r="G649" t="str">
            <v>座椅总装车间</v>
          </cell>
          <cell r="H649" t="str">
            <v>组装工</v>
          </cell>
        </row>
        <row r="650">
          <cell r="B650" t="str">
            <v>张春秋</v>
          </cell>
          <cell r="C650" t="e">
            <v>#VALUE!</v>
          </cell>
          <cell r="D650" t="str">
            <v>前台</v>
          </cell>
          <cell r="E650" t="str">
            <v>河北光华荣昌汽车部件有限公司</v>
          </cell>
          <cell r="F650" t="str">
            <v>座椅事业一部--金属件厂</v>
          </cell>
          <cell r="G650" t="str">
            <v>焊接车间</v>
          </cell>
          <cell r="H650" t="str">
            <v>摆件工</v>
          </cell>
        </row>
        <row r="651">
          <cell r="B651" t="str">
            <v>刘兴超</v>
          </cell>
          <cell r="C651" t="str">
            <v>男</v>
          </cell>
          <cell r="D651" t="str">
            <v>前台</v>
          </cell>
          <cell r="E651" t="str">
            <v>河北光华荣昌汽车部件有限公司</v>
          </cell>
          <cell r="F651" t="str">
            <v>座椅事业一部--座椅厂</v>
          </cell>
          <cell r="G651" t="str">
            <v>座椅总装车间</v>
          </cell>
          <cell r="H651" t="str">
            <v>组装工</v>
          </cell>
        </row>
        <row r="652">
          <cell r="B652" t="str">
            <v>柳志冬</v>
          </cell>
          <cell r="C652" t="e">
            <v>#VALUE!</v>
          </cell>
          <cell r="D652" t="str">
            <v>前台</v>
          </cell>
          <cell r="E652" t="str">
            <v>河北光华荣昌汽车部件有限公司</v>
          </cell>
          <cell r="F652" t="str">
            <v>座椅事业一部--金属件厂</v>
          </cell>
          <cell r="G652" t="str">
            <v>冲压弯管车间</v>
          </cell>
          <cell r="H652" t="str">
            <v>冲压工</v>
          </cell>
        </row>
        <row r="653">
          <cell r="B653" t="str">
            <v>丁殿忠</v>
          </cell>
          <cell r="C653" t="e">
            <v>#VALUE!</v>
          </cell>
          <cell r="D653" t="str">
            <v>前台</v>
          </cell>
          <cell r="E653" t="str">
            <v>河北光华荣昌汽车部件有限公司</v>
          </cell>
          <cell r="F653" t="str">
            <v>后视镜事业部</v>
          </cell>
          <cell r="G653" t="str">
            <v>后视镜组装车间</v>
          </cell>
          <cell r="H653" t="str">
            <v>组装工</v>
          </cell>
        </row>
        <row r="654">
          <cell r="B654" t="str">
            <v>武明鑫</v>
          </cell>
          <cell r="C654" t="e">
            <v>#VALUE!</v>
          </cell>
          <cell r="D654" t="str">
            <v>前台</v>
          </cell>
          <cell r="E654" t="str">
            <v>河北光华荣昌汽车部件有限公司</v>
          </cell>
          <cell r="F654" t="str">
            <v>座椅事业一部--座椅厂</v>
          </cell>
          <cell r="G654" t="str">
            <v>制造技术部-质量工艺科</v>
          </cell>
          <cell r="H654" t="str">
            <v>过程质量工程师</v>
          </cell>
        </row>
        <row r="655">
          <cell r="B655" t="str">
            <v>刘广骏</v>
          </cell>
          <cell r="C655" t="str">
            <v>男</v>
          </cell>
          <cell r="D655" t="str">
            <v>前台</v>
          </cell>
          <cell r="E655" t="str">
            <v>河北光华荣昌汽车部件有限公司</v>
          </cell>
          <cell r="F655" t="str">
            <v>座椅事业一部--座椅厂</v>
          </cell>
          <cell r="G655" t="str">
            <v>座椅总装车间</v>
          </cell>
          <cell r="H655" t="str">
            <v>组装工</v>
          </cell>
        </row>
        <row r="656">
          <cell r="B656" t="str">
            <v>王禹衡</v>
          </cell>
          <cell r="C656" t="str">
            <v>男</v>
          </cell>
          <cell r="D656" t="str">
            <v>前台</v>
          </cell>
          <cell r="E656" t="str">
            <v>河北光华荣昌汽车部件有限公司</v>
          </cell>
          <cell r="F656" t="str">
            <v>座椅事业一部--座椅厂</v>
          </cell>
          <cell r="G656" t="str">
            <v>座椅总装车间</v>
          </cell>
          <cell r="H656" t="str">
            <v>组装工</v>
          </cell>
        </row>
        <row r="657">
          <cell r="B657" t="str">
            <v>齐建卫</v>
          </cell>
          <cell r="C657" t="str">
            <v>男</v>
          </cell>
          <cell r="D657" t="str">
            <v>前台</v>
          </cell>
          <cell r="E657" t="str">
            <v>河北光华荣昌汽车部件有限公司</v>
          </cell>
          <cell r="F657" t="str">
            <v>座椅事业一部--座椅厂</v>
          </cell>
          <cell r="G657" t="str">
            <v>座椅总装车间</v>
          </cell>
          <cell r="H657" t="str">
            <v>组装工</v>
          </cell>
        </row>
        <row r="658">
          <cell r="B658" t="str">
            <v>武锦德</v>
          </cell>
          <cell r="C658" t="str">
            <v>男</v>
          </cell>
          <cell r="D658" t="str">
            <v>前台</v>
          </cell>
          <cell r="E658" t="str">
            <v>河北光华荣昌汽车部件有限公司</v>
          </cell>
          <cell r="F658" t="str">
            <v>座椅事业一部--座椅厂</v>
          </cell>
          <cell r="G658" t="str">
            <v>座椅总装车间</v>
          </cell>
          <cell r="H658" t="str">
            <v>组装工</v>
          </cell>
        </row>
        <row r="659">
          <cell r="B659" t="str">
            <v>张宝珠</v>
          </cell>
          <cell r="C659" t="str">
            <v>男</v>
          </cell>
          <cell r="D659" t="str">
            <v>前台</v>
          </cell>
          <cell r="E659" t="str">
            <v>河北光华荣昌汽车部件有限公司</v>
          </cell>
          <cell r="F659" t="str">
            <v>座椅事业一部--座椅厂</v>
          </cell>
          <cell r="G659" t="str">
            <v>座椅总装车间</v>
          </cell>
          <cell r="H659" t="str">
            <v>组装工</v>
          </cell>
        </row>
        <row r="660">
          <cell r="B660" t="str">
            <v>王振家</v>
          </cell>
          <cell r="C660" t="e">
            <v>#VALUE!</v>
          </cell>
          <cell r="D660" t="str">
            <v>前台</v>
          </cell>
          <cell r="E660" t="str">
            <v>河北光华荣昌汽车部件有限公司</v>
          </cell>
          <cell r="F660" t="str">
            <v>座椅事业一部--座椅厂</v>
          </cell>
          <cell r="G660" t="str">
            <v>座椅总装车间</v>
          </cell>
          <cell r="H660" t="str">
            <v>组装工</v>
          </cell>
        </row>
        <row r="661">
          <cell r="B661" t="str">
            <v>吴玺昊</v>
          </cell>
          <cell r="C661" t="e">
            <v>#VALUE!</v>
          </cell>
          <cell r="D661" t="str">
            <v>前台</v>
          </cell>
          <cell r="E661" t="str">
            <v>河北光华荣昌汽车部件有限公司</v>
          </cell>
          <cell r="F661" t="str">
            <v>座椅事业一部--金属件厂</v>
          </cell>
          <cell r="G661" t="str">
            <v>底座装配车间</v>
          </cell>
          <cell r="H661" t="str">
            <v>组装工</v>
          </cell>
        </row>
        <row r="662">
          <cell r="B662" t="str">
            <v>袁建硕</v>
          </cell>
          <cell r="C662" t="str">
            <v>男</v>
          </cell>
          <cell r="D662" t="str">
            <v>前台</v>
          </cell>
          <cell r="E662" t="str">
            <v>河北光华荣昌汽车部件有限公司</v>
          </cell>
          <cell r="F662" t="str">
            <v>座椅事业一部--座椅厂</v>
          </cell>
          <cell r="G662" t="str">
            <v>座椅总装车间</v>
          </cell>
          <cell r="H662" t="str">
            <v>组装工</v>
          </cell>
        </row>
        <row r="663">
          <cell r="B663" t="str">
            <v>孙国强</v>
          </cell>
          <cell r="C663" t="str">
            <v>男</v>
          </cell>
          <cell r="D663" t="str">
            <v>前台</v>
          </cell>
          <cell r="E663" t="str">
            <v>河北光华荣昌汽车部件有限公司</v>
          </cell>
          <cell r="F663" t="str">
            <v>座椅事业一部--座椅厂</v>
          </cell>
          <cell r="G663" t="str">
            <v>座椅总装车间</v>
          </cell>
          <cell r="H663" t="str">
            <v>组装工</v>
          </cell>
        </row>
        <row r="664">
          <cell r="B664" t="str">
            <v>王海名</v>
          </cell>
          <cell r="C664" t="str">
            <v>男</v>
          </cell>
          <cell r="D664" t="str">
            <v>前台</v>
          </cell>
          <cell r="E664" t="str">
            <v>河北光华荣昌汽车部件有限公司</v>
          </cell>
          <cell r="F664" t="str">
            <v>座椅事业一部--座椅厂</v>
          </cell>
          <cell r="G664" t="str">
            <v>座椅总装车间</v>
          </cell>
          <cell r="H664" t="str">
            <v>组装工</v>
          </cell>
        </row>
        <row r="665">
          <cell r="B665" t="str">
            <v>冯嘉晟</v>
          </cell>
          <cell r="C665" t="str">
            <v>男</v>
          </cell>
          <cell r="D665" t="str">
            <v>前台</v>
          </cell>
          <cell r="E665" t="str">
            <v>河北光华荣昌汽车部件有限公司</v>
          </cell>
          <cell r="F665" t="str">
            <v>座椅事业一部--座椅厂</v>
          </cell>
          <cell r="G665" t="str">
            <v>座椅总装车间</v>
          </cell>
          <cell r="H665" t="str">
            <v>组装工</v>
          </cell>
        </row>
        <row r="666">
          <cell r="B666" t="str">
            <v>张彭</v>
          </cell>
          <cell r="C666" t="str">
            <v>男</v>
          </cell>
          <cell r="D666" t="str">
            <v>前台</v>
          </cell>
          <cell r="E666" t="str">
            <v>河北光华荣昌汽车部件有限公司</v>
          </cell>
          <cell r="F666" t="str">
            <v>座椅事业一部--座椅厂</v>
          </cell>
          <cell r="G666" t="str">
            <v>座椅总装车间</v>
          </cell>
          <cell r="H666" t="str">
            <v>组装工</v>
          </cell>
        </row>
        <row r="667">
          <cell r="B667" t="str">
            <v>刘树烨</v>
          </cell>
          <cell r="C667" t="e">
            <v>#VALUE!</v>
          </cell>
          <cell r="D667" t="str">
            <v>前台</v>
          </cell>
          <cell r="E667" t="str">
            <v>河北光华荣昌汽车部件有限公司</v>
          </cell>
          <cell r="F667" t="str">
            <v>座椅事业一部--座椅厂</v>
          </cell>
          <cell r="G667" t="str">
            <v>座椅总装车间</v>
          </cell>
          <cell r="H667" t="str">
            <v>组装工</v>
          </cell>
        </row>
        <row r="668">
          <cell r="B668" t="str">
            <v>王宇轩</v>
          </cell>
          <cell r="C668" t="str">
            <v>男</v>
          </cell>
          <cell r="D668" t="str">
            <v>前台</v>
          </cell>
          <cell r="E668" t="str">
            <v>河北光华荣昌汽车部件有限公司</v>
          </cell>
          <cell r="F668" t="str">
            <v>座椅事业一部--座椅厂</v>
          </cell>
          <cell r="G668" t="str">
            <v>座椅总装车间</v>
          </cell>
          <cell r="H668" t="str">
            <v>组装工</v>
          </cell>
        </row>
        <row r="669">
          <cell r="B669" t="str">
            <v>赵学亮</v>
          </cell>
          <cell r="C669" t="str">
            <v>男</v>
          </cell>
          <cell r="D669" t="str">
            <v>前台</v>
          </cell>
          <cell r="E669" t="str">
            <v>河北光华荣昌汽车部件有限公司</v>
          </cell>
          <cell r="F669" t="str">
            <v>座椅事业一部--座椅厂</v>
          </cell>
          <cell r="G669" t="str">
            <v>座椅总装车间</v>
          </cell>
          <cell r="H669" t="str">
            <v>组装工</v>
          </cell>
        </row>
        <row r="670">
          <cell r="B670" t="str">
            <v>耿宇峰</v>
          </cell>
          <cell r="C670" t="e">
            <v>#VALUE!</v>
          </cell>
          <cell r="D670" t="str">
            <v>前台</v>
          </cell>
          <cell r="E670" t="str">
            <v>河北光华荣昌汽车部件有限公司</v>
          </cell>
          <cell r="F670" t="str">
            <v>座椅事业一部--座椅厂</v>
          </cell>
          <cell r="G670" t="str">
            <v>座椅总装车间</v>
          </cell>
          <cell r="H670" t="str">
            <v>组装工</v>
          </cell>
        </row>
        <row r="671">
          <cell r="B671" t="str">
            <v>孟令玉</v>
          </cell>
          <cell r="C671" t="str">
            <v>男</v>
          </cell>
          <cell r="D671" t="str">
            <v>前台</v>
          </cell>
          <cell r="E671" t="str">
            <v>河北光华荣昌汽车部件有限公司</v>
          </cell>
          <cell r="F671" t="str">
            <v>座椅事业一部--座椅厂</v>
          </cell>
          <cell r="G671" t="str">
            <v>座椅总装车间</v>
          </cell>
          <cell r="H671" t="str">
            <v>组装工</v>
          </cell>
        </row>
        <row r="672">
          <cell r="B672" t="str">
            <v>许家晟</v>
          </cell>
          <cell r="C672" t="str">
            <v>男</v>
          </cell>
          <cell r="D672" t="str">
            <v>前台</v>
          </cell>
          <cell r="E672" t="str">
            <v>河北光华荣昌汽车部件有限公司</v>
          </cell>
          <cell r="F672" t="str">
            <v>座椅事业一部--座椅厂</v>
          </cell>
          <cell r="G672" t="str">
            <v>座椅总装车间</v>
          </cell>
          <cell r="H672" t="str">
            <v>组装工</v>
          </cell>
        </row>
        <row r="673">
          <cell r="B673" t="str">
            <v>李伟刚</v>
          </cell>
          <cell r="C673" t="str">
            <v>男</v>
          </cell>
          <cell r="D673" t="str">
            <v>前台</v>
          </cell>
          <cell r="E673" t="str">
            <v>河北光华荣昌汽车部件有限公司</v>
          </cell>
          <cell r="F673" t="str">
            <v>座椅事业一部--座椅厂</v>
          </cell>
          <cell r="G673" t="str">
            <v>座椅总装车间</v>
          </cell>
          <cell r="H673" t="str">
            <v>组装工</v>
          </cell>
        </row>
        <row r="674">
          <cell r="B674" t="str">
            <v>董兆欣</v>
          </cell>
          <cell r="C674" t="str">
            <v>男</v>
          </cell>
          <cell r="D674" t="str">
            <v>前台</v>
          </cell>
          <cell r="E674" t="str">
            <v>河北光华荣昌汽车部件有限公司</v>
          </cell>
          <cell r="F674" t="str">
            <v>座椅事业一部--座椅厂</v>
          </cell>
          <cell r="G674" t="str">
            <v>座椅总装车间</v>
          </cell>
          <cell r="H674" t="str">
            <v>组装工</v>
          </cell>
        </row>
        <row r="675">
          <cell r="B675" t="str">
            <v>董广燚</v>
          </cell>
          <cell r="C675" t="str">
            <v>男</v>
          </cell>
          <cell r="D675" t="str">
            <v>前台</v>
          </cell>
          <cell r="E675" t="str">
            <v>河北光华荣昌汽车部件有限公司</v>
          </cell>
          <cell r="F675" t="str">
            <v>座椅事业一部--座椅厂</v>
          </cell>
          <cell r="G675" t="str">
            <v>座椅总装车间</v>
          </cell>
          <cell r="H675" t="str">
            <v>组装工</v>
          </cell>
        </row>
        <row r="676">
          <cell r="B676" t="str">
            <v>张崇廷</v>
          </cell>
          <cell r="C676" t="str">
            <v>男</v>
          </cell>
          <cell r="D676" t="str">
            <v>前台</v>
          </cell>
          <cell r="E676" t="str">
            <v>河北光华荣昌汽车部件有限公司</v>
          </cell>
          <cell r="F676" t="str">
            <v>座椅事业一部--座椅厂</v>
          </cell>
          <cell r="G676" t="str">
            <v>座椅总装车间</v>
          </cell>
          <cell r="H676" t="str">
            <v>组装工</v>
          </cell>
        </row>
        <row r="677">
          <cell r="B677" t="str">
            <v>王世玉</v>
          </cell>
          <cell r="C677" t="e">
            <v>#VALUE!</v>
          </cell>
          <cell r="D677" t="str">
            <v>前台</v>
          </cell>
          <cell r="E677" t="str">
            <v>河北光华荣昌汽车部件有限公司</v>
          </cell>
          <cell r="F677" t="str">
            <v>座椅事业一部--座椅厂</v>
          </cell>
          <cell r="G677" t="str">
            <v>座椅总装车间</v>
          </cell>
          <cell r="H677" t="str">
            <v>组装工</v>
          </cell>
        </row>
        <row r="678">
          <cell r="B678" t="str">
            <v>王嘉梁</v>
          </cell>
          <cell r="C678" t="str">
            <v>男</v>
          </cell>
          <cell r="D678" t="str">
            <v>前台</v>
          </cell>
          <cell r="E678" t="str">
            <v>河北光华荣昌汽车部件有限公司</v>
          </cell>
          <cell r="F678" t="str">
            <v>座椅事业一部--座椅厂</v>
          </cell>
          <cell r="G678" t="str">
            <v>座椅总装车间</v>
          </cell>
          <cell r="H678" t="str">
            <v>组装工</v>
          </cell>
        </row>
        <row r="679">
          <cell r="B679" t="str">
            <v>刘家贺</v>
          </cell>
          <cell r="C679" t="str">
            <v>男</v>
          </cell>
          <cell r="D679" t="str">
            <v>前台</v>
          </cell>
          <cell r="E679" t="str">
            <v>河北光华荣昌汽车部件有限公司</v>
          </cell>
          <cell r="F679" t="str">
            <v>座椅事业一部--座椅厂</v>
          </cell>
          <cell r="G679" t="str">
            <v>座椅总装车间</v>
          </cell>
          <cell r="H679" t="str">
            <v>组装工</v>
          </cell>
        </row>
        <row r="680">
          <cell r="B680" t="str">
            <v>张永昌</v>
          </cell>
          <cell r="C680" t="str">
            <v>男</v>
          </cell>
          <cell r="D680" t="str">
            <v>前台</v>
          </cell>
          <cell r="E680" t="str">
            <v>河北光华荣昌汽车部件有限公司</v>
          </cell>
          <cell r="F680" t="str">
            <v>座椅事业一部--座椅厂</v>
          </cell>
          <cell r="G680" t="str">
            <v>座椅总装车间</v>
          </cell>
          <cell r="H680" t="str">
            <v>组装工</v>
          </cell>
        </row>
      </sheetData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57.4053240741" refreshedBy="WuYanxia" recordCount="154">
  <cacheSource type="worksheet">
    <worksheetSource ref="B2:R156" sheet="劳务费"/>
  </cacheSource>
  <cacheFields count="17">
    <cacheField name="车间" numFmtId="0">
      <sharedItems count="20">
        <s v="冲压车间"/>
        <s v="底座车间"/>
        <s v="发泡车间"/>
        <s v="缝纫车间"/>
        <s v="焊接车间"/>
        <s v="售后服务科"/>
        <s v="后视镜车间"/>
        <s v="生管部——后视镜"/>
        <s v="喷涂车间"/>
        <s v="注塑车间"/>
        <s v="1.0轻卡"/>
        <s v="2.0重卡"/>
        <s v="3.0-H6"/>
        <s v="电泳车间"/>
        <s v="生产管理科——金属件"/>
        <s v="制造技术部"/>
        <s v="物业部"/>
        <s v="销售服务科—后视镜"/>
        <s v="销售服务科—座椅"/>
        <s v="食堂"/>
      </sharedItems>
    </cacheField>
    <cacheField name="姓名" numFmtId="0">
      <sharedItems count="154">
        <s v="王泓"/>
        <s v="赵红福"/>
        <s v="刘金岗"/>
        <s v="王志彬"/>
        <s v="赵翔鹏"/>
        <s v="郭力玮"/>
        <s v="张孟荣"/>
        <s v="张清良"/>
        <s v="王小乐"/>
        <s v="张国营"/>
        <s v="滕奉艳"/>
        <s v="马景富"/>
        <s v="叶大富"/>
        <s v="荣冬明"/>
        <s v="蒋晨雨"/>
        <s v="梁晓峰"/>
        <s v="于建凯"/>
        <s v="黄平贵"/>
        <s v="刘哲"/>
        <s v="卢宇州"/>
        <s v="李信贤"/>
        <s v="张明豪"/>
        <s v="韩政邦"/>
        <s v="姚淘淘"/>
        <s v="刘金汭"/>
        <s v="王明辉"/>
        <s v="杨航睿"/>
        <s v="王兴祖"/>
        <s v="周海霞"/>
        <s v="刘迎涛"/>
        <s v="邢贺然"/>
        <s v="曹贺鹏"/>
        <s v="曹贺祥"/>
        <s v="张孟荣1"/>
        <s v="史军民"/>
        <s v="吴勇谭"/>
        <s v="田金梅"/>
        <s v="吕家申"/>
        <s v="王治飞"/>
        <s v="李利苹"/>
        <s v="孙明明"/>
        <s v="郭俊文"/>
        <s v="孙建硕"/>
        <s v="许良才"/>
        <s v="赵晶晶"/>
        <s v="孙学文"/>
        <s v="张雨"/>
        <s v="韩振达"/>
        <s v="任春霖"/>
        <s v="赵芃博"/>
        <s v="窦浩然"/>
        <s v="王博"/>
        <s v="王康玮"/>
        <s v="李帅"/>
        <s v="徐嘉乐"/>
        <s v="刘娟娟"/>
        <s v="秦耀政"/>
        <s v="胡翠翠"/>
        <s v="米博轩"/>
        <s v="范秀花"/>
        <s v="王靖霖"/>
        <s v="曹贺祥1"/>
        <s v="张博涵"/>
        <s v="刘美丽"/>
        <s v="闫哲浩"/>
        <s v="戴其隆"/>
        <s v="田家旭"/>
        <s v="邓凯韬"/>
        <s v="邓人郡"/>
        <s v="张浩俊"/>
        <s v="张进"/>
        <s v="马伟凯"/>
        <s v="朱建祥"/>
        <s v="杨珍珍"/>
        <s v="马家林"/>
        <s v="尹梓博"/>
        <s v="魏俊如"/>
        <s v="李玮"/>
        <s v="宋骅骏"/>
        <s v="张俊平"/>
        <s v="张如珍"/>
        <s v="白丽霞"/>
        <s v="刘俊玲"/>
        <s v="李国双"/>
        <s v="陈蕊"/>
        <s v="李秀花"/>
        <s v="王国红"/>
        <s v="魏琴"/>
        <s v="马金凤"/>
        <s v="宋国玉"/>
        <s v="杨琴丽"/>
        <s v="宋映"/>
        <s v="赵雪翔"/>
        <s v="文晓雪"/>
        <s v="董广燚"/>
        <s v="赵学亮"/>
        <s v="刘树烨"/>
        <s v="刘海城"/>
        <s v="王宇轩"/>
        <s v="张崇廷"/>
        <s v="刘广骏"/>
        <s v="刘家贺"/>
        <s v="齐建卫"/>
        <s v="袁建硕"/>
        <s v="赵启皓"/>
        <s v="于兆轩"/>
        <s v="王富民"/>
        <s v="杨洪卫"/>
        <s v="任相宜"/>
        <s v="刘昌林"/>
        <s v="耿宇峰"/>
        <s v="王世伟"/>
        <s v="冯峻"/>
        <s v="王化成"/>
        <s v="米祥瑞"/>
        <s v="王小乐1"/>
        <s v="武锦德"/>
        <s v="赵增坤"/>
        <s v="孙铜锴"/>
        <s v="郝树军"/>
        <s v="宋海兰"/>
        <s v="郭仕鹏"/>
        <s v="张从德"/>
        <s v="米硕"/>
        <s v="李信贤2"/>
        <s v="张晓亭"/>
        <s v="范淑菁"/>
        <s v="王建国"/>
        <s v="郭瑞超"/>
        <s v="易春凤"/>
        <s v="赵永昌"/>
        <s v="张俊婷"/>
        <s v="孙英健"/>
        <s v="李久远"/>
        <s v="刘宝洪"/>
        <s v="臧洪瑞"/>
        <s v="徐俊亭"/>
        <s v="许宝华"/>
        <s v="陈婷"/>
        <s v="张春玉"/>
        <s v="刘瑜"/>
        <s v="胡承志"/>
        <s v="刘海明"/>
        <s v="张德林"/>
        <s v="董宪忠"/>
        <s v="韩明朝"/>
        <s v="张鹏"/>
        <s v="孙兴旺"/>
        <s v="孔德佳"/>
        <s v="张长江"/>
        <s v="孟宁宁"/>
        <s v="张洪军"/>
        <s v="任玉环"/>
        <s v="宋静"/>
      </sharedItems>
    </cacheField>
    <cacheField name="入职时间" numFmtId="0">
      <sharedItems containsBlank="1" count="3">
        <s v="操作工"/>
        <s v="焊工"/>
        <m/>
      </sharedItems>
    </cacheField>
    <cacheField name="出勤天数" numFmtId="0">
      <sharedItems containsSemiMixedTypes="0" containsString="0" containsNumber="1" minValue="0" maxValue="30" count="46">
        <n v="27.5"/>
        <n v="26.5"/>
        <n v="24.5"/>
        <n v="13"/>
        <n v="29.5"/>
        <n v="6"/>
        <n v="11"/>
        <n v="5"/>
        <n v="12"/>
        <n v="2"/>
        <n v="28"/>
        <n v="16"/>
        <n v="23"/>
        <n v="30"/>
        <n v="29"/>
        <n v="27"/>
        <n v="25.5"/>
        <n v="20"/>
        <n v="21"/>
        <n v="9.5"/>
        <n v="13.5"/>
        <n v="25"/>
        <n v="0.5"/>
        <n v="8.5"/>
        <n v="7"/>
        <n v="26"/>
        <n v="3"/>
        <n v="15.5"/>
        <n v="18.5"/>
        <n v="28.5"/>
        <n v="9"/>
        <n v="12.5"/>
        <n v="1"/>
        <n v="22.5"/>
        <n v="14.5"/>
        <n v="6.5"/>
        <n v="14"/>
        <n v="4.5"/>
        <n v="2.5"/>
        <n v="24"/>
        <n v="4"/>
        <n v="22"/>
        <n v="8"/>
        <n v="7.5"/>
        <n v="10"/>
        <n v="21.5"/>
      </sharedItems>
    </cacheField>
    <cacheField name="日常工时" numFmtId="0">
      <sharedItems containsSemiMixedTypes="0" containsString="0" containsNumber="1" minValue="0" maxValue="240" count="82">
        <n v="226"/>
        <n v="212.5"/>
        <n v="197.5"/>
        <n v="105.5"/>
        <n v="236"/>
        <n v="48"/>
        <n v="88"/>
        <n v="40"/>
        <n v="96"/>
        <n v="16"/>
        <n v="224"/>
        <n v="128"/>
        <n v="184"/>
        <n v="239"/>
        <n v="232"/>
        <n v="216"/>
        <n v="223.5"/>
        <n v="208"/>
        <n v="188"/>
        <n v="160"/>
        <n v="168"/>
        <n v="75.5"/>
        <n v="119"/>
        <n v="198.5"/>
        <n v="171"/>
        <n v="214"/>
        <n v="6.5"/>
        <n v="109"/>
        <n v="70"/>
        <n v="56"/>
        <n v="217.5"/>
        <n v="238"/>
        <n v="233.5"/>
        <n v="24"/>
        <n v="206"/>
        <n v="238.5"/>
        <n v="218"/>
        <n v="167"/>
        <n v="124"/>
        <n v="155"/>
        <n v="104"/>
        <n v="148"/>
        <n v="214.5"/>
        <n v="237"/>
        <n v="231"/>
        <n v="72"/>
        <n v="240"/>
        <n v="102"/>
        <n v="8"/>
        <n v="191.5"/>
        <n v="115.5"/>
        <n v="55.5"/>
        <n v="147.5"/>
        <n v="112"/>
        <n v="35.5"/>
        <n v="82.5"/>
        <n v="99.5"/>
        <n v="203"/>
        <n v="192"/>
        <n v="200"/>
        <n v="32"/>
        <n v="217"/>
        <n v="190"/>
        <n v="64"/>
        <n v="70.5"/>
        <n v="63"/>
        <n v="219"/>
        <n v="226.5"/>
        <n v="224.5"/>
        <n v="202.5"/>
        <n v="227.5"/>
        <n v="210.5"/>
        <n v="138"/>
        <n v="212"/>
        <n v="80"/>
        <n v="231.5"/>
        <n v="228.5"/>
        <n v="220.5"/>
        <n v="20.5"/>
        <n v="203.5"/>
        <n v="204"/>
        <n v="115"/>
      </sharedItems>
    </cacheField>
    <cacheField name="日常工价" numFmtId="0">
      <sharedItems containsString="0" containsBlank="1" containsNumber="1" minValue="0" maxValue="30" count="11">
        <n v="21"/>
        <n v="30"/>
        <n v="19"/>
        <n v="20"/>
        <n v="22"/>
        <n v="19.5"/>
        <n v="20.5"/>
        <n v="18.5"/>
        <n v="18"/>
        <n v="23"/>
        <m/>
      </sharedItems>
    </cacheField>
    <cacheField name="日常工资" numFmtId="0">
      <sharedItems containsString="0" containsBlank="1" containsNumber="1" minValue="0" maxValue="5925" count="100">
        <n v="4746"/>
        <n v="4462.5"/>
        <n v="5925"/>
        <n v="2215.5"/>
        <n v="4956"/>
        <n v="1008"/>
        <n v="1848"/>
        <n v="840"/>
        <n v="2016"/>
        <n v="336"/>
        <n v="4704"/>
        <n v="2688"/>
        <n v="3864"/>
        <n v="5019"/>
        <n v="4872"/>
        <n v="4536"/>
        <n v="4408"/>
        <n v="4104"/>
        <n v="4246.5"/>
        <n v="3952"/>
        <n v="304"/>
        <n v="4256"/>
        <n v="3572"/>
        <n v="3040"/>
        <n v="960"/>
        <n v="3192"/>
        <n v="1661"/>
        <n v="2261"/>
        <n v="3870.75"/>
        <n v="3505.5"/>
        <n v="4494"/>
        <n v="123.5"/>
        <n v="2071"/>
        <n v="1330"/>
        <n v="1064"/>
        <n v="4458.75"/>
        <n v="4998"/>
        <n v="3848"/>
        <n v="3996"/>
        <n v="4280"/>
        <n v="4670"/>
        <n v="504"/>
        <n v="3914"/>
        <n v="4640"/>
        <n v="4531.5"/>
        <n v="4142"/>
        <n v="3173"/>
        <n v="2356"/>
        <n v="2945"/>
        <n v="2184"/>
        <n v="2812"/>
        <n v="4075.5"/>
        <n v="4740"/>
        <n v="4620"/>
        <n v="1440"/>
        <n v="4800"/>
        <n v="2142"/>
        <n v="168"/>
        <n v="4021.5"/>
        <n v="2425.5"/>
        <n v="1165.5"/>
        <n v="3097.5"/>
        <n v="2352"/>
        <n v="745.5"/>
        <n v="1732.5"/>
        <n v="2089.5"/>
        <n v="4263"/>
        <n v="3456"/>
        <n v="4176"/>
        <n v="3600"/>
        <n v="3744"/>
        <n v="4032"/>
        <n v="1512"/>
        <n v="672"/>
        <n v="4504.5"/>
        <m/>
        <n v="2028"/>
        <n v="3705"/>
        <n v="1248"/>
        <n v="1374.75"/>
        <n v="1656"/>
        <n v="1472"/>
        <n v="4270.5"/>
        <n v="4416.75"/>
        <n v="4377.75"/>
        <n v="3948.75"/>
        <n v="4650.75"/>
        <n v="624"/>
        <n v="4524"/>
        <n v="4436.25"/>
        <n v="4104.75"/>
        <n v="4212"/>
        <n v="780"/>
        <n v="4368"/>
        <n v="0"/>
        <n v="480"/>
        <n v="2622"/>
        <n v="4028"/>
        <n v="1520"/>
        <n v="184"/>
      </sharedItems>
    </cacheField>
    <cacheField name="加班工时" numFmtId="0">
      <sharedItems containsSemiMixedTypes="0" containsString="0" containsNumber="1" minValue="0" maxValue="183.5" count="118">
        <n v="99.5"/>
        <n v="66.5"/>
        <n v="49"/>
        <n v="24.5"/>
        <n v="96"/>
        <n v="23"/>
        <n v="26.5"/>
        <n v="15"/>
        <n v="40.5"/>
        <n v="7"/>
        <n v="76.5"/>
        <n v="52.5"/>
        <n v="78.5"/>
        <n v="98.5"/>
        <n v="100"/>
        <n v="73"/>
        <n v="112"/>
        <n v="118"/>
        <n v="114"/>
        <n v="117.5"/>
        <n v="4"/>
        <n v="123.5"/>
        <n v="106"/>
        <n v="33"/>
        <n v="34.5"/>
        <n v="43"/>
        <n v="82"/>
        <n v="67.5"/>
        <n v="90.5"/>
        <n v="0"/>
        <n v="45"/>
        <n v="25.5"/>
        <n v="18"/>
        <n v="102"/>
        <n v="101"/>
        <n v="71"/>
        <n v="70.5"/>
        <n v="76"/>
        <n v="139.5"/>
        <n v="74.5"/>
        <n v="89"/>
        <n v="94.5"/>
        <n v="58"/>
        <n v="34"/>
        <n v="47.5"/>
        <n v="48"/>
        <n v="46"/>
        <n v="51"/>
        <n v="98"/>
        <n v="135"/>
        <n v="54"/>
        <n v="101.5"/>
        <n v="42.5"/>
        <n v="0.5"/>
        <n v="74"/>
        <n v="51.5"/>
        <n v="33.5"/>
        <n v="16.5"/>
        <n v="55.5"/>
        <n v="12"/>
        <n v="29.5"/>
        <n v="36.5"/>
        <n v="5"/>
        <n v="3"/>
        <n v="109"/>
        <n v="1"/>
        <n v="64"/>
        <n v="132.5"/>
        <n v="44.5"/>
        <n v="41.5"/>
        <n v="17"/>
        <n v="133"/>
        <n v="64.5"/>
        <n v="117"/>
        <n v="124.5"/>
        <n v="103.5"/>
        <n v="20.5"/>
        <n v="54.5"/>
        <n v="57.5"/>
        <n v="53.5"/>
        <n v="35"/>
        <n v="20"/>
        <n v="50.5"/>
        <n v="44"/>
        <n v="38.5"/>
        <n v="39.5"/>
        <n v="131.5"/>
        <n v="154"/>
        <n v="151"/>
        <n v="7.5"/>
        <n v="69.5"/>
        <n v="164.5"/>
        <n v="15.5"/>
        <n v="124"/>
        <n v="122"/>
        <n v="86.5"/>
        <n v="126"/>
        <n v="134.5"/>
        <n v="10.5"/>
        <n v="39"/>
        <n v="6.5"/>
        <n v="30"/>
        <n v="2.5"/>
        <n v="87.5"/>
        <n v="145.5"/>
        <n v="121.5"/>
        <n v="93.5"/>
        <n v="95.5"/>
        <n v="183"/>
        <n v="183.5"/>
        <n v="123"/>
        <n v="78"/>
        <n v="62"/>
        <n v="61.5"/>
        <n v="50"/>
        <n v="106.5"/>
        <n v="13.5"/>
        <n v="11"/>
      </sharedItems>
    </cacheField>
    <cacheField name="加班工价" numFmtId="0">
      <sharedItems containsString="0" containsBlank="1" containsNumber="1" minValue="0" maxValue="30" count="11">
        <n v="21"/>
        <n v="30"/>
        <n v="20"/>
        <n v="22"/>
        <n v="19.5"/>
        <n v="20.5"/>
        <n v="19"/>
        <n v="18.5"/>
        <n v="18"/>
        <n v="23"/>
        <m/>
      </sharedItems>
    </cacheField>
    <cacheField name="加班工资" numFmtId="0">
      <sharedItems containsString="0" containsBlank="1" containsNumber="1" minValue="0" maxValue="6163.29" count="111">
        <n v="2089.5"/>
        <n v="1396.5"/>
        <n v="1470"/>
        <n v="514.5"/>
        <n v="2016"/>
        <n v="483"/>
        <n v="556.5"/>
        <n v="315"/>
        <n v="850.5"/>
        <n v="147"/>
        <n v="1606.5"/>
        <n v="1102.5"/>
        <n v="1648.5"/>
        <n v="2068.5"/>
        <n v="2100"/>
        <n v="1533"/>
        <n v="2240"/>
        <n v="2360"/>
        <n v="2280"/>
        <n v="2350"/>
        <n v="80"/>
        <n v="2470"/>
        <n v="2120"/>
        <n v="1570"/>
        <n v="660"/>
        <n v="1530"/>
        <n v="759"/>
        <n v="860"/>
        <n v="1599"/>
        <n v="1383.75"/>
        <n v="1900.5"/>
        <n v="0"/>
        <n v="855"/>
        <n v="484.5"/>
        <n v="342"/>
        <n v="2091"/>
        <n v="2121"/>
        <n v="1313.5"/>
        <n v="1304.25"/>
        <n v="1520"/>
        <n v="2790"/>
        <n v="1415.5"/>
        <n v="1780"/>
        <n v="1795.5"/>
        <n v="1102"/>
        <n v="646"/>
        <n v="902.5"/>
        <n v="1008"/>
        <n v="966"/>
        <n v="903"/>
        <n v="969"/>
        <n v="1862"/>
        <n v="2700"/>
        <n v="1080"/>
        <n v="2030"/>
        <n v="892.5"/>
        <n v="10.5"/>
        <n v="1554"/>
        <n v="1081.5"/>
        <n v="84"/>
        <n v="703.5"/>
        <n v="346.5"/>
        <n v="1165.5"/>
        <n v="252"/>
        <n v="619.5"/>
        <n v="766.5"/>
        <n v="105"/>
        <n v="63"/>
        <n v="2289"/>
        <n v="21"/>
        <n v="828"/>
        <n v="1152"/>
        <n v="2430"/>
        <n v="2124"/>
        <n v="2385"/>
        <n v="1134"/>
        <n v="934.5"/>
        <n v="871.5"/>
        <n v="357"/>
        <n v="2394"/>
        <n v="1161"/>
        <n v="2106"/>
        <n v="2241"/>
        <n v="2121.75"/>
        <m/>
        <n v="1117.25"/>
        <n v="1178.75"/>
        <n v="1855.25"/>
        <n v="717.5"/>
        <n v="410"/>
        <n v="1161.5"/>
        <n v="1012"/>
        <n v="2695.75"/>
        <n v="3157"/>
        <n v="3095.5"/>
        <n v="157.5"/>
        <n v="1424.75"/>
        <n v="3372.25"/>
        <n v="317.75"/>
        <n v="2542"/>
        <n v="2501"/>
        <n v="1773.25"/>
        <n v="2583"/>
        <n v="369"/>
        <n v="6163.29"/>
        <n v="2757.25"/>
        <n v="210"/>
        <n v="741"/>
        <n v="123.5"/>
        <n v="570"/>
        <n v="57.5"/>
      </sharedItems>
    </cacheField>
    <cacheField name="奖惩" numFmtId="0">
      <sharedItems containsSemiMixedTypes="0" containsString="0" containsNumber="1" minValue="-404" maxValue="2381.38" count="37">
        <n v="0"/>
        <n v="20"/>
        <n v="150"/>
        <n v="230"/>
        <n v="255"/>
        <n v="120"/>
        <n v="175"/>
        <n v="-20"/>
        <n v="30"/>
        <n v="-60"/>
        <n v="300"/>
        <n v="-30"/>
        <n v="560"/>
        <n v="260"/>
        <n v="80"/>
        <n v="140"/>
        <n v="280"/>
        <n v="460"/>
        <n v="200"/>
        <n v="160"/>
        <n v="60"/>
        <n v="-404"/>
        <n v="100"/>
        <n v="320"/>
        <n v="620"/>
        <n v="240"/>
        <n v="590"/>
        <n v="540"/>
        <n v="-393.1"/>
        <n v="50"/>
        <n v="2381.38"/>
        <n v="180"/>
        <n v="1010"/>
        <n v="-27.6"/>
        <n v="-52.86"/>
        <n v="-51.71"/>
        <n v="-66.78"/>
      </sharedItems>
    </cacheField>
    <cacheField name="工资小计" numFmtId="0">
      <sharedItems containsSemiMixedTypes="0" containsString="0" containsNumber="1" minValue="0" maxValue="9942.03" count="148">
        <n v="6835.5"/>
        <n v="5859"/>
        <n v="7395"/>
        <n v="2730"/>
        <n v="6972"/>
        <n v="1491"/>
        <n v="2404.5"/>
        <n v="1155"/>
        <n v="2866.5"/>
        <n v="483"/>
        <n v="6310.5"/>
        <n v="3790.5"/>
        <n v="5512.5"/>
        <n v="7087.5"/>
        <n v="6069"/>
        <n v="6668"/>
        <n v="6464"/>
        <n v="6526.5"/>
        <n v="6302"/>
        <n v="384"/>
        <n v="6726"/>
        <n v="5692"/>
        <n v="4610"/>
        <n v="1620"/>
        <n v="4722"/>
        <n v="2420"/>
        <n v="3121"/>
        <n v="5619.75"/>
        <n v="5119.25"/>
        <n v="6649.5"/>
        <n v="123.5"/>
        <n v="2926"/>
        <n v="1934.5"/>
        <n v="1581"/>
        <n v="6529.75"/>
        <n v="7149"/>
        <n v="5101.5"/>
        <n v="5300.25"/>
        <n v="6100"/>
        <n v="7460"/>
        <n v="504"/>
        <n v="5299.5"/>
        <n v="6980"/>
        <n v="6627"/>
        <n v="5937.5"/>
        <n v="4535"/>
        <n v="3002"/>
        <n v="3927.5"/>
        <n v="3332"/>
        <n v="3290"/>
        <n v="3227"/>
        <n v="3781"/>
        <n v="6217.5"/>
        <n v="7440"/>
        <n v="5660"/>
        <n v="6950"/>
        <n v="1440"/>
        <n v="7620"/>
        <n v="3174.5"/>
        <n v="178.5"/>
        <n v="5775.5"/>
        <n v="3929.5"/>
        <n v="588"/>
        <n v="3189"/>
        <n v="1532"/>
        <n v="4403"/>
        <n v="3282.5"/>
        <n v="997.5"/>
        <n v="1948"/>
        <n v="2956"/>
        <n v="441"/>
        <n v="567"/>
        <n v="6872"/>
        <n v="357"/>
        <n v="4284"/>
        <n v="5328"/>
        <n v="6030"/>
        <n v="6488"/>
        <n v="5964"/>
        <n v="6417"/>
        <n v="2982"/>
        <n v="2446.5"/>
        <n v="2383.5"/>
        <n v="1029"/>
        <n v="6426"/>
        <n v="3177"/>
        <n v="6152"/>
        <n v="6525"/>
        <n v="6776.25"/>
        <n v="4855.02"/>
        <n v="3145.25"/>
        <n v="3362.75"/>
        <n v="5560.25"/>
        <n v="5649.71"/>
        <n v="1572.4"/>
        <n v="1784.75"/>
        <n v="2817.5"/>
        <n v="2484"/>
        <n v="2179.5"/>
        <n v="6966.25"/>
        <n v="7623.75"/>
        <n v="7473.25"/>
        <n v="661.5"/>
        <n v="5373.5"/>
        <n v="8023"/>
        <n v="911.75"/>
        <n v="7066"/>
        <n v="6937.25"/>
        <n v="5928"/>
        <n v="6795"/>
        <n v="1149"/>
        <n v="2457.5"/>
        <n v="6951"/>
        <n v="8544.67"/>
        <n v="7281.25"/>
        <n v="690"/>
        <n v="3363"/>
        <n v="427.5"/>
        <n v="4028"/>
        <n v="2090"/>
        <n v="241.5"/>
        <n v="7259"/>
        <n v="6546.82"/>
        <n v="6736.52"/>
        <n v="7651.55"/>
        <n v="9942.03"/>
        <n v="5457"/>
        <n v="358.5"/>
        <n v="5197.5"/>
        <n v="6605"/>
        <n v="6612"/>
        <n v="7092.21"/>
        <n v="5000"/>
        <n v="4500"/>
        <n v="4770"/>
        <n v="3159"/>
        <n v="4492.6"/>
        <n v="5660.5"/>
        <n v="5500"/>
        <n v="1130.43"/>
        <n v="4600"/>
        <n v="8260"/>
        <n v="8080"/>
        <n v="3150"/>
        <n v="5760"/>
        <n v="6800"/>
        <n v="3500"/>
        <n v="3800"/>
      </sharedItems>
    </cacheField>
    <cacheField name="饭补" numFmtId="0">
      <sharedItems containsString="0" containsBlank="1" containsNumber="1" minValue="0" maxValue="300" count="61">
        <n v="137.5"/>
        <n v="132.5"/>
        <n v="122.5"/>
        <n v="130"/>
        <n v="147.5"/>
        <n v="30"/>
        <n v="55"/>
        <n v="25"/>
        <n v="60"/>
        <n v="10"/>
        <n v="140"/>
        <n v="160"/>
        <n v="230"/>
        <n v="300"/>
        <n v="145"/>
        <n v="265"/>
        <n v="135"/>
        <n v="127.5"/>
        <n v="115"/>
        <n v="100"/>
        <n v="105"/>
        <n v="47.5"/>
        <n v="67.5"/>
        <n v="125"/>
        <n v="2.5"/>
        <n v="42.5"/>
        <n v="35"/>
        <n v="260"/>
        <n v="270"/>
        <n v="290"/>
        <n v="15"/>
        <n v="295"/>
        <n v="77.5"/>
        <n v="92.5"/>
        <n v="65"/>
        <n v="142.5"/>
        <n v="45"/>
        <n v="150"/>
        <n v="62.5"/>
        <n v="5"/>
        <n v="112.5"/>
        <n v="80"/>
        <n v="72.5"/>
        <n v="32.5"/>
        <n v="70"/>
        <n v="22.5"/>
        <n v="12.5"/>
        <n v="120"/>
        <n v="20"/>
        <n v="110"/>
        <n v="40"/>
        <n v="37.5"/>
        <n v="50"/>
        <n v="285"/>
        <n v="275"/>
        <n v="250"/>
        <m/>
        <n v="255"/>
        <n v="215"/>
        <n v="280"/>
        <n v="0"/>
      </sharedItems>
    </cacheField>
    <cacheField name="工龄/_x000a_调整工资" numFmtId="0">
      <sharedItems containsString="0" containsBlank="1" containsNumber="1" minValue="0" maxValue="469.25" count="54">
        <n v="0"/>
        <n v="337"/>
        <n v="348"/>
        <n v="336.5"/>
        <n v="336"/>
        <n v="335"/>
        <m/>
        <n v="165"/>
        <n v="193.5"/>
        <n v="112"/>
        <n v="128"/>
        <n v="153"/>
        <n v="116"/>
        <n v="442"/>
        <n v="192"/>
        <n v="186"/>
        <n v="132"/>
        <n v="207"/>
        <n v="218"/>
        <n v="202"/>
        <n v="142"/>
        <n v="89"/>
        <n v="217"/>
        <n v="136"/>
        <n v="156"/>
        <n v="231"/>
        <n v="430.5"/>
        <n v="367.5"/>
        <n v="346.5"/>
        <n v="429"/>
        <n v="415.5"/>
        <n v="352.5"/>
        <n v="394.25"/>
        <n v="214.75"/>
        <n v="34.25"/>
        <n v="465.5"/>
        <n v="416.25"/>
        <n v="451.5"/>
        <n v="371.75"/>
        <n v="469.25"/>
        <n v="409.25"/>
        <n v="431.75"/>
        <n v="294"/>
        <n v="397.5"/>
        <n v="435.5"/>
        <n v="436.75"/>
        <n v="35.5"/>
        <n v="160"/>
        <n v="11"/>
        <n v="200"/>
        <n v="220"/>
        <n v="120"/>
        <n v="100"/>
        <n v="20"/>
      </sharedItems>
    </cacheField>
    <cacheField name="岗补" numFmtId="0">
      <sharedItems containsString="0" containsBlank="1" containsNumber="1" minValue="0" maxValue="421.5" count="18">
        <m/>
        <n v="362"/>
        <n v="319"/>
        <n v="331"/>
        <n v="384.5"/>
        <n v="350"/>
        <n v="314"/>
        <n v="23.5"/>
        <n v="295.5"/>
        <n v="421"/>
        <n v="421.5"/>
        <n v="361"/>
        <n v="278"/>
        <n v="165.5"/>
        <n v="253.5"/>
        <n v="363.5"/>
        <n v="322.5"/>
        <n v="0"/>
      </sharedItems>
    </cacheField>
    <cacheField name="劳务费" numFmtId="0">
      <sharedItems containsString="0" containsBlank="1" containsNumber="1" minValue="0" maxValue="853.5" count="22">
        <n v="0"/>
        <n v="712.5"/>
        <n v="802.5"/>
        <n v="853.5"/>
        <m/>
        <n v="724"/>
        <n v="638"/>
        <n v="662"/>
        <n v="769"/>
        <n v="700"/>
        <n v="628"/>
        <n v="47"/>
        <n v="591"/>
        <n v="842"/>
        <n v="843"/>
        <n v="722"/>
        <n v="200"/>
        <n v="556"/>
        <n v="331"/>
        <n v="507"/>
        <n v="727"/>
        <n v="645"/>
      </sharedItems>
    </cacheField>
    <cacheField name="工资合计" numFmtId="0">
      <sharedItems containsSemiMixedTypes="0" containsString="0" containsNumber="1" minValue="0" maxValue="11277.03" count="150">
        <n v="6973"/>
        <n v="5991.5"/>
        <n v="7517.5"/>
        <n v="2860"/>
        <n v="7119.5"/>
        <n v="1521"/>
        <n v="2459.5"/>
        <n v="1180"/>
        <n v="2926.5"/>
        <n v="493"/>
        <n v="6450.5"/>
        <n v="3950.5"/>
        <n v="5742.5"/>
        <n v="7387.5"/>
        <n v="7117"/>
        <n v="6334"/>
        <n v="7150"/>
        <n v="6947"/>
        <n v="7003"/>
        <n v="6777.5"/>
        <n v="394"/>
        <n v="7211.5"/>
        <n v="6143"/>
        <n v="5045"/>
        <n v="1650"/>
        <n v="5162"/>
        <n v="2467.5"/>
        <n v="3188.5"/>
        <n v="5744.75"/>
        <n v="5224.25"/>
        <n v="6782"/>
        <n v="126"/>
        <n v="2993.5"/>
        <n v="1977"/>
        <n v="1616"/>
        <n v="6829.75"/>
        <n v="7461.5"/>
        <n v="5555"/>
        <n v="5763.75"/>
        <n v="6342"/>
        <n v="7878"/>
        <n v="519"/>
        <n v="5580"/>
        <n v="7386"/>
        <n v="7364"/>
        <n v="6264.5"/>
        <n v="4821"/>
        <n v="3211.5"/>
        <n v="4227"/>
        <n v="3397"/>
        <n v="3355"/>
        <n v="3292"/>
        <n v="4091.5"/>
        <n v="6554.5"/>
        <n v="7729.5"/>
        <n v="5879"/>
        <n v="7309.5"/>
        <n v="1485"/>
        <n v="7906"/>
        <n v="3237"/>
        <n v="183.5"/>
        <n v="5888"/>
        <n v="4009.5"/>
        <n v="603"/>
        <n v="3261.5"/>
        <n v="1564.5"/>
        <n v="4495.5"/>
        <n v="3352.5"/>
        <n v="1020"/>
        <n v="1995.5"/>
        <n v="3016"/>
        <n v="451"/>
        <n v="579.5"/>
        <n v="6999.5"/>
        <n v="367"/>
        <n v="4560"/>
        <n v="5704"/>
        <n v="6585.5"/>
        <n v="6985.5"/>
        <n v="6435.5"/>
        <n v="6986"/>
        <n v="3037"/>
        <n v="2491.5"/>
        <n v="2428.5"/>
        <n v="1049"/>
        <n v="6995"/>
        <n v="3247"/>
        <n v="6692.5"/>
        <n v="7007.5"/>
        <n v="7460.5"/>
        <n v="5702.52"/>
        <n v="3210.25"/>
        <n v="3769.75"/>
        <n v="5885"/>
        <n v="6584.71"/>
        <n v="1652.4"/>
        <n v="1861.5"/>
        <n v="2862.5"/>
        <n v="2524"/>
        <n v="2217"/>
        <n v="2219.5"/>
        <n v="7569.25"/>
        <n v="8182.5"/>
        <n v="8067.25"/>
        <n v="676.5"/>
        <n v="5872.75"/>
        <n v="8642.25"/>
        <n v="931.75"/>
        <n v="7620.25"/>
        <n v="7511.5"/>
        <n v="6354.5"/>
        <n v="7327.5"/>
        <n v="1174"/>
        <n v="2502.5"/>
        <n v="7526.5"/>
        <n v="9530.67"/>
        <n v="8008"/>
        <n v="705"/>
        <n v="3478.5"/>
        <n v="430"/>
        <n v="4320.5"/>
        <n v="2151"/>
        <n v="246.5"/>
        <n v="8845"/>
        <n v="7793.82"/>
        <n v="8019.52"/>
        <n v="9085.05"/>
        <n v="11277.03"/>
        <n v="6724"/>
        <n v="454"/>
        <n v="8383"/>
        <n v="8171.5"/>
        <n v="8470.21"/>
        <n v="5200"/>
        <n v="4700"/>
        <n v="5874"/>
        <n v="3955.5"/>
        <n v="5508.1"/>
        <n v="7844.5"/>
        <n v="6898"/>
        <n v="6925"/>
        <n v="1160.43"/>
        <n v="5002.4"/>
        <n v="8807.14"/>
        <n v="8628.29"/>
        <n v="3428.22"/>
        <n v="5960"/>
        <n v="7000"/>
        <n v="3700"/>
        <n v="40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1"/>
    <x v="0"/>
    <x v="1"/>
    <x v="0"/>
    <x v="1"/>
    <x v="1"/>
    <x v="0"/>
    <x v="0"/>
    <x v="0"/>
    <x v="1"/>
  </r>
  <r>
    <x v="0"/>
    <x v="2"/>
    <x v="1"/>
    <x v="2"/>
    <x v="2"/>
    <x v="1"/>
    <x v="2"/>
    <x v="2"/>
    <x v="1"/>
    <x v="2"/>
    <x v="0"/>
    <x v="2"/>
    <x v="2"/>
    <x v="0"/>
    <x v="0"/>
    <x v="0"/>
    <x v="2"/>
  </r>
  <r>
    <x v="0"/>
    <x v="3"/>
    <x v="0"/>
    <x v="3"/>
    <x v="3"/>
    <x v="0"/>
    <x v="3"/>
    <x v="3"/>
    <x v="0"/>
    <x v="3"/>
    <x v="0"/>
    <x v="3"/>
    <x v="3"/>
    <x v="0"/>
    <x v="0"/>
    <x v="0"/>
    <x v="3"/>
  </r>
  <r>
    <x v="0"/>
    <x v="4"/>
    <x v="0"/>
    <x v="4"/>
    <x v="4"/>
    <x v="0"/>
    <x v="4"/>
    <x v="4"/>
    <x v="0"/>
    <x v="4"/>
    <x v="0"/>
    <x v="4"/>
    <x v="4"/>
    <x v="0"/>
    <x v="0"/>
    <x v="0"/>
    <x v="4"/>
  </r>
  <r>
    <x v="0"/>
    <x v="5"/>
    <x v="0"/>
    <x v="5"/>
    <x v="5"/>
    <x v="0"/>
    <x v="5"/>
    <x v="5"/>
    <x v="0"/>
    <x v="5"/>
    <x v="0"/>
    <x v="5"/>
    <x v="5"/>
    <x v="0"/>
    <x v="0"/>
    <x v="0"/>
    <x v="5"/>
  </r>
  <r>
    <x v="0"/>
    <x v="6"/>
    <x v="0"/>
    <x v="6"/>
    <x v="6"/>
    <x v="0"/>
    <x v="6"/>
    <x v="6"/>
    <x v="0"/>
    <x v="6"/>
    <x v="0"/>
    <x v="6"/>
    <x v="6"/>
    <x v="0"/>
    <x v="0"/>
    <x v="0"/>
    <x v="6"/>
  </r>
  <r>
    <x v="0"/>
    <x v="7"/>
    <x v="0"/>
    <x v="7"/>
    <x v="7"/>
    <x v="0"/>
    <x v="7"/>
    <x v="7"/>
    <x v="0"/>
    <x v="7"/>
    <x v="0"/>
    <x v="7"/>
    <x v="7"/>
    <x v="0"/>
    <x v="0"/>
    <x v="0"/>
    <x v="7"/>
  </r>
  <r>
    <x v="0"/>
    <x v="8"/>
    <x v="0"/>
    <x v="8"/>
    <x v="8"/>
    <x v="0"/>
    <x v="8"/>
    <x v="8"/>
    <x v="0"/>
    <x v="8"/>
    <x v="0"/>
    <x v="8"/>
    <x v="8"/>
    <x v="0"/>
    <x v="0"/>
    <x v="0"/>
    <x v="8"/>
  </r>
  <r>
    <x v="0"/>
    <x v="9"/>
    <x v="0"/>
    <x v="9"/>
    <x v="9"/>
    <x v="0"/>
    <x v="9"/>
    <x v="9"/>
    <x v="0"/>
    <x v="9"/>
    <x v="0"/>
    <x v="9"/>
    <x v="9"/>
    <x v="0"/>
    <x v="0"/>
    <x v="0"/>
    <x v="9"/>
  </r>
  <r>
    <x v="0"/>
    <x v="10"/>
    <x v="0"/>
    <x v="10"/>
    <x v="10"/>
    <x v="0"/>
    <x v="10"/>
    <x v="10"/>
    <x v="0"/>
    <x v="10"/>
    <x v="0"/>
    <x v="10"/>
    <x v="10"/>
    <x v="0"/>
    <x v="0"/>
    <x v="0"/>
    <x v="10"/>
  </r>
  <r>
    <x v="0"/>
    <x v="11"/>
    <x v="0"/>
    <x v="11"/>
    <x v="11"/>
    <x v="0"/>
    <x v="11"/>
    <x v="11"/>
    <x v="0"/>
    <x v="11"/>
    <x v="0"/>
    <x v="11"/>
    <x v="11"/>
    <x v="0"/>
    <x v="0"/>
    <x v="0"/>
    <x v="11"/>
  </r>
  <r>
    <x v="0"/>
    <x v="12"/>
    <x v="0"/>
    <x v="12"/>
    <x v="12"/>
    <x v="0"/>
    <x v="12"/>
    <x v="12"/>
    <x v="0"/>
    <x v="12"/>
    <x v="0"/>
    <x v="12"/>
    <x v="12"/>
    <x v="0"/>
    <x v="0"/>
    <x v="0"/>
    <x v="12"/>
  </r>
  <r>
    <x v="0"/>
    <x v="13"/>
    <x v="0"/>
    <x v="13"/>
    <x v="13"/>
    <x v="0"/>
    <x v="13"/>
    <x v="13"/>
    <x v="0"/>
    <x v="13"/>
    <x v="0"/>
    <x v="13"/>
    <x v="13"/>
    <x v="0"/>
    <x v="0"/>
    <x v="0"/>
    <x v="13"/>
  </r>
  <r>
    <x v="0"/>
    <x v="14"/>
    <x v="0"/>
    <x v="14"/>
    <x v="14"/>
    <x v="0"/>
    <x v="14"/>
    <x v="14"/>
    <x v="0"/>
    <x v="14"/>
    <x v="0"/>
    <x v="4"/>
    <x v="14"/>
    <x v="0"/>
    <x v="0"/>
    <x v="0"/>
    <x v="14"/>
  </r>
  <r>
    <x v="0"/>
    <x v="15"/>
    <x v="0"/>
    <x v="1"/>
    <x v="15"/>
    <x v="0"/>
    <x v="15"/>
    <x v="15"/>
    <x v="0"/>
    <x v="15"/>
    <x v="0"/>
    <x v="14"/>
    <x v="15"/>
    <x v="0"/>
    <x v="0"/>
    <x v="0"/>
    <x v="15"/>
  </r>
  <r>
    <x v="1"/>
    <x v="16"/>
    <x v="0"/>
    <x v="14"/>
    <x v="14"/>
    <x v="2"/>
    <x v="16"/>
    <x v="16"/>
    <x v="2"/>
    <x v="16"/>
    <x v="1"/>
    <x v="15"/>
    <x v="14"/>
    <x v="1"/>
    <x v="0"/>
    <x v="0"/>
    <x v="16"/>
  </r>
  <r>
    <x v="1"/>
    <x v="17"/>
    <x v="0"/>
    <x v="15"/>
    <x v="15"/>
    <x v="2"/>
    <x v="17"/>
    <x v="17"/>
    <x v="2"/>
    <x v="17"/>
    <x v="0"/>
    <x v="16"/>
    <x v="16"/>
    <x v="2"/>
    <x v="0"/>
    <x v="0"/>
    <x v="17"/>
  </r>
  <r>
    <x v="1"/>
    <x v="18"/>
    <x v="0"/>
    <x v="10"/>
    <x v="16"/>
    <x v="2"/>
    <x v="18"/>
    <x v="18"/>
    <x v="2"/>
    <x v="18"/>
    <x v="0"/>
    <x v="17"/>
    <x v="10"/>
    <x v="3"/>
    <x v="0"/>
    <x v="0"/>
    <x v="18"/>
  </r>
  <r>
    <x v="1"/>
    <x v="19"/>
    <x v="0"/>
    <x v="16"/>
    <x v="17"/>
    <x v="2"/>
    <x v="19"/>
    <x v="19"/>
    <x v="2"/>
    <x v="19"/>
    <x v="0"/>
    <x v="18"/>
    <x v="17"/>
    <x v="2"/>
    <x v="0"/>
    <x v="0"/>
    <x v="19"/>
  </r>
  <r>
    <x v="1"/>
    <x v="20"/>
    <x v="0"/>
    <x v="9"/>
    <x v="9"/>
    <x v="2"/>
    <x v="20"/>
    <x v="20"/>
    <x v="2"/>
    <x v="20"/>
    <x v="0"/>
    <x v="19"/>
    <x v="9"/>
    <x v="0"/>
    <x v="0"/>
    <x v="0"/>
    <x v="20"/>
  </r>
  <r>
    <x v="1"/>
    <x v="21"/>
    <x v="0"/>
    <x v="0"/>
    <x v="10"/>
    <x v="2"/>
    <x v="21"/>
    <x v="21"/>
    <x v="2"/>
    <x v="21"/>
    <x v="0"/>
    <x v="20"/>
    <x v="0"/>
    <x v="2"/>
    <x v="0"/>
    <x v="0"/>
    <x v="21"/>
  </r>
  <r>
    <x v="1"/>
    <x v="22"/>
    <x v="0"/>
    <x v="12"/>
    <x v="18"/>
    <x v="2"/>
    <x v="22"/>
    <x v="22"/>
    <x v="2"/>
    <x v="22"/>
    <x v="0"/>
    <x v="21"/>
    <x v="18"/>
    <x v="4"/>
    <x v="0"/>
    <x v="0"/>
    <x v="22"/>
  </r>
  <r>
    <x v="1"/>
    <x v="23"/>
    <x v="0"/>
    <x v="17"/>
    <x v="19"/>
    <x v="2"/>
    <x v="23"/>
    <x v="12"/>
    <x v="2"/>
    <x v="23"/>
    <x v="0"/>
    <x v="22"/>
    <x v="19"/>
    <x v="5"/>
    <x v="0"/>
    <x v="0"/>
    <x v="23"/>
  </r>
  <r>
    <x v="1"/>
    <x v="24"/>
    <x v="0"/>
    <x v="5"/>
    <x v="5"/>
    <x v="3"/>
    <x v="24"/>
    <x v="23"/>
    <x v="2"/>
    <x v="24"/>
    <x v="0"/>
    <x v="23"/>
    <x v="5"/>
    <x v="6"/>
    <x v="0"/>
    <x v="0"/>
    <x v="24"/>
  </r>
  <r>
    <x v="1"/>
    <x v="25"/>
    <x v="0"/>
    <x v="18"/>
    <x v="20"/>
    <x v="2"/>
    <x v="25"/>
    <x v="10"/>
    <x v="2"/>
    <x v="25"/>
    <x v="0"/>
    <x v="24"/>
    <x v="20"/>
    <x v="5"/>
    <x v="0"/>
    <x v="0"/>
    <x v="25"/>
  </r>
  <r>
    <x v="1"/>
    <x v="26"/>
    <x v="0"/>
    <x v="19"/>
    <x v="21"/>
    <x v="4"/>
    <x v="26"/>
    <x v="24"/>
    <x v="3"/>
    <x v="26"/>
    <x v="0"/>
    <x v="25"/>
    <x v="21"/>
    <x v="6"/>
    <x v="0"/>
    <x v="0"/>
    <x v="26"/>
  </r>
  <r>
    <x v="1"/>
    <x v="27"/>
    <x v="0"/>
    <x v="20"/>
    <x v="22"/>
    <x v="2"/>
    <x v="27"/>
    <x v="25"/>
    <x v="2"/>
    <x v="27"/>
    <x v="0"/>
    <x v="26"/>
    <x v="22"/>
    <x v="0"/>
    <x v="0"/>
    <x v="0"/>
    <x v="27"/>
  </r>
  <r>
    <x v="2"/>
    <x v="28"/>
    <x v="0"/>
    <x v="21"/>
    <x v="23"/>
    <x v="5"/>
    <x v="28"/>
    <x v="26"/>
    <x v="4"/>
    <x v="28"/>
    <x v="2"/>
    <x v="27"/>
    <x v="23"/>
    <x v="0"/>
    <x v="0"/>
    <x v="0"/>
    <x v="28"/>
  </r>
  <r>
    <x v="2"/>
    <x v="29"/>
    <x v="0"/>
    <x v="18"/>
    <x v="24"/>
    <x v="6"/>
    <x v="29"/>
    <x v="27"/>
    <x v="5"/>
    <x v="29"/>
    <x v="3"/>
    <x v="28"/>
    <x v="20"/>
    <x v="0"/>
    <x v="0"/>
    <x v="0"/>
    <x v="29"/>
  </r>
  <r>
    <x v="2"/>
    <x v="30"/>
    <x v="0"/>
    <x v="1"/>
    <x v="25"/>
    <x v="0"/>
    <x v="30"/>
    <x v="28"/>
    <x v="0"/>
    <x v="30"/>
    <x v="4"/>
    <x v="29"/>
    <x v="1"/>
    <x v="0"/>
    <x v="0"/>
    <x v="0"/>
    <x v="30"/>
  </r>
  <r>
    <x v="2"/>
    <x v="31"/>
    <x v="0"/>
    <x v="22"/>
    <x v="26"/>
    <x v="2"/>
    <x v="31"/>
    <x v="29"/>
    <x v="6"/>
    <x v="31"/>
    <x v="0"/>
    <x v="30"/>
    <x v="24"/>
    <x v="0"/>
    <x v="0"/>
    <x v="0"/>
    <x v="31"/>
  </r>
  <r>
    <x v="2"/>
    <x v="32"/>
    <x v="0"/>
    <x v="22"/>
    <x v="26"/>
    <x v="2"/>
    <x v="31"/>
    <x v="29"/>
    <x v="6"/>
    <x v="31"/>
    <x v="0"/>
    <x v="30"/>
    <x v="24"/>
    <x v="0"/>
    <x v="0"/>
    <x v="0"/>
    <x v="31"/>
  </r>
  <r>
    <x v="2"/>
    <x v="33"/>
    <x v="0"/>
    <x v="20"/>
    <x v="27"/>
    <x v="2"/>
    <x v="32"/>
    <x v="30"/>
    <x v="6"/>
    <x v="32"/>
    <x v="0"/>
    <x v="31"/>
    <x v="22"/>
    <x v="0"/>
    <x v="0"/>
    <x v="0"/>
    <x v="32"/>
  </r>
  <r>
    <x v="2"/>
    <x v="34"/>
    <x v="0"/>
    <x v="23"/>
    <x v="28"/>
    <x v="2"/>
    <x v="33"/>
    <x v="31"/>
    <x v="6"/>
    <x v="33"/>
    <x v="5"/>
    <x v="32"/>
    <x v="25"/>
    <x v="0"/>
    <x v="0"/>
    <x v="0"/>
    <x v="33"/>
  </r>
  <r>
    <x v="2"/>
    <x v="35"/>
    <x v="0"/>
    <x v="24"/>
    <x v="29"/>
    <x v="2"/>
    <x v="34"/>
    <x v="32"/>
    <x v="6"/>
    <x v="34"/>
    <x v="6"/>
    <x v="33"/>
    <x v="26"/>
    <x v="0"/>
    <x v="0"/>
    <x v="0"/>
    <x v="34"/>
  </r>
  <r>
    <x v="2"/>
    <x v="36"/>
    <x v="0"/>
    <x v="15"/>
    <x v="30"/>
    <x v="6"/>
    <x v="35"/>
    <x v="33"/>
    <x v="5"/>
    <x v="35"/>
    <x v="7"/>
    <x v="34"/>
    <x v="16"/>
    <x v="7"/>
    <x v="0"/>
    <x v="0"/>
    <x v="35"/>
  </r>
  <r>
    <x v="2"/>
    <x v="37"/>
    <x v="0"/>
    <x v="4"/>
    <x v="31"/>
    <x v="0"/>
    <x v="36"/>
    <x v="34"/>
    <x v="0"/>
    <x v="36"/>
    <x v="8"/>
    <x v="35"/>
    <x v="4"/>
    <x v="7"/>
    <x v="0"/>
    <x v="0"/>
    <x v="36"/>
  </r>
  <r>
    <x v="3"/>
    <x v="38"/>
    <x v="0"/>
    <x v="25"/>
    <x v="17"/>
    <x v="7"/>
    <x v="37"/>
    <x v="35"/>
    <x v="7"/>
    <x v="37"/>
    <x v="9"/>
    <x v="36"/>
    <x v="27"/>
    <x v="8"/>
    <x v="0"/>
    <x v="0"/>
    <x v="37"/>
  </r>
  <r>
    <x v="3"/>
    <x v="39"/>
    <x v="0"/>
    <x v="15"/>
    <x v="15"/>
    <x v="7"/>
    <x v="38"/>
    <x v="36"/>
    <x v="7"/>
    <x v="38"/>
    <x v="0"/>
    <x v="37"/>
    <x v="28"/>
    <x v="8"/>
    <x v="0"/>
    <x v="0"/>
    <x v="38"/>
  </r>
  <r>
    <x v="4"/>
    <x v="40"/>
    <x v="0"/>
    <x v="25"/>
    <x v="25"/>
    <x v="3"/>
    <x v="39"/>
    <x v="37"/>
    <x v="2"/>
    <x v="39"/>
    <x v="10"/>
    <x v="38"/>
    <x v="3"/>
    <x v="9"/>
    <x v="0"/>
    <x v="0"/>
    <x v="39"/>
  </r>
  <r>
    <x v="4"/>
    <x v="41"/>
    <x v="0"/>
    <x v="14"/>
    <x v="32"/>
    <x v="3"/>
    <x v="40"/>
    <x v="38"/>
    <x v="2"/>
    <x v="40"/>
    <x v="0"/>
    <x v="39"/>
    <x v="29"/>
    <x v="10"/>
    <x v="0"/>
    <x v="0"/>
    <x v="40"/>
  </r>
  <r>
    <x v="4"/>
    <x v="42"/>
    <x v="0"/>
    <x v="26"/>
    <x v="33"/>
    <x v="0"/>
    <x v="41"/>
    <x v="29"/>
    <x v="0"/>
    <x v="31"/>
    <x v="0"/>
    <x v="40"/>
    <x v="30"/>
    <x v="6"/>
    <x v="0"/>
    <x v="0"/>
    <x v="41"/>
  </r>
  <r>
    <x v="4"/>
    <x v="43"/>
    <x v="0"/>
    <x v="16"/>
    <x v="34"/>
    <x v="2"/>
    <x v="42"/>
    <x v="39"/>
    <x v="6"/>
    <x v="41"/>
    <x v="11"/>
    <x v="41"/>
    <x v="17"/>
    <x v="11"/>
    <x v="0"/>
    <x v="0"/>
    <x v="42"/>
  </r>
  <r>
    <x v="4"/>
    <x v="44"/>
    <x v="0"/>
    <x v="14"/>
    <x v="14"/>
    <x v="3"/>
    <x v="43"/>
    <x v="40"/>
    <x v="2"/>
    <x v="42"/>
    <x v="12"/>
    <x v="42"/>
    <x v="29"/>
    <x v="12"/>
    <x v="0"/>
    <x v="0"/>
    <x v="43"/>
  </r>
  <r>
    <x v="4"/>
    <x v="45"/>
    <x v="0"/>
    <x v="4"/>
    <x v="35"/>
    <x v="2"/>
    <x v="44"/>
    <x v="41"/>
    <x v="6"/>
    <x v="43"/>
    <x v="10"/>
    <x v="43"/>
    <x v="31"/>
    <x v="13"/>
    <x v="0"/>
    <x v="0"/>
    <x v="44"/>
  </r>
  <r>
    <x v="4"/>
    <x v="46"/>
    <x v="0"/>
    <x v="15"/>
    <x v="36"/>
    <x v="2"/>
    <x v="45"/>
    <x v="41"/>
    <x v="6"/>
    <x v="43"/>
    <x v="0"/>
    <x v="44"/>
    <x v="16"/>
    <x v="14"/>
    <x v="0"/>
    <x v="0"/>
    <x v="45"/>
  </r>
  <r>
    <x v="4"/>
    <x v="47"/>
    <x v="0"/>
    <x v="17"/>
    <x v="37"/>
    <x v="2"/>
    <x v="46"/>
    <x v="42"/>
    <x v="6"/>
    <x v="44"/>
    <x v="13"/>
    <x v="45"/>
    <x v="19"/>
    <x v="15"/>
    <x v="0"/>
    <x v="0"/>
    <x v="46"/>
  </r>
  <r>
    <x v="4"/>
    <x v="48"/>
    <x v="0"/>
    <x v="27"/>
    <x v="38"/>
    <x v="2"/>
    <x v="47"/>
    <x v="43"/>
    <x v="6"/>
    <x v="45"/>
    <x v="0"/>
    <x v="46"/>
    <x v="32"/>
    <x v="16"/>
    <x v="0"/>
    <x v="0"/>
    <x v="47"/>
  </r>
  <r>
    <x v="4"/>
    <x v="49"/>
    <x v="0"/>
    <x v="28"/>
    <x v="39"/>
    <x v="2"/>
    <x v="48"/>
    <x v="44"/>
    <x v="6"/>
    <x v="46"/>
    <x v="14"/>
    <x v="47"/>
    <x v="33"/>
    <x v="17"/>
    <x v="0"/>
    <x v="0"/>
    <x v="48"/>
  </r>
  <r>
    <x v="4"/>
    <x v="50"/>
    <x v="0"/>
    <x v="3"/>
    <x v="40"/>
    <x v="0"/>
    <x v="49"/>
    <x v="45"/>
    <x v="0"/>
    <x v="47"/>
    <x v="15"/>
    <x v="48"/>
    <x v="34"/>
    <x v="0"/>
    <x v="0"/>
    <x v="0"/>
    <x v="49"/>
  </r>
  <r>
    <x v="4"/>
    <x v="51"/>
    <x v="0"/>
    <x v="3"/>
    <x v="40"/>
    <x v="0"/>
    <x v="49"/>
    <x v="46"/>
    <x v="0"/>
    <x v="48"/>
    <x v="15"/>
    <x v="49"/>
    <x v="34"/>
    <x v="0"/>
    <x v="0"/>
    <x v="0"/>
    <x v="50"/>
  </r>
  <r>
    <x v="4"/>
    <x v="52"/>
    <x v="0"/>
    <x v="3"/>
    <x v="40"/>
    <x v="0"/>
    <x v="49"/>
    <x v="25"/>
    <x v="0"/>
    <x v="49"/>
    <x v="15"/>
    <x v="50"/>
    <x v="34"/>
    <x v="0"/>
    <x v="0"/>
    <x v="0"/>
    <x v="51"/>
  </r>
  <r>
    <x v="4"/>
    <x v="53"/>
    <x v="0"/>
    <x v="28"/>
    <x v="41"/>
    <x v="2"/>
    <x v="50"/>
    <x v="47"/>
    <x v="6"/>
    <x v="50"/>
    <x v="0"/>
    <x v="51"/>
    <x v="33"/>
    <x v="18"/>
    <x v="0"/>
    <x v="0"/>
    <x v="52"/>
  </r>
  <r>
    <x v="4"/>
    <x v="54"/>
    <x v="0"/>
    <x v="15"/>
    <x v="42"/>
    <x v="2"/>
    <x v="51"/>
    <x v="48"/>
    <x v="6"/>
    <x v="51"/>
    <x v="16"/>
    <x v="52"/>
    <x v="16"/>
    <x v="19"/>
    <x v="0"/>
    <x v="0"/>
    <x v="53"/>
  </r>
  <r>
    <x v="4"/>
    <x v="55"/>
    <x v="0"/>
    <x v="4"/>
    <x v="43"/>
    <x v="3"/>
    <x v="52"/>
    <x v="49"/>
    <x v="2"/>
    <x v="52"/>
    <x v="0"/>
    <x v="53"/>
    <x v="4"/>
    <x v="20"/>
    <x v="0"/>
    <x v="0"/>
    <x v="54"/>
  </r>
  <r>
    <x v="4"/>
    <x v="56"/>
    <x v="0"/>
    <x v="25"/>
    <x v="25"/>
    <x v="3"/>
    <x v="39"/>
    <x v="50"/>
    <x v="2"/>
    <x v="53"/>
    <x v="10"/>
    <x v="54"/>
    <x v="3"/>
    <x v="21"/>
    <x v="0"/>
    <x v="0"/>
    <x v="55"/>
  </r>
  <r>
    <x v="4"/>
    <x v="57"/>
    <x v="0"/>
    <x v="29"/>
    <x v="44"/>
    <x v="3"/>
    <x v="53"/>
    <x v="51"/>
    <x v="2"/>
    <x v="54"/>
    <x v="10"/>
    <x v="55"/>
    <x v="35"/>
    <x v="22"/>
    <x v="0"/>
    <x v="0"/>
    <x v="56"/>
  </r>
  <r>
    <x v="5"/>
    <x v="58"/>
    <x v="0"/>
    <x v="30"/>
    <x v="45"/>
    <x v="3"/>
    <x v="54"/>
    <x v="29"/>
    <x v="2"/>
    <x v="31"/>
    <x v="0"/>
    <x v="56"/>
    <x v="36"/>
    <x v="0"/>
    <x v="0"/>
    <x v="0"/>
    <x v="57"/>
  </r>
  <r>
    <x v="4"/>
    <x v="59"/>
    <x v="0"/>
    <x v="13"/>
    <x v="46"/>
    <x v="3"/>
    <x v="55"/>
    <x v="17"/>
    <x v="2"/>
    <x v="17"/>
    <x v="17"/>
    <x v="57"/>
    <x v="37"/>
    <x v="23"/>
    <x v="0"/>
    <x v="0"/>
    <x v="58"/>
  </r>
  <r>
    <x v="6"/>
    <x v="60"/>
    <x v="0"/>
    <x v="31"/>
    <x v="47"/>
    <x v="0"/>
    <x v="56"/>
    <x v="52"/>
    <x v="0"/>
    <x v="55"/>
    <x v="15"/>
    <x v="58"/>
    <x v="38"/>
    <x v="0"/>
    <x v="0"/>
    <x v="0"/>
    <x v="59"/>
  </r>
  <r>
    <x v="6"/>
    <x v="61"/>
    <x v="0"/>
    <x v="32"/>
    <x v="48"/>
    <x v="0"/>
    <x v="57"/>
    <x v="53"/>
    <x v="0"/>
    <x v="56"/>
    <x v="0"/>
    <x v="59"/>
    <x v="39"/>
    <x v="0"/>
    <x v="0"/>
    <x v="0"/>
    <x v="60"/>
  </r>
  <r>
    <x v="6"/>
    <x v="62"/>
    <x v="0"/>
    <x v="33"/>
    <x v="49"/>
    <x v="0"/>
    <x v="58"/>
    <x v="54"/>
    <x v="0"/>
    <x v="57"/>
    <x v="18"/>
    <x v="60"/>
    <x v="40"/>
    <x v="0"/>
    <x v="0"/>
    <x v="0"/>
    <x v="61"/>
  </r>
  <r>
    <x v="6"/>
    <x v="63"/>
    <x v="0"/>
    <x v="11"/>
    <x v="11"/>
    <x v="0"/>
    <x v="11"/>
    <x v="55"/>
    <x v="0"/>
    <x v="58"/>
    <x v="19"/>
    <x v="61"/>
    <x v="41"/>
    <x v="0"/>
    <x v="0"/>
    <x v="0"/>
    <x v="62"/>
  </r>
  <r>
    <x v="6"/>
    <x v="64"/>
    <x v="0"/>
    <x v="26"/>
    <x v="33"/>
    <x v="0"/>
    <x v="41"/>
    <x v="20"/>
    <x v="0"/>
    <x v="59"/>
    <x v="0"/>
    <x v="62"/>
    <x v="30"/>
    <x v="0"/>
    <x v="0"/>
    <x v="0"/>
    <x v="63"/>
  </r>
  <r>
    <x v="6"/>
    <x v="65"/>
    <x v="0"/>
    <x v="26"/>
    <x v="33"/>
    <x v="0"/>
    <x v="41"/>
    <x v="20"/>
    <x v="0"/>
    <x v="59"/>
    <x v="0"/>
    <x v="62"/>
    <x v="30"/>
    <x v="0"/>
    <x v="0"/>
    <x v="0"/>
    <x v="63"/>
  </r>
  <r>
    <x v="6"/>
    <x v="66"/>
    <x v="0"/>
    <x v="34"/>
    <x v="50"/>
    <x v="0"/>
    <x v="59"/>
    <x v="56"/>
    <x v="0"/>
    <x v="60"/>
    <x v="20"/>
    <x v="63"/>
    <x v="42"/>
    <x v="0"/>
    <x v="0"/>
    <x v="0"/>
    <x v="64"/>
  </r>
  <r>
    <x v="6"/>
    <x v="67"/>
    <x v="0"/>
    <x v="35"/>
    <x v="51"/>
    <x v="0"/>
    <x v="60"/>
    <x v="57"/>
    <x v="0"/>
    <x v="61"/>
    <x v="1"/>
    <x v="64"/>
    <x v="43"/>
    <x v="0"/>
    <x v="0"/>
    <x v="0"/>
    <x v="65"/>
  </r>
  <r>
    <x v="6"/>
    <x v="68"/>
    <x v="0"/>
    <x v="28"/>
    <x v="52"/>
    <x v="0"/>
    <x v="61"/>
    <x v="58"/>
    <x v="0"/>
    <x v="62"/>
    <x v="15"/>
    <x v="65"/>
    <x v="33"/>
    <x v="0"/>
    <x v="0"/>
    <x v="0"/>
    <x v="66"/>
  </r>
  <r>
    <x v="6"/>
    <x v="69"/>
    <x v="0"/>
    <x v="36"/>
    <x v="53"/>
    <x v="0"/>
    <x v="62"/>
    <x v="8"/>
    <x v="0"/>
    <x v="8"/>
    <x v="14"/>
    <x v="66"/>
    <x v="44"/>
    <x v="0"/>
    <x v="0"/>
    <x v="0"/>
    <x v="67"/>
  </r>
  <r>
    <x v="6"/>
    <x v="70"/>
    <x v="0"/>
    <x v="37"/>
    <x v="54"/>
    <x v="0"/>
    <x v="63"/>
    <x v="59"/>
    <x v="0"/>
    <x v="63"/>
    <x v="0"/>
    <x v="67"/>
    <x v="45"/>
    <x v="0"/>
    <x v="0"/>
    <x v="0"/>
    <x v="68"/>
  </r>
  <r>
    <x v="6"/>
    <x v="71"/>
    <x v="0"/>
    <x v="19"/>
    <x v="55"/>
    <x v="0"/>
    <x v="64"/>
    <x v="60"/>
    <x v="0"/>
    <x v="64"/>
    <x v="21"/>
    <x v="68"/>
    <x v="21"/>
    <x v="0"/>
    <x v="0"/>
    <x v="0"/>
    <x v="69"/>
  </r>
  <r>
    <x v="6"/>
    <x v="72"/>
    <x v="0"/>
    <x v="8"/>
    <x v="56"/>
    <x v="0"/>
    <x v="65"/>
    <x v="61"/>
    <x v="0"/>
    <x v="65"/>
    <x v="22"/>
    <x v="69"/>
    <x v="8"/>
    <x v="0"/>
    <x v="0"/>
    <x v="0"/>
    <x v="70"/>
  </r>
  <r>
    <x v="6"/>
    <x v="73"/>
    <x v="0"/>
    <x v="9"/>
    <x v="9"/>
    <x v="0"/>
    <x v="9"/>
    <x v="62"/>
    <x v="0"/>
    <x v="66"/>
    <x v="0"/>
    <x v="70"/>
    <x v="9"/>
    <x v="0"/>
    <x v="0"/>
    <x v="0"/>
    <x v="71"/>
  </r>
  <r>
    <x v="6"/>
    <x v="74"/>
    <x v="0"/>
    <x v="38"/>
    <x v="33"/>
    <x v="0"/>
    <x v="41"/>
    <x v="63"/>
    <x v="0"/>
    <x v="67"/>
    <x v="0"/>
    <x v="71"/>
    <x v="46"/>
    <x v="0"/>
    <x v="0"/>
    <x v="0"/>
    <x v="72"/>
  </r>
  <r>
    <x v="6"/>
    <x v="75"/>
    <x v="0"/>
    <x v="26"/>
    <x v="33"/>
    <x v="0"/>
    <x v="41"/>
    <x v="20"/>
    <x v="0"/>
    <x v="59"/>
    <x v="0"/>
    <x v="62"/>
    <x v="30"/>
    <x v="0"/>
    <x v="0"/>
    <x v="0"/>
    <x v="63"/>
  </r>
  <r>
    <x v="6"/>
    <x v="76"/>
    <x v="0"/>
    <x v="16"/>
    <x v="57"/>
    <x v="0"/>
    <x v="66"/>
    <x v="64"/>
    <x v="0"/>
    <x v="68"/>
    <x v="23"/>
    <x v="72"/>
    <x v="17"/>
    <x v="0"/>
    <x v="0"/>
    <x v="0"/>
    <x v="73"/>
  </r>
  <r>
    <x v="7"/>
    <x v="77"/>
    <x v="0"/>
    <x v="9"/>
    <x v="9"/>
    <x v="0"/>
    <x v="9"/>
    <x v="65"/>
    <x v="0"/>
    <x v="69"/>
    <x v="0"/>
    <x v="73"/>
    <x v="9"/>
    <x v="0"/>
    <x v="0"/>
    <x v="0"/>
    <x v="74"/>
  </r>
  <r>
    <x v="8"/>
    <x v="78"/>
    <x v="0"/>
    <x v="39"/>
    <x v="58"/>
    <x v="8"/>
    <x v="67"/>
    <x v="46"/>
    <x v="8"/>
    <x v="70"/>
    <x v="0"/>
    <x v="74"/>
    <x v="47"/>
    <x v="24"/>
    <x v="0"/>
    <x v="0"/>
    <x v="75"/>
  </r>
  <r>
    <x v="8"/>
    <x v="79"/>
    <x v="0"/>
    <x v="14"/>
    <x v="14"/>
    <x v="8"/>
    <x v="68"/>
    <x v="66"/>
    <x v="8"/>
    <x v="71"/>
    <x v="0"/>
    <x v="75"/>
    <x v="14"/>
    <x v="25"/>
    <x v="0"/>
    <x v="0"/>
    <x v="76"/>
  </r>
  <r>
    <x v="9"/>
    <x v="80"/>
    <x v="0"/>
    <x v="21"/>
    <x v="59"/>
    <x v="8"/>
    <x v="69"/>
    <x v="49"/>
    <x v="8"/>
    <x v="72"/>
    <x v="0"/>
    <x v="76"/>
    <x v="23"/>
    <x v="26"/>
    <x v="0"/>
    <x v="0"/>
    <x v="77"/>
  </r>
  <r>
    <x v="9"/>
    <x v="81"/>
    <x v="0"/>
    <x v="25"/>
    <x v="17"/>
    <x v="8"/>
    <x v="70"/>
    <x v="17"/>
    <x v="8"/>
    <x v="73"/>
    <x v="24"/>
    <x v="77"/>
    <x v="3"/>
    <x v="27"/>
    <x v="0"/>
    <x v="0"/>
    <x v="78"/>
  </r>
  <r>
    <x v="9"/>
    <x v="82"/>
    <x v="0"/>
    <x v="21"/>
    <x v="59"/>
    <x v="8"/>
    <x v="69"/>
    <x v="17"/>
    <x v="8"/>
    <x v="73"/>
    <x v="25"/>
    <x v="78"/>
    <x v="23"/>
    <x v="28"/>
    <x v="0"/>
    <x v="0"/>
    <x v="79"/>
  </r>
  <r>
    <x v="9"/>
    <x v="83"/>
    <x v="0"/>
    <x v="10"/>
    <x v="10"/>
    <x v="8"/>
    <x v="71"/>
    <x v="67"/>
    <x v="8"/>
    <x v="74"/>
    <x v="0"/>
    <x v="79"/>
    <x v="10"/>
    <x v="29"/>
    <x v="0"/>
    <x v="0"/>
    <x v="80"/>
  </r>
  <r>
    <x v="9"/>
    <x v="84"/>
    <x v="0"/>
    <x v="6"/>
    <x v="6"/>
    <x v="0"/>
    <x v="6"/>
    <x v="50"/>
    <x v="0"/>
    <x v="75"/>
    <x v="0"/>
    <x v="80"/>
    <x v="6"/>
    <x v="6"/>
    <x v="0"/>
    <x v="0"/>
    <x v="81"/>
  </r>
  <r>
    <x v="9"/>
    <x v="85"/>
    <x v="0"/>
    <x v="30"/>
    <x v="45"/>
    <x v="0"/>
    <x v="72"/>
    <x v="68"/>
    <x v="0"/>
    <x v="76"/>
    <x v="0"/>
    <x v="81"/>
    <x v="36"/>
    <x v="6"/>
    <x v="0"/>
    <x v="0"/>
    <x v="82"/>
  </r>
  <r>
    <x v="9"/>
    <x v="86"/>
    <x v="0"/>
    <x v="30"/>
    <x v="45"/>
    <x v="0"/>
    <x v="72"/>
    <x v="69"/>
    <x v="0"/>
    <x v="77"/>
    <x v="0"/>
    <x v="82"/>
    <x v="36"/>
    <x v="6"/>
    <x v="0"/>
    <x v="0"/>
    <x v="83"/>
  </r>
  <r>
    <x v="9"/>
    <x v="87"/>
    <x v="0"/>
    <x v="40"/>
    <x v="60"/>
    <x v="0"/>
    <x v="73"/>
    <x v="70"/>
    <x v="0"/>
    <x v="78"/>
    <x v="0"/>
    <x v="83"/>
    <x v="48"/>
    <x v="6"/>
    <x v="0"/>
    <x v="0"/>
    <x v="84"/>
  </r>
  <r>
    <x v="9"/>
    <x v="88"/>
    <x v="0"/>
    <x v="10"/>
    <x v="10"/>
    <x v="8"/>
    <x v="71"/>
    <x v="71"/>
    <x v="8"/>
    <x v="79"/>
    <x v="0"/>
    <x v="84"/>
    <x v="10"/>
    <x v="29"/>
    <x v="0"/>
    <x v="0"/>
    <x v="85"/>
  </r>
  <r>
    <x v="9"/>
    <x v="89"/>
    <x v="0"/>
    <x v="36"/>
    <x v="53"/>
    <x v="8"/>
    <x v="8"/>
    <x v="72"/>
    <x v="8"/>
    <x v="80"/>
    <x v="0"/>
    <x v="85"/>
    <x v="44"/>
    <x v="0"/>
    <x v="0"/>
    <x v="0"/>
    <x v="86"/>
  </r>
  <r>
    <x v="9"/>
    <x v="90"/>
    <x v="0"/>
    <x v="21"/>
    <x v="58"/>
    <x v="8"/>
    <x v="67"/>
    <x v="73"/>
    <x v="8"/>
    <x v="81"/>
    <x v="26"/>
    <x v="86"/>
    <x v="23"/>
    <x v="30"/>
    <x v="0"/>
    <x v="0"/>
    <x v="87"/>
  </r>
  <r>
    <x v="9"/>
    <x v="91"/>
    <x v="0"/>
    <x v="25"/>
    <x v="17"/>
    <x v="8"/>
    <x v="70"/>
    <x v="74"/>
    <x v="8"/>
    <x v="82"/>
    <x v="27"/>
    <x v="87"/>
    <x v="3"/>
    <x v="31"/>
    <x v="0"/>
    <x v="0"/>
    <x v="88"/>
  </r>
  <r>
    <x v="10"/>
    <x v="92"/>
    <x v="0"/>
    <x v="14"/>
    <x v="44"/>
    <x v="5"/>
    <x v="74"/>
    <x v="75"/>
    <x v="5"/>
    <x v="83"/>
    <x v="2"/>
    <x v="88"/>
    <x v="29"/>
    <x v="32"/>
    <x v="0"/>
    <x v="0"/>
    <x v="89"/>
  </r>
  <r>
    <x v="10"/>
    <x v="93"/>
    <x v="0"/>
    <x v="15"/>
    <x v="61"/>
    <x v="5"/>
    <x v="75"/>
    <x v="76"/>
    <x v="5"/>
    <x v="84"/>
    <x v="0"/>
    <x v="89"/>
    <x v="16"/>
    <x v="0"/>
    <x v="0"/>
    <x v="1"/>
    <x v="90"/>
  </r>
  <r>
    <x v="10"/>
    <x v="94"/>
    <x v="0"/>
    <x v="3"/>
    <x v="40"/>
    <x v="5"/>
    <x v="76"/>
    <x v="77"/>
    <x v="5"/>
    <x v="85"/>
    <x v="0"/>
    <x v="90"/>
    <x v="34"/>
    <x v="0"/>
    <x v="0"/>
    <x v="0"/>
    <x v="91"/>
  </r>
  <r>
    <x v="10"/>
    <x v="95"/>
    <x v="0"/>
    <x v="36"/>
    <x v="53"/>
    <x v="5"/>
    <x v="49"/>
    <x v="78"/>
    <x v="5"/>
    <x v="86"/>
    <x v="0"/>
    <x v="91"/>
    <x v="44"/>
    <x v="1"/>
    <x v="0"/>
    <x v="0"/>
    <x v="92"/>
  </r>
  <r>
    <x v="10"/>
    <x v="96"/>
    <x v="0"/>
    <x v="41"/>
    <x v="62"/>
    <x v="5"/>
    <x v="77"/>
    <x v="28"/>
    <x v="5"/>
    <x v="87"/>
    <x v="0"/>
    <x v="92"/>
    <x v="49"/>
    <x v="33"/>
    <x v="0"/>
    <x v="0"/>
    <x v="93"/>
  </r>
  <r>
    <x v="10"/>
    <x v="97"/>
    <x v="0"/>
    <x v="1"/>
    <x v="25"/>
    <x v="5"/>
    <x v="75"/>
    <x v="79"/>
    <x v="5"/>
    <x v="84"/>
    <x v="0"/>
    <x v="93"/>
    <x v="1"/>
    <x v="0"/>
    <x v="0"/>
    <x v="2"/>
    <x v="94"/>
  </r>
  <r>
    <x v="11"/>
    <x v="98"/>
    <x v="0"/>
    <x v="42"/>
    <x v="63"/>
    <x v="5"/>
    <x v="78"/>
    <x v="80"/>
    <x v="5"/>
    <x v="88"/>
    <x v="28"/>
    <x v="94"/>
    <x v="41"/>
    <x v="0"/>
    <x v="0"/>
    <x v="0"/>
    <x v="95"/>
  </r>
  <r>
    <x v="11"/>
    <x v="99"/>
    <x v="0"/>
    <x v="23"/>
    <x v="64"/>
    <x v="5"/>
    <x v="79"/>
    <x v="81"/>
    <x v="5"/>
    <x v="89"/>
    <x v="0"/>
    <x v="95"/>
    <x v="25"/>
    <x v="34"/>
    <x v="0"/>
    <x v="0"/>
    <x v="96"/>
  </r>
  <r>
    <x v="11"/>
    <x v="100"/>
    <x v="0"/>
    <x v="30"/>
    <x v="45"/>
    <x v="9"/>
    <x v="80"/>
    <x v="82"/>
    <x v="9"/>
    <x v="90"/>
    <x v="0"/>
    <x v="96"/>
    <x v="36"/>
    <x v="6"/>
    <x v="0"/>
    <x v="0"/>
    <x v="97"/>
  </r>
  <r>
    <x v="11"/>
    <x v="101"/>
    <x v="0"/>
    <x v="42"/>
    <x v="63"/>
    <x v="9"/>
    <x v="81"/>
    <x v="83"/>
    <x v="9"/>
    <x v="91"/>
    <x v="0"/>
    <x v="97"/>
    <x v="50"/>
    <x v="6"/>
    <x v="0"/>
    <x v="0"/>
    <x v="98"/>
  </r>
  <r>
    <x v="11"/>
    <x v="102"/>
    <x v="0"/>
    <x v="43"/>
    <x v="63"/>
    <x v="10"/>
    <x v="75"/>
    <x v="84"/>
    <x v="10"/>
    <x v="84"/>
    <x v="0"/>
    <x v="98"/>
    <x v="51"/>
    <x v="6"/>
    <x v="0"/>
    <x v="0"/>
    <x v="99"/>
  </r>
  <r>
    <x v="11"/>
    <x v="103"/>
    <x v="0"/>
    <x v="42"/>
    <x v="65"/>
    <x v="10"/>
    <x v="75"/>
    <x v="85"/>
    <x v="10"/>
    <x v="84"/>
    <x v="0"/>
    <x v="98"/>
    <x v="50"/>
    <x v="6"/>
    <x v="0"/>
    <x v="0"/>
    <x v="100"/>
  </r>
  <r>
    <x v="11"/>
    <x v="104"/>
    <x v="0"/>
    <x v="0"/>
    <x v="66"/>
    <x v="5"/>
    <x v="82"/>
    <x v="86"/>
    <x v="5"/>
    <x v="92"/>
    <x v="0"/>
    <x v="99"/>
    <x v="0"/>
    <x v="35"/>
    <x v="0"/>
    <x v="0"/>
    <x v="101"/>
  </r>
  <r>
    <x v="11"/>
    <x v="105"/>
    <x v="0"/>
    <x v="29"/>
    <x v="67"/>
    <x v="5"/>
    <x v="83"/>
    <x v="87"/>
    <x v="5"/>
    <x v="93"/>
    <x v="29"/>
    <x v="100"/>
    <x v="35"/>
    <x v="36"/>
    <x v="0"/>
    <x v="0"/>
    <x v="102"/>
  </r>
  <r>
    <x v="11"/>
    <x v="106"/>
    <x v="0"/>
    <x v="29"/>
    <x v="68"/>
    <x v="5"/>
    <x v="84"/>
    <x v="88"/>
    <x v="5"/>
    <x v="94"/>
    <x v="0"/>
    <x v="101"/>
    <x v="35"/>
    <x v="37"/>
    <x v="0"/>
    <x v="0"/>
    <x v="103"/>
  </r>
  <r>
    <x v="11"/>
    <x v="107"/>
    <x v="0"/>
    <x v="26"/>
    <x v="33"/>
    <x v="0"/>
    <x v="41"/>
    <x v="89"/>
    <x v="0"/>
    <x v="95"/>
    <x v="0"/>
    <x v="102"/>
    <x v="30"/>
    <x v="6"/>
    <x v="0"/>
    <x v="0"/>
    <x v="104"/>
  </r>
  <r>
    <x v="11"/>
    <x v="108"/>
    <x v="0"/>
    <x v="16"/>
    <x v="69"/>
    <x v="5"/>
    <x v="85"/>
    <x v="90"/>
    <x v="5"/>
    <x v="96"/>
    <x v="0"/>
    <x v="103"/>
    <x v="17"/>
    <x v="38"/>
    <x v="0"/>
    <x v="0"/>
    <x v="105"/>
  </r>
  <r>
    <x v="11"/>
    <x v="109"/>
    <x v="0"/>
    <x v="13"/>
    <x v="35"/>
    <x v="5"/>
    <x v="86"/>
    <x v="91"/>
    <x v="5"/>
    <x v="97"/>
    <x v="0"/>
    <x v="104"/>
    <x v="37"/>
    <x v="39"/>
    <x v="0"/>
    <x v="0"/>
    <x v="106"/>
  </r>
  <r>
    <x v="12"/>
    <x v="110"/>
    <x v="0"/>
    <x v="40"/>
    <x v="60"/>
    <x v="5"/>
    <x v="87"/>
    <x v="92"/>
    <x v="5"/>
    <x v="98"/>
    <x v="11"/>
    <x v="105"/>
    <x v="48"/>
    <x v="0"/>
    <x v="0"/>
    <x v="0"/>
    <x v="107"/>
  </r>
  <r>
    <x v="12"/>
    <x v="111"/>
    <x v="0"/>
    <x v="14"/>
    <x v="14"/>
    <x v="5"/>
    <x v="88"/>
    <x v="93"/>
    <x v="5"/>
    <x v="99"/>
    <x v="0"/>
    <x v="106"/>
    <x v="14"/>
    <x v="40"/>
    <x v="0"/>
    <x v="0"/>
    <x v="108"/>
  </r>
  <r>
    <x v="12"/>
    <x v="112"/>
    <x v="0"/>
    <x v="29"/>
    <x v="70"/>
    <x v="5"/>
    <x v="89"/>
    <x v="94"/>
    <x v="5"/>
    <x v="100"/>
    <x v="0"/>
    <x v="107"/>
    <x v="35"/>
    <x v="41"/>
    <x v="0"/>
    <x v="0"/>
    <x v="109"/>
  </r>
  <r>
    <x v="12"/>
    <x v="113"/>
    <x v="0"/>
    <x v="1"/>
    <x v="71"/>
    <x v="5"/>
    <x v="90"/>
    <x v="95"/>
    <x v="5"/>
    <x v="101"/>
    <x v="29"/>
    <x v="108"/>
    <x v="1"/>
    <x v="42"/>
    <x v="0"/>
    <x v="0"/>
    <x v="110"/>
  </r>
  <r>
    <x v="12"/>
    <x v="114"/>
    <x v="0"/>
    <x v="15"/>
    <x v="15"/>
    <x v="5"/>
    <x v="91"/>
    <x v="96"/>
    <x v="5"/>
    <x v="102"/>
    <x v="0"/>
    <x v="109"/>
    <x v="16"/>
    <x v="43"/>
    <x v="0"/>
    <x v="0"/>
    <x v="111"/>
  </r>
  <r>
    <x v="12"/>
    <x v="115"/>
    <x v="0"/>
    <x v="7"/>
    <x v="7"/>
    <x v="5"/>
    <x v="92"/>
    <x v="32"/>
    <x v="5"/>
    <x v="103"/>
    <x v="0"/>
    <x v="110"/>
    <x v="7"/>
    <x v="0"/>
    <x v="0"/>
    <x v="0"/>
    <x v="112"/>
  </r>
  <r>
    <x v="12"/>
    <x v="116"/>
    <x v="0"/>
    <x v="30"/>
    <x v="45"/>
    <x v="10"/>
    <x v="75"/>
    <x v="52"/>
    <x v="10"/>
    <x v="84"/>
    <x v="0"/>
    <x v="111"/>
    <x v="36"/>
    <x v="6"/>
    <x v="0"/>
    <x v="0"/>
    <x v="113"/>
  </r>
  <r>
    <x v="12"/>
    <x v="117"/>
    <x v="0"/>
    <x v="10"/>
    <x v="10"/>
    <x v="5"/>
    <x v="93"/>
    <x v="96"/>
    <x v="5"/>
    <x v="102"/>
    <x v="0"/>
    <x v="112"/>
    <x v="10"/>
    <x v="44"/>
    <x v="0"/>
    <x v="0"/>
    <x v="114"/>
  </r>
  <r>
    <x v="12"/>
    <x v="118"/>
    <x v="0"/>
    <x v="1"/>
    <x v="25"/>
    <x v="10"/>
    <x v="94"/>
    <x v="36"/>
    <x v="10"/>
    <x v="104"/>
    <x v="30"/>
    <x v="113"/>
    <x v="1"/>
    <x v="0"/>
    <x v="0"/>
    <x v="3"/>
    <x v="115"/>
  </r>
  <r>
    <x v="12"/>
    <x v="119"/>
    <x v="0"/>
    <x v="14"/>
    <x v="14"/>
    <x v="5"/>
    <x v="88"/>
    <x v="97"/>
    <x v="5"/>
    <x v="105"/>
    <x v="0"/>
    <x v="114"/>
    <x v="29"/>
    <x v="45"/>
    <x v="0"/>
    <x v="0"/>
    <x v="116"/>
  </r>
  <r>
    <x v="13"/>
    <x v="120"/>
    <x v="0"/>
    <x v="26"/>
    <x v="33"/>
    <x v="3"/>
    <x v="95"/>
    <x v="98"/>
    <x v="2"/>
    <x v="106"/>
    <x v="0"/>
    <x v="115"/>
    <x v="30"/>
    <x v="6"/>
    <x v="0"/>
    <x v="4"/>
    <x v="117"/>
  </r>
  <r>
    <x v="4"/>
    <x v="121"/>
    <x v="0"/>
    <x v="11"/>
    <x v="72"/>
    <x v="2"/>
    <x v="96"/>
    <x v="99"/>
    <x v="6"/>
    <x v="107"/>
    <x v="0"/>
    <x v="116"/>
    <x v="41"/>
    <x v="46"/>
    <x v="0"/>
    <x v="4"/>
    <x v="118"/>
  </r>
  <r>
    <x v="4"/>
    <x v="122"/>
    <x v="0"/>
    <x v="22"/>
    <x v="9"/>
    <x v="2"/>
    <x v="20"/>
    <x v="100"/>
    <x v="6"/>
    <x v="108"/>
    <x v="0"/>
    <x v="117"/>
    <x v="24"/>
    <x v="6"/>
    <x v="0"/>
    <x v="4"/>
    <x v="119"/>
  </r>
  <r>
    <x v="14"/>
    <x v="123"/>
    <x v="0"/>
    <x v="1"/>
    <x v="73"/>
    <x v="2"/>
    <x v="97"/>
    <x v="29"/>
    <x v="6"/>
    <x v="31"/>
    <x v="0"/>
    <x v="118"/>
    <x v="1"/>
    <x v="47"/>
    <x v="0"/>
    <x v="4"/>
    <x v="120"/>
  </r>
  <r>
    <x v="4"/>
    <x v="124"/>
    <x v="0"/>
    <x v="44"/>
    <x v="74"/>
    <x v="2"/>
    <x v="98"/>
    <x v="101"/>
    <x v="6"/>
    <x v="109"/>
    <x v="0"/>
    <x v="119"/>
    <x v="52"/>
    <x v="48"/>
    <x v="0"/>
    <x v="4"/>
    <x v="121"/>
  </r>
  <r>
    <x v="12"/>
    <x v="125"/>
    <x v="0"/>
    <x v="32"/>
    <x v="48"/>
    <x v="9"/>
    <x v="99"/>
    <x v="102"/>
    <x v="9"/>
    <x v="110"/>
    <x v="0"/>
    <x v="120"/>
    <x v="39"/>
    <x v="6"/>
    <x v="0"/>
    <x v="4"/>
    <x v="122"/>
  </r>
  <r>
    <x v="0"/>
    <x v="126"/>
    <x v="0"/>
    <x v="13"/>
    <x v="46"/>
    <x v="10"/>
    <x v="94"/>
    <x v="94"/>
    <x v="10"/>
    <x v="31"/>
    <x v="0"/>
    <x v="121"/>
    <x v="13"/>
    <x v="49"/>
    <x v="1"/>
    <x v="5"/>
    <x v="123"/>
  </r>
  <r>
    <x v="0"/>
    <x v="127"/>
    <x v="0"/>
    <x v="14"/>
    <x v="75"/>
    <x v="10"/>
    <x v="94"/>
    <x v="103"/>
    <x v="10"/>
    <x v="31"/>
    <x v="0"/>
    <x v="122"/>
    <x v="29"/>
    <x v="0"/>
    <x v="2"/>
    <x v="6"/>
    <x v="124"/>
  </r>
  <r>
    <x v="0"/>
    <x v="128"/>
    <x v="0"/>
    <x v="14"/>
    <x v="44"/>
    <x v="10"/>
    <x v="94"/>
    <x v="14"/>
    <x v="10"/>
    <x v="31"/>
    <x v="0"/>
    <x v="123"/>
    <x v="29"/>
    <x v="0"/>
    <x v="3"/>
    <x v="7"/>
    <x v="125"/>
  </r>
  <r>
    <x v="0"/>
    <x v="129"/>
    <x v="0"/>
    <x v="13"/>
    <x v="13"/>
    <x v="10"/>
    <x v="94"/>
    <x v="104"/>
    <x v="10"/>
    <x v="31"/>
    <x v="7"/>
    <x v="124"/>
    <x v="13"/>
    <x v="0"/>
    <x v="4"/>
    <x v="8"/>
    <x v="126"/>
  </r>
  <r>
    <x v="0"/>
    <x v="130"/>
    <x v="0"/>
    <x v="29"/>
    <x v="76"/>
    <x v="10"/>
    <x v="94"/>
    <x v="105"/>
    <x v="10"/>
    <x v="31"/>
    <x v="0"/>
    <x v="125"/>
    <x v="53"/>
    <x v="0"/>
    <x v="5"/>
    <x v="9"/>
    <x v="127"/>
  </r>
  <r>
    <x v="1"/>
    <x v="131"/>
    <x v="0"/>
    <x v="0"/>
    <x v="77"/>
    <x v="10"/>
    <x v="94"/>
    <x v="106"/>
    <x v="10"/>
    <x v="31"/>
    <x v="29"/>
    <x v="126"/>
    <x v="54"/>
    <x v="0"/>
    <x v="6"/>
    <x v="10"/>
    <x v="128"/>
  </r>
  <r>
    <x v="1"/>
    <x v="132"/>
    <x v="0"/>
    <x v="38"/>
    <x v="78"/>
    <x v="10"/>
    <x v="94"/>
    <x v="63"/>
    <x v="10"/>
    <x v="31"/>
    <x v="0"/>
    <x v="127"/>
    <x v="7"/>
    <x v="0"/>
    <x v="7"/>
    <x v="11"/>
    <x v="129"/>
  </r>
  <r>
    <x v="1"/>
    <x v="133"/>
    <x v="0"/>
    <x v="21"/>
    <x v="59"/>
    <x v="10"/>
    <x v="94"/>
    <x v="107"/>
    <x v="10"/>
    <x v="31"/>
    <x v="0"/>
    <x v="128"/>
    <x v="55"/>
    <x v="0"/>
    <x v="8"/>
    <x v="12"/>
    <x v="15"/>
  </r>
  <r>
    <x v="13"/>
    <x v="134"/>
    <x v="0"/>
    <x v="4"/>
    <x v="31"/>
    <x v="10"/>
    <x v="94"/>
    <x v="108"/>
    <x v="10"/>
    <x v="31"/>
    <x v="0"/>
    <x v="129"/>
    <x v="31"/>
    <x v="50"/>
    <x v="9"/>
    <x v="13"/>
    <x v="130"/>
  </r>
  <r>
    <x v="13"/>
    <x v="135"/>
    <x v="0"/>
    <x v="4"/>
    <x v="31"/>
    <x v="10"/>
    <x v="94"/>
    <x v="109"/>
    <x v="10"/>
    <x v="31"/>
    <x v="0"/>
    <x v="130"/>
    <x v="31"/>
    <x v="0"/>
    <x v="10"/>
    <x v="14"/>
    <x v="131"/>
  </r>
  <r>
    <x v="2"/>
    <x v="136"/>
    <x v="0"/>
    <x v="4"/>
    <x v="31"/>
    <x v="10"/>
    <x v="94"/>
    <x v="110"/>
    <x v="10"/>
    <x v="31"/>
    <x v="0"/>
    <x v="131"/>
    <x v="31"/>
    <x v="0"/>
    <x v="11"/>
    <x v="15"/>
    <x v="132"/>
  </r>
  <r>
    <x v="2"/>
    <x v="137"/>
    <x v="0"/>
    <x v="25"/>
    <x v="17"/>
    <x v="10"/>
    <x v="94"/>
    <x v="111"/>
    <x v="10"/>
    <x v="31"/>
    <x v="0"/>
    <x v="132"/>
    <x v="56"/>
    <x v="6"/>
    <x v="0"/>
    <x v="16"/>
    <x v="133"/>
  </r>
  <r>
    <x v="2"/>
    <x v="138"/>
    <x v="0"/>
    <x v="25"/>
    <x v="17"/>
    <x v="10"/>
    <x v="94"/>
    <x v="111"/>
    <x v="10"/>
    <x v="31"/>
    <x v="0"/>
    <x v="133"/>
    <x v="56"/>
    <x v="6"/>
    <x v="0"/>
    <x v="16"/>
    <x v="134"/>
  </r>
  <r>
    <x v="3"/>
    <x v="139"/>
    <x v="0"/>
    <x v="15"/>
    <x v="15"/>
    <x v="10"/>
    <x v="94"/>
    <x v="112"/>
    <x v="10"/>
    <x v="31"/>
    <x v="0"/>
    <x v="134"/>
    <x v="28"/>
    <x v="0"/>
    <x v="12"/>
    <x v="17"/>
    <x v="135"/>
  </r>
  <r>
    <x v="6"/>
    <x v="140"/>
    <x v="0"/>
    <x v="8"/>
    <x v="40"/>
    <x v="10"/>
    <x v="94"/>
    <x v="113"/>
    <x v="10"/>
    <x v="31"/>
    <x v="31"/>
    <x v="135"/>
    <x v="47"/>
    <x v="0"/>
    <x v="13"/>
    <x v="18"/>
    <x v="136"/>
  </r>
  <r>
    <x v="8"/>
    <x v="141"/>
    <x v="0"/>
    <x v="16"/>
    <x v="79"/>
    <x v="10"/>
    <x v="94"/>
    <x v="114"/>
    <x v="10"/>
    <x v="31"/>
    <x v="0"/>
    <x v="136"/>
    <x v="57"/>
    <x v="0"/>
    <x v="14"/>
    <x v="19"/>
    <x v="137"/>
  </r>
  <r>
    <x v="12"/>
    <x v="142"/>
    <x v="0"/>
    <x v="14"/>
    <x v="14"/>
    <x v="10"/>
    <x v="94"/>
    <x v="86"/>
    <x v="10"/>
    <x v="31"/>
    <x v="0"/>
    <x v="16"/>
    <x v="29"/>
    <x v="0"/>
    <x v="15"/>
    <x v="20"/>
    <x v="138"/>
  </r>
  <r>
    <x v="10"/>
    <x v="143"/>
    <x v="0"/>
    <x v="15"/>
    <x v="15"/>
    <x v="10"/>
    <x v="94"/>
    <x v="115"/>
    <x v="10"/>
    <x v="31"/>
    <x v="0"/>
    <x v="137"/>
    <x v="28"/>
    <x v="0"/>
    <x v="16"/>
    <x v="21"/>
    <x v="139"/>
  </r>
  <r>
    <x v="15"/>
    <x v="144"/>
    <x v="2"/>
    <x v="45"/>
    <x v="80"/>
    <x v="10"/>
    <x v="94"/>
    <x v="116"/>
    <x v="10"/>
    <x v="31"/>
    <x v="32"/>
    <x v="138"/>
    <x v="58"/>
    <x v="0"/>
    <x v="0"/>
    <x v="16"/>
    <x v="140"/>
  </r>
  <r>
    <x v="15"/>
    <x v="145"/>
    <x v="2"/>
    <x v="26"/>
    <x v="60"/>
    <x v="10"/>
    <x v="94"/>
    <x v="29"/>
    <x v="10"/>
    <x v="31"/>
    <x v="0"/>
    <x v="139"/>
    <x v="5"/>
    <x v="0"/>
    <x v="0"/>
    <x v="4"/>
    <x v="141"/>
  </r>
  <r>
    <x v="16"/>
    <x v="146"/>
    <x v="2"/>
    <x v="12"/>
    <x v="12"/>
    <x v="10"/>
    <x v="94"/>
    <x v="29"/>
    <x v="10"/>
    <x v="31"/>
    <x v="33"/>
    <x v="140"/>
    <x v="12"/>
    <x v="0"/>
    <x v="0"/>
    <x v="16"/>
    <x v="142"/>
  </r>
  <r>
    <x v="17"/>
    <x v="147"/>
    <x v="2"/>
    <x v="10"/>
    <x v="10"/>
    <x v="10"/>
    <x v="75"/>
    <x v="29"/>
    <x v="10"/>
    <x v="84"/>
    <x v="34"/>
    <x v="141"/>
    <x v="59"/>
    <x v="51"/>
    <x v="0"/>
    <x v="16"/>
    <x v="143"/>
  </r>
  <r>
    <x v="18"/>
    <x v="148"/>
    <x v="2"/>
    <x v="13"/>
    <x v="46"/>
    <x v="10"/>
    <x v="75"/>
    <x v="29"/>
    <x v="10"/>
    <x v="84"/>
    <x v="35"/>
    <x v="142"/>
    <x v="13"/>
    <x v="52"/>
    <x v="0"/>
    <x v="16"/>
    <x v="144"/>
  </r>
  <r>
    <x v="18"/>
    <x v="149"/>
    <x v="2"/>
    <x v="34"/>
    <x v="81"/>
    <x v="10"/>
    <x v="75"/>
    <x v="117"/>
    <x v="10"/>
    <x v="84"/>
    <x v="36"/>
    <x v="143"/>
    <x v="14"/>
    <x v="0"/>
    <x v="0"/>
    <x v="16"/>
    <x v="145"/>
  </r>
  <r>
    <x v="19"/>
    <x v="150"/>
    <x v="2"/>
    <x v="39"/>
    <x v="58"/>
    <x v="10"/>
    <x v="75"/>
    <x v="29"/>
    <x v="10"/>
    <x v="84"/>
    <x v="0"/>
    <x v="144"/>
    <x v="60"/>
    <x v="0"/>
    <x v="17"/>
    <x v="16"/>
    <x v="146"/>
  </r>
  <r>
    <x v="19"/>
    <x v="151"/>
    <x v="2"/>
    <x v="21"/>
    <x v="59"/>
    <x v="10"/>
    <x v="75"/>
    <x v="29"/>
    <x v="10"/>
    <x v="84"/>
    <x v="0"/>
    <x v="145"/>
    <x v="60"/>
    <x v="0"/>
    <x v="17"/>
    <x v="16"/>
    <x v="147"/>
  </r>
  <r>
    <x v="19"/>
    <x v="152"/>
    <x v="2"/>
    <x v="21"/>
    <x v="59"/>
    <x v="10"/>
    <x v="75"/>
    <x v="29"/>
    <x v="10"/>
    <x v="84"/>
    <x v="0"/>
    <x v="146"/>
    <x v="60"/>
    <x v="0"/>
    <x v="17"/>
    <x v="16"/>
    <x v="148"/>
  </r>
  <r>
    <x v="19"/>
    <x v="153"/>
    <x v="2"/>
    <x v="21"/>
    <x v="59"/>
    <x v="10"/>
    <x v="75"/>
    <x v="29"/>
    <x v="10"/>
    <x v="84"/>
    <x v="0"/>
    <x v="147"/>
    <x v="60"/>
    <x v="53"/>
    <x v="17"/>
    <x v="16"/>
    <x v="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61:D182" firstHeaderRow="1" firstDataRow="1" firstDataCol="1"/>
  <pivotFields count="17">
    <pivotField axis="axisRow" compact="0" showAll="0">
      <items count="21">
        <item x="10"/>
        <item x="11"/>
        <item x="12"/>
        <item x="0"/>
        <item x="1"/>
        <item x="13"/>
        <item x="2"/>
        <item x="3"/>
        <item x="4"/>
        <item x="6"/>
        <item x="8"/>
        <item x="14"/>
        <item x="7"/>
        <item x="19"/>
        <item x="5"/>
        <item x="16"/>
        <item x="17"/>
        <item x="18"/>
        <item x="15"/>
        <item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51">
        <item x="31"/>
        <item x="60"/>
        <item x="122"/>
        <item x="74"/>
        <item x="20"/>
        <item x="119"/>
        <item x="71"/>
        <item x="129"/>
        <item x="9"/>
        <item x="41"/>
        <item x="72"/>
        <item x="63"/>
        <item x="104"/>
        <item x="117"/>
        <item x="107"/>
        <item x="68"/>
        <item x="84"/>
        <item x="141"/>
        <item x="112"/>
        <item x="7"/>
        <item x="57"/>
        <item x="5"/>
        <item x="65"/>
        <item x="34"/>
        <item x="24"/>
        <item x="95"/>
        <item x="96"/>
        <item x="33"/>
        <item x="69"/>
        <item x="121"/>
        <item x="99"/>
        <item x="100"/>
        <item x="83"/>
        <item x="6"/>
        <item x="26"/>
        <item x="82"/>
        <item x="113"/>
        <item x="98"/>
        <item x="3"/>
        <item x="97"/>
        <item x="8"/>
        <item x="32"/>
        <item x="70"/>
        <item x="81"/>
        <item x="27"/>
        <item x="91"/>
        <item x="47"/>
        <item x="59"/>
        <item x="86"/>
        <item x="64"/>
        <item x="51"/>
        <item x="67"/>
        <item x="50"/>
        <item x="49"/>
        <item x="145"/>
        <item x="118"/>
        <item x="148"/>
        <item x="92"/>
        <item x="11"/>
        <item x="136"/>
        <item x="62"/>
        <item x="149"/>
        <item x="52"/>
        <item x="48"/>
        <item x="120"/>
        <item x="66"/>
        <item x="75"/>
        <item x="134"/>
        <item x="46"/>
        <item x="142"/>
        <item x="23"/>
        <item x="25"/>
        <item x="133"/>
        <item x="29"/>
        <item x="137"/>
        <item x="37"/>
        <item x="42"/>
        <item x="90"/>
        <item x="76"/>
        <item x="12"/>
        <item x="28"/>
        <item x="38"/>
        <item x="105"/>
        <item x="135"/>
        <item x="55"/>
        <item x="93"/>
        <item x="61"/>
        <item x="146"/>
        <item x="1"/>
        <item x="22"/>
        <item x="45"/>
        <item x="15"/>
        <item x="39"/>
        <item x="110"/>
        <item x="79"/>
        <item x="10"/>
        <item x="53"/>
        <item x="94"/>
        <item x="77"/>
        <item x="87"/>
        <item x="128"/>
        <item x="19"/>
        <item x="30"/>
        <item x="35"/>
        <item x="139"/>
        <item x="140"/>
        <item x="17"/>
        <item x="0"/>
        <item x="78"/>
        <item x="80"/>
        <item x="85"/>
        <item x="73"/>
        <item x="147"/>
        <item x="18"/>
        <item x="88"/>
        <item x="14"/>
        <item x="4"/>
        <item x="16"/>
        <item x="21"/>
        <item x="56"/>
        <item x="111"/>
        <item x="44"/>
        <item x="43"/>
        <item x="13"/>
        <item x="89"/>
        <item x="36"/>
        <item x="109"/>
        <item x="2"/>
        <item x="114"/>
        <item x="101"/>
        <item x="108"/>
        <item x="54"/>
        <item x="124"/>
        <item x="138"/>
        <item x="40"/>
        <item x="58"/>
        <item x="116"/>
        <item x="125"/>
        <item x="103"/>
        <item x="131"/>
        <item x="102"/>
        <item x="130"/>
        <item x="132"/>
        <item x="144"/>
        <item x="106"/>
        <item x="143"/>
        <item x="123"/>
        <item x="126"/>
        <item x="115"/>
        <item x="127"/>
        <item t="default"/>
      </items>
    </pivotField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工资合计" fld="1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0"/>
  <sheetViews>
    <sheetView tabSelected="1" zoomScale="130" zoomScaleNormal="130" topLeftCell="C1" workbookViewId="0">
      <selection activeCell="H9" sqref="H9"/>
    </sheetView>
  </sheetViews>
  <sheetFormatPr defaultColWidth="9" defaultRowHeight="25" customHeight="1"/>
  <cols>
    <col min="1" max="1" width="2.625" style="296" customWidth="1"/>
    <col min="2" max="2" width="21.25" style="297"/>
    <col min="3" max="3" width="21.25" style="296"/>
    <col min="4" max="4" width="17.25" style="297"/>
    <col min="5" max="5" width="10.125" style="297" customWidth="1"/>
    <col min="6" max="6" width="10.25" style="297" customWidth="1"/>
    <col min="7" max="7" width="8.5" style="297" customWidth="1"/>
    <col min="8" max="8" width="9.625" style="297" customWidth="1"/>
    <col min="9" max="11" width="9.75" style="297" customWidth="1"/>
    <col min="12" max="12" width="7.75" style="297" customWidth="1"/>
    <col min="13" max="13" width="9.125" style="297" customWidth="1"/>
    <col min="14" max="14" width="9.75" style="297" customWidth="1"/>
    <col min="15" max="15" width="8.45833333333333" style="297" customWidth="1"/>
    <col min="16" max="16" width="6.75" style="297" customWidth="1"/>
    <col min="17" max="17" width="8.25" style="297" customWidth="1"/>
    <col min="18" max="18" width="8.275" style="297" customWidth="1"/>
    <col min="19" max="19" width="6.91666666666667" style="298" customWidth="1"/>
    <col min="20" max="20" width="9" style="297" customWidth="1"/>
    <col min="21" max="16384" width="9" style="297"/>
  </cols>
  <sheetData>
    <row r="1" customHeight="1" spans="1:19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307"/>
    </row>
    <row r="2" s="294" customFormat="1" customHeight="1" spans="1:19">
      <c r="A2" s="299" t="s">
        <v>1</v>
      </c>
      <c r="B2" s="299" t="s">
        <v>2</v>
      </c>
      <c r="C2" s="299" t="s">
        <v>3</v>
      </c>
      <c r="D2" s="299" t="s">
        <v>4</v>
      </c>
      <c r="E2" s="299" t="s">
        <v>5</v>
      </c>
      <c r="F2" s="299" t="s">
        <v>6</v>
      </c>
      <c r="G2" s="299" t="s">
        <v>7</v>
      </c>
      <c r="H2" s="299" t="s">
        <v>8</v>
      </c>
      <c r="I2" s="299" t="s">
        <v>9</v>
      </c>
      <c r="J2" s="299" t="s">
        <v>10</v>
      </c>
      <c r="K2" s="299" t="s">
        <v>11</v>
      </c>
      <c r="L2" s="299" t="s">
        <v>12</v>
      </c>
      <c r="M2" s="299" t="s">
        <v>13</v>
      </c>
      <c r="N2" s="299" t="s">
        <v>14</v>
      </c>
      <c r="O2" s="305" t="s">
        <v>15</v>
      </c>
      <c r="P2" s="299" t="s">
        <v>16</v>
      </c>
      <c r="Q2" s="299" t="s">
        <v>17</v>
      </c>
      <c r="R2" s="299" t="s">
        <v>18</v>
      </c>
      <c r="S2" s="299" t="s">
        <v>19</v>
      </c>
    </row>
    <row r="3" s="295" customFormat="1" customHeight="1" spans="1:19">
      <c r="A3" s="42"/>
      <c r="B3" s="56" t="s">
        <v>20</v>
      </c>
      <c r="C3" s="56" t="s">
        <v>21</v>
      </c>
      <c r="D3" s="42" t="s">
        <v>22</v>
      </c>
      <c r="E3" s="300">
        <f>VLOOKUP(C3,考勤!$A:$AI,35,0)</f>
        <v>27.5</v>
      </c>
      <c r="F3" s="300">
        <f>VLOOKUP(C3,考勤!$A$5:AP2085,42,0)</f>
        <v>226</v>
      </c>
      <c r="G3" s="300">
        <v>21</v>
      </c>
      <c r="H3" s="300">
        <f t="shared" ref="H3:H10" si="0">F3*G3</f>
        <v>4746</v>
      </c>
      <c r="I3" s="300">
        <f>VLOOKUP(C3,考勤!$A$5:AP2991,41,0)</f>
        <v>99.5</v>
      </c>
      <c r="J3" s="300">
        <v>21</v>
      </c>
      <c r="K3" s="300">
        <f t="shared" ref="K3:K10" si="1">I3*J3</f>
        <v>2089.5</v>
      </c>
      <c r="L3" s="300">
        <f>IFERROR(VLOOKUP(C3,奖惩!B:D,3,0),0)</f>
        <v>0</v>
      </c>
      <c r="M3" s="300">
        <f t="shared" ref="M3:M10" si="2">H3+K3+L3</f>
        <v>6835.5</v>
      </c>
      <c r="N3" s="300">
        <f>E3*5</f>
        <v>137.5</v>
      </c>
      <c r="O3" s="300">
        <f>IFERROR(VLOOKUP(C3,工龄工资!B:Q,16,0),0)</f>
        <v>0</v>
      </c>
      <c r="P3" s="300"/>
      <c r="Q3" s="300">
        <f>IFERROR(VLOOKUP(C3,工龄工资!B:S,17,0),0)</f>
        <v>0</v>
      </c>
      <c r="R3" s="300">
        <f t="shared" ref="R3:R10" si="3">M3+N3+O3+P3+Q3</f>
        <v>6973</v>
      </c>
      <c r="S3" s="308" t="str">
        <f>IFERROR(VLOOKUP(C3,奖惩!B:E,2,0),"")</f>
        <v/>
      </c>
    </row>
    <row r="4" s="295" customFormat="1" customHeight="1" spans="1:19">
      <c r="A4" s="42"/>
      <c r="B4" s="56" t="s">
        <v>20</v>
      </c>
      <c r="C4" s="296" t="s">
        <v>23</v>
      </c>
      <c r="D4" s="42" t="s">
        <v>22</v>
      </c>
      <c r="E4" s="300">
        <f>VLOOKUP(C4,考勤!$A:$AI,35,0)</f>
        <v>26.5</v>
      </c>
      <c r="F4" s="300">
        <f>VLOOKUP(C4,考勤!$A$5:AP2086,42,0)</f>
        <v>212.5</v>
      </c>
      <c r="G4" s="300">
        <v>21</v>
      </c>
      <c r="H4" s="300">
        <f t="shared" si="0"/>
        <v>4462.5</v>
      </c>
      <c r="I4" s="300">
        <f>VLOOKUP(C4,考勤!$A$5:AP2992,41,0)</f>
        <v>66.5</v>
      </c>
      <c r="J4" s="300">
        <v>21</v>
      </c>
      <c r="K4" s="300">
        <f t="shared" si="1"/>
        <v>1396.5</v>
      </c>
      <c r="L4" s="300">
        <f>IFERROR(VLOOKUP(C4,奖惩!B:D,3,0),0)</f>
        <v>0</v>
      </c>
      <c r="M4" s="300">
        <f t="shared" si="2"/>
        <v>5859</v>
      </c>
      <c r="N4" s="300">
        <f t="shared" ref="N4:N13" si="4">E4*5</f>
        <v>132.5</v>
      </c>
      <c r="O4" s="300">
        <f>IFERROR(VLOOKUP(C4,工龄工资!B:Q,16,0),0)</f>
        <v>0</v>
      </c>
      <c r="P4" s="300"/>
      <c r="Q4" s="300">
        <f>IFERROR(VLOOKUP(C4,工龄工资!B:S,17,0),0)</f>
        <v>0</v>
      </c>
      <c r="R4" s="300">
        <f t="shared" si="3"/>
        <v>5991.5</v>
      </c>
      <c r="S4" s="308" t="str">
        <f>IFERROR(VLOOKUP(C4,奖惩!B:E,2,0),"")</f>
        <v/>
      </c>
    </row>
    <row r="5" s="295" customFormat="1" customHeight="1" spans="1:19">
      <c r="A5" s="42"/>
      <c r="B5" s="56" t="s">
        <v>20</v>
      </c>
      <c r="C5" s="42" t="s">
        <v>24</v>
      </c>
      <c r="D5" s="42" t="s">
        <v>25</v>
      </c>
      <c r="E5" s="300">
        <f>VLOOKUP(C5,考勤!$A:$AI,35,0)</f>
        <v>24.5</v>
      </c>
      <c r="F5" s="300">
        <f>VLOOKUP(C5,考勤!$A$5:AP2088,42,0)</f>
        <v>197.5</v>
      </c>
      <c r="G5" s="301">
        <v>30</v>
      </c>
      <c r="H5" s="300">
        <f t="shared" si="0"/>
        <v>5925</v>
      </c>
      <c r="I5" s="300">
        <f>VLOOKUP(C5,考勤!$A$5:AP2994,41,0)</f>
        <v>49</v>
      </c>
      <c r="J5" s="301">
        <v>30</v>
      </c>
      <c r="K5" s="300">
        <f t="shared" si="1"/>
        <v>1470</v>
      </c>
      <c r="L5" s="300">
        <f>IFERROR(VLOOKUP(C5,奖惩!B:D,3,0),0)</f>
        <v>0</v>
      </c>
      <c r="M5" s="300">
        <f t="shared" si="2"/>
        <v>7395</v>
      </c>
      <c r="N5" s="300">
        <f t="shared" si="4"/>
        <v>122.5</v>
      </c>
      <c r="O5" s="300">
        <f>IFERROR(VLOOKUP(C5,工龄工资!B:Q,16,0),0)</f>
        <v>0</v>
      </c>
      <c r="P5" s="300"/>
      <c r="Q5" s="300">
        <f>IFERROR(VLOOKUP(C5,工龄工资!B:S,17,0),0)</f>
        <v>0</v>
      </c>
      <c r="R5" s="300">
        <f t="shared" si="3"/>
        <v>7517.5</v>
      </c>
      <c r="S5" s="308" t="str">
        <f>IFERROR(VLOOKUP(C5,奖惩!B:E,2,0),"")</f>
        <v/>
      </c>
    </row>
    <row r="6" s="295" customFormat="1" customHeight="1" spans="1:19">
      <c r="A6" s="42"/>
      <c r="B6" s="56" t="s">
        <v>20</v>
      </c>
      <c r="C6" s="302" t="s">
        <v>26</v>
      </c>
      <c r="D6" s="42" t="s">
        <v>22</v>
      </c>
      <c r="E6" s="300">
        <f>VLOOKUP(C6,考勤!$A:$AI,35,0)</f>
        <v>13</v>
      </c>
      <c r="F6" s="300">
        <f>VLOOKUP(C6,考勤!$A$5:AP2085,42,0)</f>
        <v>105.5</v>
      </c>
      <c r="G6" s="300">
        <v>21</v>
      </c>
      <c r="H6" s="300">
        <f t="shared" si="0"/>
        <v>2215.5</v>
      </c>
      <c r="I6" s="300">
        <f>VLOOKUP(C6,考勤!$A$5:AP2991,41,0)</f>
        <v>24.5</v>
      </c>
      <c r="J6" s="300">
        <v>21</v>
      </c>
      <c r="K6" s="300">
        <f t="shared" si="1"/>
        <v>514.5</v>
      </c>
      <c r="L6" s="300">
        <f>IFERROR(VLOOKUP(C6,奖惩!B:D,3,0),0)</f>
        <v>0</v>
      </c>
      <c r="M6" s="300">
        <f t="shared" si="2"/>
        <v>2730</v>
      </c>
      <c r="N6" s="306">
        <f>E6*10</f>
        <v>130</v>
      </c>
      <c r="O6" s="300">
        <f>IFERROR(VLOOKUP(C6,工龄工资!B:Q,16,0),0)</f>
        <v>0</v>
      </c>
      <c r="P6" s="300"/>
      <c r="Q6" s="300">
        <f>IFERROR(VLOOKUP(C6,工龄工资!B:S,17,0),0)</f>
        <v>0</v>
      </c>
      <c r="R6" s="300">
        <f t="shared" si="3"/>
        <v>2860</v>
      </c>
      <c r="S6" s="308" t="str">
        <f>IFERROR(VLOOKUP(C6,奖惩!B:E,2,0),"")</f>
        <v/>
      </c>
    </row>
    <row r="7" s="295" customFormat="1" customHeight="1" spans="1:19">
      <c r="A7" s="42"/>
      <c r="B7" s="56" t="s">
        <v>20</v>
      </c>
      <c r="C7" s="42" t="s">
        <v>27</v>
      </c>
      <c r="D7" s="42" t="s">
        <v>22</v>
      </c>
      <c r="E7" s="300">
        <f>VLOOKUP(C7,考勤!$A:$AI,35,0)</f>
        <v>29.5</v>
      </c>
      <c r="F7" s="300">
        <f>VLOOKUP(C7,考勤!$A$5:AP2091,42,0)</f>
        <v>236</v>
      </c>
      <c r="G7" s="300">
        <v>21</v>
      </c>
      <c r="H7" s="300">
        <f t="shared" si="0"/>
        <v>4956</v>
      </c>
      <c r="I7" s="300">
        <f>VLOOKUP(C7,考勤!$A$5:AP2997,41,0)</f>
        <v>96</v>
      </c>
      <c r="J7" s="300">
        <v>21</v>
      </c>
      <c r="K7" s="300">
        <f t="shared" si="1"/>
        <v>2016</v>
      </c>
      <c r="L7" s="300">
        <f>IFERROR(VLOOKUP(C7,奖惩!B:D,3,0),0)</f>
        <v>0</v>
      </c>
      <c r="M7" s="300">
        <f t="shared" si="2"/>
        <v>6972</v>
      </c>
      <c r="N7" s="300">
        <f t="shared" si="4"/>
        <v>147.5</v>
      </c>
      <c r="O7" s="300">
        <f>IFERROR(VLOOKUP(C7,工龄工资!B:Q,16,0),0)</f>
        <v>0</v>
      </c>
      <c r="P7" s="300"/>
      <c r="Q7" s="300">
        <f>IFERROR(VLOOKUP(C7,工龄工资!B:S,17,0),0)</f>
        <v>0</v>
      </c>
      <c r="R7" s="300">
        <f t="shared" si="3"/>
        <v>7119.5</v>
      </c>
      <c r="S7" s="308" t="str">
        <f>IFERROR(VLOOKUP(C7,奖惩!B:E,2,0),"")</f>
        <v/>
      </c>
    </row>
    <row r="8" s="295" customFormat="1" customHeight="1" spans="1:19">
      <c r="A8" s="42"/>
      <c r="B8" s="56" t="s">
        <v>20</v>
      </c>
      <c r="C8" s="42" t="s">
        <v>28</v>
      </c>
      <c r="D8" s="42" t="s">
        <v>22</v>
      </c>
      <c r="E8" s="300">
        <f>VLOOKUP(C8,考勤!$A:$AI,35,0)</f>
        <v>6</v>
      </c>
      <c r="F8" s="300">
        <f>VLOOKUP(C8,考勤!$A$5:AP2083,42,0)</f>
        <v>48</v>
      </c>
      <c r="G8" s="300">
        <v>21</v>
      </c>
      <c r="H8" s="300">
        <f t="shared" si="0"/>
        <v>1008</v>
      </c>
      <c r="I8" s="300">
        <f>VLOOKUP(C8,考勤!$A$5:AP2989,41,0)</f>
        <v>23</v>
      </c>
      <c r="J8" s="300">
        <v>21</v>
      </c>
      <c r="K8" s="300">
        <f t="shared" si="1"/>
        <v>483</v>
      </c>
      <c r="L8" s="300">
        <f>IFERROR(VLOOKUP(C8,奖惩!B:D,3,0),0)</f>
        <v>0</v>
      </c>
      <c r="M8" s="300">
        <f t="shared" si="2"/>
        <v>1491</v>
      </c>
      <c r="N8" s="300">
        <f t="shared" si="4"/>
        <v>30</v>
      </c>
      <c r="O8" s="300">
        <f>IFERROR(VLOOKUP(C8,工龄工资!B:Q,16,0),0)</f>
        <v>0</v>
      </c>
      <c r="P8" s="300"/>
      <c r="Q8" s="300">
        <f>IFERROR(VLOOKUP(C8,工龄工资!B:S,17,0),0)</f>
        <v>0</v>
      </c>
      <c r="R8" s="300">
        <f t="shared" si="3"/>
        <v>1521</v>
      </c>
      <c r="S8" s="308" t="str">
        <f>IFERROR(VLOOKUP(C8,奖惩!B:E,2,0),"")</f>
        <v/>
      </c>
    </row>
    <row r="9" s="295" customFormat="1" customHeight="1" spans="1:19">
      <c r="A9" s="42"/>
      <c r="B9" s="56" t="s">
        <v>20</v>
      </c>
      <c r="C9" s="42" t="s">
        <v>29</v>
      </c>
      <c r="D9" s="42" t="s">
        <v>22</v>
      </c>
      <c r="E9" s="300">
        <f>VLOOKUP(C9,考勤!$A:$AI,35,0)</f>
        <v>11</v>
      </c>
      <c r="F9" s="300">
        <f>VLOOKUP(C9,考勤!$A$5:AP2083,42,0)</f>
        <v>88</v>
      </c>
      <c r="G9" s="300">
        <v>21</v>
      </c>
      <c r="H9" s="300">
        <f t="shared" si="0"/>
        <v>1848</v>
      </c>
      <c r="I9" s="300">
        <f>VLOOKUP(C9,考勤!$A$5:AP2989,41,0)</f>
        <v>26.5</v>
      </c>
      <c r="J9" s="300">
        <v>21</v>
      </c>
      <c r="K9" s="300">
        <f t="shared" si="1"/>
        <v>556.5</v>
      </c>
      <c r="L9" s="300">
        <f>IFERROR(VLOOKUP(C9,奖惩!B:D,3,0),0)</f>
        <v>0</v>
      </c>
      <c r="M9" s="300">
        <f t="shared" si="2"/>
        <v>2404.5</v>
      </c>
      <c r="N9" s="300">
        <f t="shared" si="4"/>
        <v>55</v>
      </c>
      <c r="O9" s="300">
        <f>IFERROR(VLOOKUP(C9,工龄工资!B:Q,16,0),0)</f>
        <v>0</v>
      </c>
      <c r="P9" s="300"/>
      <c r="Q9" s="300">
        <f>IFERROR(VLOOKUP(C9,工龄工资!B:S,17,0),0)</f>
        <v>0</v>
      </c>
      <c r="R9" s="300">
        <f t="shared" si="3"/>
        <v>2459.5</v>
      </c>
      <c r="S9" s="308" t="str">
        <f>IFERROR(VLOOKUP(C9,奖惩!B:E,2,0),"")</f>
        <v/>
      </c>
    </row>
    <row r="10" s="295" customFormat="1" customHeight="1" spans="1:19">
      <c r="A10" s="42"/>
      <c r="B10" s="56" t="s">
        <v>20</v>
      </c>
      <c r="C10" s="42" t="s">
        <v>30</v>
      </c>
      <c r="D10" s="42" t="s">
        <v>22</v>
      </c>
      <c r="E10" s="300">
        <f>VLOOKUP(C10,考勤!$A:$AI,35,0)</f>
        <v>5</v>
      </c>
      <c r="F10" s="300">
        <f>VLOOKUP(C10,考勤!$A$5:AP2084,42,0)</f>
        <v>40</v>
      </c>
      <c r="G10" s="300">
        <v>21</v>
      </c>
      <c r="H10" s="300">
        <f t="shared" si="0"/>
        <v>840</v>
      </c>
      <c r="I10" s="300">
        <f>VLOOKUP(C10,考勤!$A$5:AP2990,41,0)</f>
        <v>15</v>
      </c>
      <c r="J10" s="300">
        <v>21</v>
      </c>
      <c r="K10" s="300">
        <f t="shared" si="1"/>
        <v>315</v>
      </c>
      <c r="L10" s="300">
        <f>IFERROR(VLOOKUP(C10,奖惩!B:D,3,0),0)</f>
        <v>0</v>
      </c>
      <c r="M10" s="300">
        <f t="shared" si="2"/>
        <v>1155</v>
      </c>
      <c r="N10" s="300">
        <f t="shared" si="4"/>
        <v>25</v>
      </c>
      <c r="O10" s="300">
        <f>IFERROR(VLOOKUP(C10,工龄工资!B:Q,16,0),0)</f>
        <v>0</v>
      </c>
      <c r="P10" s="300"/>
      <c r="Q10" s="300">
        <f>IFERROR(VLOOKUP(C10,工龄工资!B:S,17,0),0)</f>
        <v>0</v>
      </c>
      <c r="R10" s="300">
        <f t="shared" si="3"/>
        <v>1180</v>
      </c>
      <c r="S10" s="308" t="str">
        <f>IFERROR(VLOOKUP(C10,奖惩!B:E,2,0),"")</f>
        <v/>
      </c>
    </row>
    <row r="11" s="295" customFormat="1" customHeight="1" spans="1:19">
      <c r="A11" s="42"/>
      <c r="B11" s="56" t="s">
        <v>20</v>
      </c>
      <c r="C11" s="42" t="s">
        <v>31</v>
      </c>
      <c r="D11" s="42" t="s">
        <v>22</v>
      </c>
      <c r="E11" s="300">
        <f>VLOOKUP(C11,考勤!$A:$AI,35,0)</f>
        <v>12</v>
      </c>
      <c r="F11" s="300">
        <f>VLOOKUP(C11,考勤!$A$5:AP2085,42,0)</f>
        <v>96</v>
      </c>
      <c r="G11" s="300">
        <v>21</v>
      </c>
      <c r="H11" s="300">
        <f t="shared" ref="H11:H18" si="5">F11*G11</f>
        <v>2016</v>
      </c>
      <c r="I11" s="300">
        <f>VLOOKUP(C11,考勤!$A$5:AP2991,41,0)</f>
        <v>40.5</v>
      </c>
      <c r="J11" s="300">
        <v>21</v>
      </c>
      <c r="K11" s="300">
        <f t="shared" ref="K11:K18" si="6">I11*J11</f>
        <v>850.5</v>
      </c>
      <c r="L11" s="300">
        <f>IFERROR(VLOOKUP(C11,奖惩!B:D,3,0),0)</f>
        <v>0</v>
      </c>
      <c r="M11" s="300">
        <f t="shared" ref="M11:M18" si="7">H11+K11+L11</f>
        <v>2866.5</v>
      </c>
      <c r="N11" s="300">
        <f t="shared" si="4"/>
        <v>60</v>
      </c>
      <c r="O11" s="300">
        <f>IFERROR(VLOOKUP(C11,工龄工资!B:Q,16,0),0)</f>
        <v>0</v>
      </c>
      <c r="P11" s="300"/>
      <c r="Q11" s="300">
        <f>IFERROR(VLOOKUP(C11,工龄工资!B:S,17,0),0)</f>
        <v>0</v>
      </c>
      <c r="R11" s="300">
        <f t="shared" ref="R11:R18" si="8">M11+N11+O11+P11+Q11</f>
        <v>2926.5</v>
      </c>
      <c r="S11" s="308" t="str">
        <f>IFERROR(VLOOKUP(C11,奖惩!B:E,2,0),"")</f>
        <v/>
      </c>
    </row>
    <row r="12" s="295" customFormat="1" customHeight="1" spans="1:19">
      <c r="A12" s="42"/>
      <c r="B12" s="56" t="s">
        <v>20</v>
      </c>
      <c r="C12" s="42" t="s">
        <v>32</v>
      </c>
      <c r="D12" s="42" t="s">
        <v>22</v>
      </c>
      <c r="E12" s="300">
        <f>VLOOKUP(C12,考勤!$A:$AI,35,0)</f>
        <v>2</v>
      </c>
      <c r="F12" s="300">
        <f>VLOOKUP(C12,考勤!$A$5:AP2086,42,0)</f>
        <v>16</v>
      </c>
      <c r="G12" s="300">
        <v>21</v>
      </c>
      <c r="H12" s="300">
        <f t="shared" si="5"/>
        <v>336</v>
      </c>
      <c r="I12" s="300">
        <f>VLOOKUP(C12,考勤!$A$5:AP2992,41,0)</f>
        <v>7</v>
      </c>
      <c r="J12" s="300">
        <v>21</v>
      </c>
      <c r="K12" s="300">
        <f t="shared" si="6"/>
        <v>147</v>
      </c>
      <c r="L12" s="300">
        <f>IFERROR(VLOOKUP(C12,奖惩!B:D,3,0),0)</f>
        <v>0</v>
      </c>
      <c r="M12" s="300">
        <f t="shared" si="7"/>
        <v>483</v>
      </c>
      <c r="N12" s="300">
        <f t="shared" si="4"/>
        <v>10</v>
      </c>
      <c r="O12" s="300">
        <f>IFERROR(VLOOKUP(C12,工龄工资!B:Q,16,0),0)</f>
        <v>0</v>
      </c>
      <c r="P12" s="300"/>
      <c r="Q12" s="300">
        <f>IFERROR(VLOOKUP(C12,工龄工资!B:S,17,0),0)</f>
        <v>0</v>
      </c>
      <c r="R12" s="300">
        <f t="shared" si="8"/>
        <v>493</v>
      </c>
      <c r="S12" s="308" t="str">
        <f>IFERROR(VLOOKUP(C12,奖惩!B:E,2,0),"")</f>
        <v/>
      </c>
    </row>
    <row r="13" s="295" customFormat="1" customHeight="1" spans="1:19">
      <c r="A13" s="42"/>
      <c r="B13" s="56" t="s">
        <v>20</v>
      </c>
      <c r="C13" s="42" t="s">
        <v>33</v>
      </c>
      <c r="D13" s="42" t="s">
        <v>22</v>
      </c>
      <c r="E13" s="300">
        <f>VLOOKUP(C13,考勤!$A:$AI,35,0)</f>
        <v>28</v>
      </c>
      <c r="F13" s="300">
        <f>VLOOKUP(C13,考勤!$A$5:AP2090,42,0)</f>
        <v>224</v>
      </c>
      <c r="G13" s="300">
        <v>21</v>
      </c>
      <c r="H13" s="300">
        <f t="shared" si="5"/>
        <v>4704</v>
      </c>
      <c r="I13" s="300">
        <f>VLOOKUP(C13,考勤!$A$5:AP2996,41,0)</f>
        <v>76.5</v>
      </c>
      <c r="J13" s="300">
        <v>21</v>
      </c>
      <c r="K13" s="300">
        <f t="shared" si="6"/>
        <v>1606.5</v>
      </c>
      <c r="L13" s="300">
        <f>IFERROR(VLOOKUP(C13,奖惩!B:D,3,0),0)</f>
        <v>0</v>
      </c>
      <c r="M13" s="300">
        <f t="shared" si="7"/>
        <v>6310.5</v>
      </c>
      <c r="N13" s="300">
        <f t="shared" si="4"/>
        <v>140</v>
      </c>
      <c r="O13" s="300">
        <f>IFERROR(VLOOKUP(C13,工龄工资!B:Q,16,0),0)</f>
        <v>0</v>
      </c>
      <c r="P13" s="300"/>
      <c r="Q13" s="300">
        <f>IFERROR(VLOOKUP(C13,工龄工资!B:S,17,0),0)</f>
        <v>0</v>
      </c>
      <c r="R13" s="300">
        <f t="shared" si="8"/>
        <v>6450.5</v>
      </c>
      <c r="S13" s="308" t="str">
        <f>IFERROR(VLOOKUP(C13,奖惩!B:E,2,0),"")</f>
        <v/>
      </c>
    </row>
    <row r="14" s="295" customFormat="1" customHeight="1" spans="1:19">
      <c r="A14" s="42"/>
      <c r="B14" s="56" t="s">
        <v>20</v>
      </c>
      <c r="C14" s="42" t="s">
        <v>34</v>
      </c>
      <c r="D14" s="42" t="s">
        <v>22</v>
      </c>
      <c r="E14" s="300">
        <f>VLOOKUP(C14,考勤!$A:$AI,35,0)</f>
        <v>16</v>
      </c>
      <c r="F14" s="300">
        <f>VLOOKUP(C14,考勤!$A$5:AP2092,42,0)</f>
        <v>128</v>
      </c>
      <c r="G14" s="300">
        <v>21</v>
      </c>
      <c r="H14" s="300">
        <f t="shared" si="5"/>
        <v>2688</v>
      </c>
      <c r="I14" s="300">
        <f>VLOOKUP(C14,考勤!$A$5:AP2998,41,0)</f>
        <v>52.5</v>
      </c>
      <c r="J14" s="300">
        <v>21</v>
      </c>
      <c r="K14" s="300">
        <f t="shared" si="6"/>
        <v>1102.5</v>
      </c>
      <c r="L14" s="300">
        <f>IFERROR(VLOOKUP(C14,奖惩!B:D,3,0),0)</f>
        <v>0</v>
      </c>
      <c r="M14" s="300">
        <f t="shared" si="7"/>
        <v>3790.5</v>
      </c>
      <c r="N14" s="306">
        <f t="shared" ref="N14:N16" si="9">E14*10</f>
        <v>160</v>
      </c>
      <c r="O14" s="300">
        <f>IFERROR(VLOOKUP(C14,工龄工资!B:Q,16,0),0)</f>
        <v>0</v>
      </c>
      <c r="P14" s="300"/>
      <c r="Q14" s="300">
        <f>IFERROR(VLOOKUP(C14,工龄工资!B:S,17,0),0)</f>
        <v>0</v>
      </c>
      <c r="R14" s="300">
        <f t="shared" si="8"/>
        <v>3950.5</v>
      </c>
      <c r="S14" s="308" t="str">
        <f>IFERROR(VLOOKUP(C14,奖惩!B:E,2,0),"")</f>
        <v/>
      </c>
    </row>
    <row r="15" s="295" customFormat="1" customHeight="1" spans="1:19">
      <c r="A15" s="42"/>
      <c r="B15" s="56" t="s">
        <v>20</v>
      </c>
      <c r="C15" s="42" t="s">
        <v>35</v>
      </c>
      <c r="D15" s="42" t="s">
        <v>22</v>
      </c>
      <c r="E15" s="300">
        <f>VLOOKUP(C15,考勤!$A:$AI,35,0)</f>
        <v>23</v>
      </c>
      <c r="F15" s="300">
        <f>VLOOKUP(C15,考勤!$A$5:AP2093,42,0)</f>
        <v>184</v>
      </c>
      <c r="G15" s="300">
        <v>21</v>
      </c>
      <c r="H15" s="300">
        <f t="shared" si="5"/>
        <v>3864</v>
      </c>
      <c r="I15" s="300">
        <f>VLOOKUP(C15,考勤!$A$5:AP2999,41,0)</f>
        <v>78.5</v>
      </c>
      <c r="J15" s="300">
        <v>21</v>
      </c>
      <c r="K15" s="300">
        <f t="shared" si="6"/>
        <v>1648.5</v>
      </c>
      <c r="L15" s="300">
        <f>IFERROR(VLOOKUP(C15,奖惩!B:D,3,0),0)</f>
        <v>0</v>
      </c>
      <c r="M15" s="300">
        <f t="shared" si="7"/>
        <v>5512.5</v>
      </c>
      <c r="N15" s="306">
        <f t="shared" si="9"/>
        <v>230</v>
      </c>
      <c r="O15" s="300">
        <f>IFERROR(VLOOKUP(C15,工龄工资!B:Q,16,0),0)</f>
        <v>0</v>
      </c>
      <c r="P15" s="300"/>
      <c r="Q15" s="300">
        <f>IFERROR(VLOOKUP(C15,工龄工资!B:S,17,0),0)</f>
        <v>0</v>
      </c>
      <c r="R15" s="300">
        <f t="shared" si="8"/>
        <v>5742.5</v>
      </c>
      <c r="S15" s="308" t="str">
        <f>IFERROR(VLOOKUP(C15,奖惩!B:E,2,0),"")</f>
        <v/>
      </c>
    </row>
    <row r="16" s="295" customFormat="1" customHeight="1" spans="1:19">
      <c r="A16" s="42"/>
      <c r="B16" s="56" t="s">
        <v>20</v>
      </c>
      <c r="C16" s="42" t="s">
        <v>36</v>
      </c>
      <c r="D16" s="42" t="s">
        <v>22</v>
      </c>
      <c r="E16" s="300">
        <f>VLOOKUP(C16,考勤!$A:$AI,35,0)</f>
        <v>30</v>
      </c>
      <c r="F16" s="300">
        <f>VLOOKUP(C16,考勤!$A$5:AP2095,42,0)</f>
        <v>239</v>
      </c>
      <c r="G16" s="300">
        <v>21</v>
      </c>
      <c r="H16" s="300">
        <f t="shared" si="5"/>
        <v>5019</v>
      </c>
      <c r="I16" s="300">
        <f>VLOOKUP(C16,考勤!$A$5:AP3001,41,0)</f>
        <v>98.5</v>
      </c>
      <c r="J16" s="300">
        <v>21</v>
      </c>
      <c r="K16" s="300">
        <f t="shared" si="6"/>
        <v>2068.5</v>
      </c>
      <c r="L16" s="300">
        <f>IFERROR(VLOOKUP(C16,奖惩!B:D,3,0),0)</f>
        <v>0</v>
      </c>
      <c r="M16" s="300">
        <f t="shared" si="7"/>
        <v>7087.5</v>
      </c>
      <c r="N16" s="306">
        <f t="shared" si="9"/>
        <v>300</v>
      </c>
      <c r="O16" s="300">
        <f>IFERROR(VLOOKUP(C16,工龄工资!B:Q,16,0),0)</f>
        <v>0</v>
      </c>
      <c r="P16" s="300"/>
      <c r="Q16" s="300">
        <f>IFERROR(VLOOKUP(C16,工龄工资!B:S,17,0),0)</f>
        <v>0</v>
      </c>
      <c r="R16" s="300">
        <f t="shared" si="8"/>
        <v>7387.5</v>
      </c>
      <c r="S16" s="308" t="str">
        <f>IFERROR(VLOOKUP(C16,奖惩!B:E,2,0),"")</f>
        <v/>
      </c>
    </row>
    <row r="17" s="295" customFormat="1" customHeight="1" spans="1:19">
      <c r="A17" s="42"/>
      <c r="B17" s="56" t="s">
        <v>20</v>
      </c>
      <c r="C17" s="42" t="s">
        <v>37</v>
      </c>
      <c r="D17" s="42" t="s">
        <v>22</v>
      </c>
      <c r="E17" s="300">
        <f>VLOOKUP(C17,考勤!$A:$AI,35,0)</f>
        <v>29</v>
      </c>
      <c r="F17" s="300">
        <f>VLOOKUP(C17,考勤!$A$5:AP2096,42,0)</f>
        <v>232</v>
      </c>
      <c r="G17" s="300">
        <v>21</v>
      </c>
      <c r="H17" s="300">
        <f t="shared" si="5"/>
        <v>4872</v>
      </c>
      <c r="I17" s="300">
        <f>VLOOKUP(C17,考勤!$A$5:AP3002,41,0)</f>
        <v>100</v>
      </c>
      <c r="J17" s="300">
        <v>21</v>
      </c>
      <c r="K17" s="300">
        <f t="shared" si="6"/>
        <v>2100</v>
      </c>
      <c r="L17" s="300">
        <f>IFERROR(VLOOKUP(C17,奖惩!B:D,3,0),0)</f>
        <v>0</v>
      </c>
      <c r="M17" s="300">
        <f t="shared" si="7"/>
        <v>6972</v>
      </c>
      <c r="N17" s="300">
        <f>E17*5</f>
        <v>145</v>
      </c>
      <c r="O17" s="300">
        <f>IFERROR(VLOOKUP(C17,工龄工资!B:Q,16,0),0)</f>
        <v>0</v>
      </c>
      <c r="P17" s="300"/>
      <c r="Q17" s="300">
        <f>IFERROR(VLOOKUP(C17,工龄工资!B:S,17,0),0)</f>
        <v>0</v>
      </c>
      <c r="R17" s="300">
        <f t="shared" si="8"/>
        <v>7117</v>
      </c>
      <c r="S17" s="308" t="str">
        <f>IFERROR(VLOOKUP(C17,奖惩!B:E,2,0),"")</f>
        <v/>
      </c>
    </row>
    <row r="18" s="295" customFormat="1" customHeight="1" spans="1:19">
      <c r="A18" s="42"/>
      <c r="B18" s="56" t="s">
        <v>20</v>
      </c>
      <c r="C18" s="42" t="s">
        <v>38</v>
      </c>
      <c r="D18" s="42" t="s">
        <v>22</v>
      </c>
      <c r="E18" s="300">
        <f>VLOOKUP(C18,考勤!$A:$AI,35,0)</f>
        <v>26.5</v>
      </c>
      <c r="F18" s="300">
        <f>VLOOKUP(C18,考勤!$A$5:AP2097,42,0)</f>
        <v>216</v>
      </c>
      <c r="G18" s="300">
        <v>21</v>
      </c>
      <c r="H18" s="300">
        <f t="shared" si="5"/>
        <v>4536</v>
      </c>
      <c r="I18" s="300">
        <f>VLOOKUP(C18,考勤!$A$5:AP3003,41,0)</f>
        <v>73</v>
      </c>
      <c r="J18" s="300">
        <v>21</v>
      </c>
      <c r="K18" s="300">
        <f t="shared" si="6"/>
        <v>1533</v>
      </c>
      <c r="L18" s="300">
        <f>IFERROR(VLOOKUP(C18,奖惩!B:D,3,0),0)</f>
        <v>0</v>
      </c>
      <c r="M18" s="300">
        <f t="shared" si="7"/>
        <v>6069</v>
      </c>
      <c r="N18" s="306">
        <f>E18*10</f>
        <v>265</v>
      </c>
      <c r="O18" s="300">
        <f>IFERROR(VLOOKUP(C18,工龄工资!B:Q,16,0),0)</f>
        <v>0</v>
      </c>
      <c r="P18" s="300"/>
      <c r="Q18" s="300">
        <f>IFERROR(VLOOKUP(C18,工龄工资!B:S,17,0),0)</f>
        <v>0</v>
      </c>
      <c r="R18" s="300">
        <f t="shared" si="8"/>
        <v>6334</v>
      </c>
      <c r="S18" s="308" t="str">
        <f>IFERROR(VLOOKUP(C18,奖惩!B:E,2,0),"")</f>
        <v/>
      </c>
    </row>
    <row r="19" s="295" customFormat="1" customHeight="1" spans="1:19">
      <c r="A19" s="42"/>
      <c r="B19" s="42" t="s">
        <v>39</v>
      </c>
      <c r="C19" s="42" t="s">
        <v>40</v>
      </c>
      <c r="D19" s="42" t="s">
        <v>22</v>
      </c>
      <c r="E19" s="300">
        <f>VLOOKUP(C19,考勤!$A:$AI,35,0)</f>
        <v>29</v>
      </c>
      <c r="F19" s="300">
        <f>VLOOKUP(C19,考勤!$A$5:AP2093,42,0)</f>
        <v>232</v>
      </c>
      <c r="G19" s="300">
        <v>19</v>
      </c>
      <c r="H19" s="300">
        <f t="shared" ref="H19:H29" si="10">F19*G19</f>
        <v>4408</v>
      </c>
      <c r="I19" s="300">
        <f>VLOOKUP(C19,考勤!$A$5:AP2999,41,0)</f>
        <v>112</v>
      </c>
      <c r="J19" s="300">
        <v>20</v>
      </c>
      <c r="K19" s="300">
        <f t="shared" ref="K19:K29" si="11">I19*J19</f>
        <v>2240</v>
      </c>
      <c r="L19" s="300">
        <f>IFERROR(VLOOKUP(C19,奖惩!B:D,3,0),0)</f>
        <v>20</v>
      </c>
      <c r="M19" s="300">
        <f t="shared" ref="M19:M29" si="12">H19+K19+L19</f>
        <v>6668</v>
      </c>
      <c r="N19" s="300">
        <f t="shared" ref="N19:N29" si="13">E19*5</f>
        <v>145</v>
      </c>
      <c r="O19" s="300">
        <v>337</v>
      </c>
      <c r="P19" s="300"/>
      <c r="Q19" s="300">
        <f>IFERROR(VLOOKUP(C19,工龄工资!B:S,17,0),0)</f>
        <v>0</v>
      </c>
      <c r="R19" s="300">
        <f t="shared" ref="R19:R29" si="14">M19+N19+O19+P19+Q19</f>
        <v>7150</v>
      </c>
      <c r="S19" s="308" t="str">
        <f>IFERROR(VLOOKUP(C19,奖惩!B:E,2,0),"")</f>
        <v>将不合格品检验出来</v>
      </c>
    </row>
    <row r="20" s="295" customFormat="1" customHeight="1" spans="1:19">
      <c r="A20" s="42"/>
      <c r="B20" s="42" t="s">
        <v>39</v>
      </c>
      <c r="C20" s="42" t="s">
        <v>41</v>
      </c>
      <c r="D20" s="42" t="s">
        <v>22</v>
      </c>
      <c r="E20" s="300">
        <f>VLOOKUP(C20,考勤!$A:$AI,35,0)</f>
        <v>27</v>
      </c>
      <c r="F20" s="300">
        <f>VLOOKUP(C20,考勤!$A$5:AP2094,42,0)</f>
        <v>216</v>
      </c>
      <c r="G20" s="300">
        <v>19</v>
      </c>
      <c r="H20" s="300">
        <f t="shared" si="10"/>
        <v>4104</v>
      </c>
      <c r="I20" s="300">
        <f>VLOOKUP(C20,考勤!$A$5:AP3000,41,0)</f>
        <v>118</v>
      </c>
      <c r="J20" s="300">
        <v>20</v>
      </c>
      <c r="K20" s="300">
        <f t="shared" si="11"/>
        <v>2360</v>
      </c>
      <c r="L20" s="300">
        <f>IFERROR(VLOOKUP(C20,奖惩!B:D,3,0),0)</f>
        <v>0</v>
      </c>
      <c r="M20" s="300">
        <f t="shared" si="12"/>
        <v>6464</v>
      </c>
      <c r="N20" s="300">
        <f t="shared" si="13"/>
        <v>135</v>
      </c>
      <c r="O20" s="300">
        <v>348</v>
      </c>
      <c r="P20" s="300"/>
      <c r="Q20" s="300">
        <f>IFERROR(VLOOKUP(C20,工龄工资!B:S,17,0),0)</f>
        <v>0</v>
      </c>
      <c r="R20" s="300">
        <f t="shared" si="14"/>
        <v>6947</v>
      </c>
      <c r="S20" s="308" t="str">
        <f>IFERROR(VLOOKUP(C20,奖惩!B:E,2,0),"")</f>
        <v/>
      </c>
    </row>
    <row r="21" s="295" customFormat="1" customHeight="1" spans="1:19">
      <c r="A21" s="42"/>
      <c r="B21" s="42" t="s">
        <v>39</v>
      </c>
      <c r="C21" s="42" t="s">
        <v>42</v>
      </c>
      <c r="D21" s="42" t="s">
        <v>22</v>
      </c>
      <c r="E21" s="300">
        <f>VLOOKUP(C21,考勤!$A:$AI,35,0)</f>
        <v>28</v>
      </c>
      <c r="F21" s="300">
        <f>VLOOKUP(C21,考勤!$A$5:AP2097,42,0)</f>
        <v>223.5</v>
      </c>
      <c r="G21" s="300">
        <v>19</v>
      </c>
      <c r="H21" s="300">
        <f t="shared" si="10"/>
        <v>4246.5</v>
      </c>
      <c r="I21" s="300">
        <f>VLOOKUP(C21,考勤!$A$5:AP3003,41,0)</f>
        <v>114</v>
      </c>
      <c r="J21" s="300">
        <v>20</v>
      </c>
      <c r="K21" s="300">
        <f t="shared" si="11"/>
        <v>2280</v>
      </c>
      <c r="L21" s="300">
        <f>IFERROR(VLOOKUP(C21,奖惩!B:D,3,0),0)</f>
        <v>0</v>
      </c>
      <c r="M21" s="300">
        <f t="shared" si="12"/>
        <v>6526.5</v>
      </c>
      <c r="N21" s="300">
        <f t="shared" si="13"/>
        <v>140</v>
      </c>
      <c r="O21" s="300">
        <v>336.5</v>
      </c>
      <c r="P21" s="300"/>
      <c r="Q21" s="300">
        <f>IFERROR(VLOOKUP(C21,工龄工资!B:S,17,0),0)</f>
        <v>0</v>
      </c>
      <c r="R21" s="300">
        <f t="shared" si="14"/>
        <v>7003</v>
      </c>
      <c r="S21" s="308" t="str">
        <f>IFERROR(VLOOKUP(C21,奖惩!B:E,2,0),"")</f>
        <v/>
      </c>
    </row>
    <row r="22" s="295" customFormat="1" customHeight="1" spans="1:19">
      <c r="A22" s="42"/>
      <c r="B22" s="42" t="s">
        <v>39</v>
      </c>
      <c r="C22" s="42" t="s">
        <v>43</v>
      </c>
      <c r="D22" s="42" t="s">
        <v>22</v>
      </c>
      <c r="E22" s="300">
        <f>VLOOKUP(C22,考勤!$A:$AI,35,0)</f>
        <v>25.5</v>
      </c>
      <c r="F22" s="300">
        <f>VLOOKUP(C22,考勤!$A$5:AP2099,42,0)</f>
        <v>208</v>
      </c>
      <c r="G22" s="300">
        <v>19</v>
      </c>
      <c r="H22" s="300">
        <f t="shared" si="10"/>
        <v>3952</v>
      </c>
      <c r="I22" s="300">
        <f>VLOOKUP(C22,考勤!$A$5:AP3005,41,0)</f>
        <v>117.5</v>
      </c>
      <c r="J22" s="300">
        <v>20</v>
      </c>
      <c r="K22" s="300">
        <f t="shared" si="11"/>
        <v>2350</v>
      </c>
      <c r="L22" s="300">
        <f>IFERROR(VLOOKUP(C22,奖惩!B:D,3,0),0)</f>
        <v>0</v>
      </c>
      <c r="M22" s="300">
        <f t="shared" si="12"/>
        <v>6302</v>
      </c>
      <c r="N22" s="300">
        <f t="shared" si="13"/>
        <v>127.5</v>
      </c>
      <c r="O22" s="300">
        <v>348</v>
      </c>
      <c r="P22" s="300"/>
      <c r="Q22" s="300">
        <f>IFERROR(VLOOKUP(C22,工龄工资!B:S,17,0),0)</f>
        <v>0</v>
      </c>
      <c r="R22" s="300">
        <f t="shared" si="14"/>
        <v>6777.5</v>
      </c>
      <c r="S22" s="308" t="str">
        <f>IFERROR(VLOOKUP(C22,奖惩!B:E,2,0),"")</f>
        <v/>
      </c>
    </row>
    <row r="23" s="295" customFormat="1" customHeight="1" spans="1:19">
      <c r="A23" s="42"/>
      <c r="B23" s="42" t="s">
        <v>39</v>
      </c>
      <c r="C23" s="42" t="s">
        <v>44</v>
      </c>
      <c r="D23" s="42" t="s">
        <v>22</v>
      </c>
      <c r="E23" s="300">
        <f>VLOOKUP(C23,考勤!$A:$AI,35,0)</f>
        <v>2</v>
      </c>
      <c r="F23" s="300">
        <f>VLOOKUP(C23,考勤!$A$5:AP2095,42,0)</f>
        <v>16</v>
      </c>
      <c r="G23" s="300">
        <v>19</v>
      </c>
      <c r="H23" s="300">
        <f t="shared" si="10"/>
        <v>304</v>
      </c>
      <c r="I23" s="300">
        <f>VLOOKUP(C23,考勤!$A$5:AP3001,41,0)</f>
        <v>4</v>
      </c>
      <c r="J23" s="300">
        <v>20</v>
      </c>
      <c r="K23" s="300">
        <f t="shared" si="11"/>
        <v>80</v>
      </c>
      <c r="L23" s="300">
        <f>IFERROR(VLOOKUP(C23,奖惩!B:D,3,0),0)</f>
        <v>0</v>
      </c>
      <c r="M23" s="300">
        <f t="shared" si="12"/>
        <v>384</v>
      </c>
      <c r="N23" s="300">
        <f t="shared" si="13"/>
        <v>10</v>
      </c>
      <c r="O23" s="300">
        <v>0</v>
      </c>
      <c r="P23" s="300"/>
      <c r="Q23" s="300">
        <f>IFERROR(VLOOKUP(C23,工龄工资!B:S,17,0),0)</f>
        <v>0</v>
      </c>
      <c r="R23" s="300">
        <f t="shared" si="14"/>
        <v>394</v>
      </c>
      <c r="S23" s="308" t="str">
        <f>IFERROR(VLOOKUP(C23,奖惩!B:E,2,0),"")</f>
        <v/>
      </c>
    </row>
    <row r="24" s="295" customFormat="1" customHeight="1" spans="1:19">
      <c r="A24" s="42"/>
      <c r="B24" s="42" t="s">
        <v>39</v>
      </c>
      <c r="C24" s="42" t="s">
        <v>45</v>
      </c>
      <c r="D24" s="42" t="s">
        <v>22</v>
      </c>
      <c r="E24" s="300">
        <f>VLOOKUP(C24,考勤!$A:$AI,35,0)</f>
        <v>27.5</v>
      </c>
      <c r="F24" s="300">
        <f>VLOOKUP(C24,考勤!$A$5:AP2096,42,0)</f>
        <v>224</v>
      </c>
      <c r="G24" s="300">
        <v>19</v>
      </c>
      <c r="H24" s="300">
        <f t="shared" si="10"/>
        <v>4256</v>
      </c>
      <c r="I24" s="300">
        <f>VLOOKUP(C24,考勤!$A$5:AP3002,41,0)</f>
        <v>123.5</v>
      </c>
      <c r="J24" s="300">
        <v>20</v>
      </c>
      <c r="K24" s="300">
        <f t="shared" si="11"/>
        <v>2470</v>
      </c>
      <c r="L24" s="300">
        <f>IFERROR(VLOOKUP(C24,奖惩!B:D,3,0),0)</f>
        <v>0</v>
      </c>
      <c r="M24" s="300">
        <f t="shared" si="12"/>
        <v>6726</v>
      </c>
      <c r="N24" s="300">
        <f t="shared" si="13"/>
        <v>137.5</v>
      </c>
      <c r="O24" s="300">
        <v>348</v>
      </c>
      <c r="P24" s="300"/>
      <c r="Q24" s="300">
        <f>IFERROR(VLOOKUP(C24,工龄工资!B:S,17,0),0)</f>
        <v>0</v>
      </c>
      <c r="R24" s="300">
        <f t="shared" si="14"/>
        <v>7211.5</v>
      </c>
      <c r="S24" s="308" t="str">
        <f>IFERROR(VLOOKUP(C24,奖惩!B:E,2,0),"")</f>
        <v/>
      </c>
    </row>
    <row r="25" s="295" customFormat="1" customHeight="1" spans="1:19">
      <c r="A25" s="42"/>
      <c r="B25" s="42" t="s">
        <v>39</v>
      </c>
      <c r="C25" s="42" t="s">
        <v>46</v>
      </c>
      <c r="D25" s="42" t="s">
        <v>22</v>
      </c>
      <c r="E25" s="300">
        <f>VLOOKUP(C25,考勤!$A:$AI,35,0)</f>
        <v>23</v>
      </c>
      <c r="F25" s="300">
        <f>VLOOKUP(C25,考勤!$A$5:AP2095,42,0)</f>
        <v>188</v>
      </c>
      <c r="G25" s="300">
        <v>19</v>
      </c>
      <c r="H25" s="300">
        <f t="shared" si="10"/>
        <v>3572</v>
      </c>
      <c r="I25" s="300">
        <f>VLOOKUP(C25,考勤!$A$5:AP3001,41,0)</f>
        <v>106</v>
      </c>
      <c r="J25" s="300">
        <v>20</v>
      </c>
      <c r="K25" s="300">
        <f t="shared" si="11"/>
        <v>2120</v>
      </c>
      <c r="L25" s="300">
        <f>IFERROR(VLOOKUP(C25,奖惩!B:D,3,0),0)</f>
        <v>0</v>
      </c>
      <c r="M25" s="300">
        <f t="shared" si="12"/>
        <v>5692</v>
      </c>
      <c r="N25" s="300">
        <f t="shared" si="13"/>
        <v>115</v>
      </c>
      <c r="O25" s="300">
        <v>336</v>
      </c>
      <c r="P25" s="300"/>
      <c r="Q25" s="300">
        <f>IFERROR(VLOOKUP(C25,工龄工资!B:S,17,0),0)</f>
        <v>0</v>
      </c>
      <c r="R25" s="300">
        <f t="shared" si="14"/>
        <v>6143</v>
      </c>
      <c r="S25" s="308" t="str">
        <f>IFERROR(VLOOKUP(C25,奖惩!B:E,2,0),"")</f>
        <v/>
      </c>
    </row>
    <row r="26" s="295" customFormat="1" customHeight="1" spans="1:19">
      <c r="A26" s="42"/>
      <c r="B26" s="42" t="s">
        <v>39</v>
      </c>
      <c r="C26" s="42" t="s">
        <v>47</v>
      </c>
      <c r="D26" s="42" t="s">
        <v>22</v>
      </c>
      <c r="E26" s="300">
        <f>VLOOKUP(C26,考勤!$A:$AI,35,0)</f>
        <v>20</v>
      </c>
      <c r="F26" s="300">
        <f>VLOOKUP(C26,考勤!$A$5:AP2096,42,0)</f>
        <v>160</v>
      </c>
      <c r="G26" s="300">
        <v>19</v>
      </c>
      <c r="H26" s="300">
        <f t="shared" si="10"/>
        <v>3040</v>
      </c>
      <c r="I26" s="300">
        <f>VLOOKUP(C26,考勤!$A$5:AP3002,41,0)</f>
        <v>78.5</v>
      </c>
      <c r="J26" s="300">
        <v>20</v>
      </c>
      <c r="K26" s="300">
        <f t="shared" si="11"/>
        <v>1570</v>
      </c>
      <c r="L26" s="300">
        <f>IFERROR(VLOOKUP(C26,奖惩!B:D,3,0),0)</f>
        <v>0</v>
      </c>
      <c r="M26" s="300">
        <f t="shared" si="12"/>
        <v>4610</v>
      </c>
      <c r="N26" s="300">
        <f t="shared" si="13"/>
        <v>100</v>
      </c>
      <c r="O26" s="300">
        <v>335</v>
      </c>
      <c r="P26" s="300"/>
      <c r="Q26" s="300">
        <f>IFERROR(VLOOKUP(C26,工龄工资!B:S,17,0),0)</f>
        <v>0</v>
      </c>
      <c r="R26" s="300">
        <f t="shared" si="14"/>
        <v>5045</v>
      </c>
      <c r="S26" s="308" t="str">
        <f>IFERROR(VLOOKUP(C26,奖惩!B:E,2,0),"")</f>
        <v/>
      </c>
    </row>
    <row r="27" s="295" customFormat="1" customHeight="1" spans="1:19">
      <c r="A27" s="42"/>
      <c r="B27" s="42" t="s">
        <v>39</v>
      </c>
      <c r="C27" s="42" t="s">
        <v>48</v>
      </c>
      <c r="D27" s="42" t="s">
        <v>22</v>
      </c>
      <c r="E27" s="300">
        <f>VLOOKUP(C27,考勤!$A:$AI,35,0)</f>
        <v>6</v>
      </c>
      <c r="F27" s="300">
        <f>VLOOKUP(C27,考勤!$A$5:AP2097,42,0)</f>
        <v>48</v>
      </c>
      <c r="G27" s="300">
        <v>20</v>
      </c>
      <c r="H27" s="300">
        <f t="shared" si="10"/>
        <v>960</v>
      </c>
      <c r="I27" s="300">
        <f>VLOOKUP(C27,考勤!$A$5:AP3003,41,0)</f>
        <v>33</v>
      </c>
      <c r="J27" s="300">
        <v>20</v>
      </c>
      <c r="K27" s="300">
        <f t="shared" si="11"/>
        <v>660</v>
      </c>
      <c r="L27" s="300">
        <f>IFERROR(VLOOKUP(C27,奖惩!B:D,3,0),0)</f>
        <v>0</v>
      </c>
      <c r="M27" s="300">
        <f t="shared" si="12"/>
        <v>1620</v>
      </c>
      <c r="N27" s="300">
        <f t="shared" si="13"/>
        <v>30</v>
      </c>
      <c r="O27" s="300"/>
      <c r="P27" s="300"/>
      <c r="Q27" s="300">
        <f>IFERROR(VLOOKUP(C27,工龄工资!B:S,17,0),0)</f>
        <v>0</v>
      </c>
      <c r="R27" s="300">
        <f t="shared" si="14"/>
        <v>1650</v>
      </c>
      <c r="S27" s="308" t="str">
        <f>IFERROR(VLOOKUP(C27,奖惩!B:E,2,0),"")</f>
        <v/>
      </c>
    </row>
    <row r="28" s="295" customFormat="1" customHeight="1" spans="1:19">
      <c r="A28" s="42"/>
      <c r="B28" s="42" t="s">
        <v>39</v>
      </c>
      <c r="C28" s="42" t="s">
        <v>49</v>
      </c>
      <c r="D28" s="42" t="s">
        <v>22</v>
      </c>
      <c r="E28" s="300">
        <f>VLOOKUP(C28,考勤!$A:$AI,35,0)</f>
        <v>21</v>
      </c>
      <c r="F28" s="300">
        <f>VLOOKUP(C28,考勤!$A$5:AP2098,42,0)</f>
        <v>168</v>
      </c>
      <c r="G28" s="300">
        <v>19</v>
      </c>
      <c r="H28" s="300">
        <f t="shared" si="10"/>
        <v>3192</v>
      </c>
      <c r="I28" s="300">
        <f>VLOOKUP(C28,考勤!$A$5:AP3004,41,0)</f>
        <v>76.5</v>
      </c>
      <c r="J28" s="300">
        <v>20</v>
      </c>
      <c r="K28" s="300">
        <f t="shared" si="11"/>
        <v>1530</v>
      </c>
      <c r="L28" s="300">
        <f>IFERROR(VLOOKUP(C28,奖惩!B:D,3,0),0)</f>
        <v>0</v>
      </c>
      <c r="M28" s="300">
        <f t="shared" si="12"/>
        <v>4722</v>
      </c>
      <c r="N28" s="300">
        <f t="shared" si="13"/>
        <v>105</v>
      </c>
      <c r="O28" s="300">
        <v>335</v>
      </c>
      <c r="P28" s="300"/>
      <c r="Q28" s="300">
        <f>IFERROR(VLOOKUP(C28,工龄工资!B:S,17,0),0)</f>
        <v>0</v>
      </c>
      <c r="R28" s="300">
        <f t="shared" si="14"/>
        <v>5162</v>
      </c>
      <c r="S28" s="308" t="str">
        <f>IFERROR(VLOOKUP(C28,奖惩!B:E,2,0),"")</f>
        <v/>
      </c>
    </row>
    <row r="29" s="295" customFormat="1" customHeight="1" spans="1:19">
      <c r="A29" s="42"/>
      <c r="B29" s="42" t="s">
        <v>39</v>
      </c>
      <c r="C29" s="56" t="s">
        <v>50</v>
      </c>
      <c r="D29" s="42" t="s">
        <v>22</v>
      </c>
      <c r="E29" s="300">
        <f>VLOOKUP(C29,考勤!$A:$AI,35,0)</f>
        <v>9.5</v>
      </c>
      <c r="F29" s="300">
        <f>VLOOKUP(C29,考勤!$A$5:AP2099,42,0)</f>
        <v>75.5</v>
      </c>
      <c r="G29" s="300">
        <v>22</v>
      </c>
      <c r="H29" s="300">
        <f t="shared" si="10"/>
        <v>1661</v>
      </c>
      <c r="I29" s="300">
        <f>VLOOKUP(C29,考勤!$A$5:AP3005,41,0)</f>
        <v>34.5</v>
      </c>
      <c r="J29" s="300">
        <v>22</v>
      </c>
      <c r="K29" s="300">
        <f t="shared" si="11"/>
        <v>759</v>
      </c>
      <c r="L29" s="300">
        <f>IFERROR(VLOOKUP(C29,奖惩!B:D,3,0),0)</f>
        <v>0</v>
      </c>
      <c r="M29" s="300">
        <f t="shared" si="12"/>
        <v>2420</v>
      </c>
      <c r="N29" s="300">
        <f t="shared" si="13"/>
        <v>47.5</v>
      </c>
      <c r="O29" s="300"/>
      <c r="P29" s="300"/>
      <c r="Q29" s="300">
        <f>IFERROR(VLOOKUP(C29,工龄工资!B:S,17,0),0)</f>
        <v>0</v>
      </c>
      <c r="R29" s="300">
        <f t="shared" si="14"/>
        <v>2467.5</v>
      </c>
      <c r="S29" s="308" t="str">
        <f>IFERROR(VLOOKUP(C29,奖惩!B:E,2,0),"")</f>
        <v/>
      </c>
    </row>
    <row r="30" s="295" customFormat="1" customHeight="1" spans="1:19">
      <c r="A30" s="42"/>
      <c r="B30" s="42" t="s">
        <v>39</v>
      </c>
      <c r="C30" s="42" t="s">
        <v>51</v>
      </c>
      <c r="D30" s="42" t="s">
        <v>22</v>
      </c>
      <c r="E30" s="300">
        <f>VLOOKUP(C30,考勤!$A:$AI,35,0)</f>
        <v>13.5</v>
      </c>
      <c r="F30" s="300">
        <f>VLOOKUP(C30,考勤!$A$5:AP2102,42,0)</f>
        <v>119</v>
      </c>
      <c r="G30" s="300">
        <v>19</v>
      </c>
      <c r="H30" s="300">
        <f t="shared" ref="H30:H40" si="15">F30*G30</f>
        <v>2261</v>
      </c>
      <c r="I30" s="300">
        <f>VLOOKUP(C30,考勤!$A$5:AP3008,41,0)</f>
        <v>43</v>
      </c>
      <c r="J30" s="300">
        <v>20</v>
      </c>
      <c r="K30" s="300">
        <f t="shared" ref="K30:K40" si="16">I30*J30</f>
        <v>860</v>
      </c>
      <c r="L30" s="300">
        <f>IFERROR(VLOOKUP(C30,奖惩!B:D,3,0),0)</f>
        <v>0</v>
      </c>
      <c r="M30" s="300">
        <f t="shared" ref="M30:M40" si="17">H30+K30+L30</f>
        <v>3121</v>
      </c>
      <c r="N30" s="300">
        <f t="shared" ref="N30:N40" si="18">E30*5</f>
        <v>67.5</v>
      </c>
      <c r="O30" s="300">
        <f>IFERROR(VLOOKUP(C30,工龄工资!B:Q,16,0),0)</f>
        <v>0</v>
      </c>
      <c r="P30" s="300"/>
      <c r="Q30" s="300">
        <f>IFERROR(VLOOKUP(C30,工龄工资!B:S,17,0),0)</f>
        <v>0</v>
      </c>
      <c r="R30" s="300">
        <f t="shared" ref="R30:R40" si="19">M30+N30+O30+P30+Q30</f>
        <v>3188.5</v>
      </c>
      <c r="S30" s="308" t="str">
        <f>IFERROR(VLOOKUP(C30,奖惩!B:E,2,0),"")</f>
        <v/>
      </c>
    </row>
    <row r="31" s="295" customFormat="1" customHeight="1" spans="1:19">
      <c r="A31" s="42"/>
      <c r="B31" s="42" t="s">
        <v>52</v>
      </c>
      <c r="C31" s="296" t="s">
        <v>53</v>
      </c>
      <c r="D31" s="42" t="s">
        <v>22</v>
      </c>
      <c r="E31" s="300">
        <f>VLOOKUP(C31,考勤!$A:$AI,35,0)</f>
        <v>25</v>
      </c>
      <c r="F31" s="300">
        <f>VLOOKUP(C31,考勤!$A$5:AP2103,42,0)</f>
        <v>198.5</v>
      </c>
      <c r="G31" s="300">
        <v>19.5</v>
      </c>
      <c r="H31" s="300">
        <f t="shared" si="15"/>
        <v>3870.75</v>
      </c>
      <c r="I31" s="300">
        <f>VLOOKUP(C31,考勤!$A$5:AP3009,41,0)</f>
        <v>82</v>
      </c>
      <c r="J31" s="300">
        <v>19.5</v>
      </c>
      <c r="K31" s="300">
        <f t="shared" si="16"/>
        <v>1599</v>
      </c>
      <c r="L31" s="300">
        <f>IFERROR(VLOOKUP(C31,奖惩!B:D,3,0),0)</f>
        <v>150</v>
      </c>
      <c r="M31" s="300">
        <f t="shared" si="17"/>
        <v>5619.75</v>
      </c>
      <c r="N31" s="300">
        <f t="shared" si="18"/>
        <v>125</v>
      </c>
      <c r="O31" s="300">
        <f>IFERROR(VLOOKUP(C31,工龄工资!B:Q,16,0),0)</f>
        <v>0</v>
      </c>
      <c r="P31" s="300"/>
      <c r="Q31" s="300">
        <f>IFERROR(VLOOKUP(C31,工龄工资!B:S,17,0),0)</f>
        <v>0</v>
      </c>
      <c r="R31" s="300">
        <f t="shared" si="19"/>
        <v>5744.75</v>
      </c>
      <c r="S31" s="308" t="str">
        <f>IFERROR(VLOOKUP(C31,奖惩!B:E,2,0),"")</f>
        <v>环境补助</v>
      </c>
    </row>
    <row r="32" s="295" customFormat="1" customHeight="1" spans="1:19">
      <c r="A32" s="42"/>
      <c r="B32" s="42" t="s">
        <v>52</v>
      </c>
      <c r="C32" s="42" t="s">
        <v>54</v>
      </c>
      <c r="D32" s="42" t="s">
        <v>22</v>
      </c>
      <c r="E32" s="300">
        <f>VLOOKUP(C32,考勤!$A:$AI,35,0)</f>
        <v>21</v>
      </c>
      <c r="F32" s="300">
        <f>VLOOKUP(C32,考勤!$A$5:AP2099,42,0)</f>
        <v>171</v>
      </c>
      <c r="G32" s="300">
        <v>20.5</v>
      </c>
      <c r="H32" s="300">
        <f t="shared" si="15"/>
        <v>3505.5</v>
      </c>
      <c r="I32" s="300">
        <f>VLOOKUP(C32,考勤!$A$5:AP3005,41,0)</f>
        <v>67.5</v>
      </c>
      <c r="J32" s="300">
        <v>20.5</v>
      </c>
      <c r="K32" s="300">
        <f t="shared" si="16"/>
        <v>1383.75</v>
      </c>
      <c r="L32" s="300">
        <f>IFERROR(VLOOKUP(C32,奖惩!B:D,3,0),0)</f>
        <v>230</v>
      </c>
      <c r="M32" s="300">
        <f t="shared" si="17"/>
        <v>5119.25</v>
      </c>
      <c r="N32" s="300">
        <f t="shared" si="18"/>
        <v>105</v>
      </c>
      <c r="O32" s="300">
        <f>IFERROR(VLOOKUP(C32,工龄工资!B:Q,16,0),0)</f>
        <v>0</v>
      </c>
      <c r="P32" s="300"/>
      <c r="Q32" s="300">
        <f>IFERROR(VLOOKUP(C32,工龄工资!B:S,17,0),0)</f>
        <v>0</v>
      </c>
      <c r="R32" s="300">
        <f t="shared" si="19"/>
        <v>5224.25</v>
      </c>
      <c r="S32" s="308" t="str">
        <f>IFERROR(VLOOKUP(C32,奖惩!B:E,2,0),"")</f>
        <v>夜班补助</v>
      </c>
    </row>
    <row r="33" s="295" customFormat="1" customHeight="1" spans="1:19">
      <c r="A33" s="42"/>
      <c r="B33" s="42" t="s">
        <v>52</v>
      </c>
      <c r="C33" s="42" t="s">
        <v>55</v>
      </c>
      <c r="D33" s="42" t="s">
        <v>22</v>
      </c>
      <c r="E33" s="300">
        <f>VLOOKUP(C33,考勤!$A:$AI,35,0)</f>
        <v>26.5</v>
      </c>
      <c r="F33" s="300">
        <f>VLOOKUP(C33,考勤!$A$5:AP2097,42,0)</f>
        <v>214</v>
      </c>
      <c r="G33" s="300">
        <v>21</v>
      </c>
      <c r="H33" s="300">
        <f t="shared" si="15"/>
        <v>4494</v>
      </c>
      <c r="I33" s="300">
        <f>VLOOKUP(C33,考勤!$A$5:AP3003,41,0)</f>
        <v>90.5</v>
      </c>
      <c r="J33" s="300">
        <v>21</v>
      </c>
      <c r="K33" s="300">
        <f t="shared" si="16"/>
        <v>1900.5</v>
      </c>
      <c r="L33" s="300">
        <f>IFERROR(VLOOKUP(C33,奖惩!B:D,3,0),0)</f>
        <v>255</v>
      </c>
      <c r="M33" s="300">
        <f t="shared" si="17"/>
        <v>6649.5</v>
      </c>
      <c r="N33" s="300">
        <f t="shared" si="18"/>
        <v>132.5</v>
      </c>
      <c r="O33" s="300">
        <f>IFERROR(VLOOKUP(C33,工龄工资!B:Q,16,0),0)</f>
        <v>0</v>
      </c>
      <c r="P33" s="300"/>
      <c r="Q33" s="300">
        <f>IFERROR(VLOOKUP(C33,工龄工资!B:S,17,0),0)</f>
        <v>0</v>
      </c>
      <c r="R33" s="300">
        <f t="shared" si="19"/>
        <v>6782</v>
      </c>
      <c r="S33" s="308" t="str">
        <f>IFERROR(VLOOKUP(C33,奖惩!B:E,2,0),"")</f>
        <v>夜班补助</v>
      </c>
    </row>
    <row r="34" s="295" customFormat="1" customHeight="1" spans="1:19">
      <c r="A34" s="42"/>
      <c r="B34" s="42" t="s">
        <v>52</v>
      </c>
      <c r="C34" s="42" t="s">
        <v>56</v>
      </c>
      <c r="D34" s="42" t="s">
        <v>22</v>
      </c>
      <c r="E34" s="300">
        <f>VLOOKUP(C34,考勤!$A:$AI,35,0)</f>
        <v>0.5</v>
      </c>
      <c r="F34" s="300">
        <f>VLOOKUP(C34,考勤!$A$5:AP2098,42,0)</f>
        <v>6.5</v>
      </c>
      <c r="G34" s="300">
        <v>19</v>
      </c>
      <c r="H34" s="300">
        <f t="shared" si="15"/>
        <v>123.5</v>
      </c>
      <c r="I34" s="300">
        <f>VLOOKUP(C34,考勤!$A$5:AP3004,41,0)</f>
        <v>0</v>
      </c>
      <c r="J34" s="300">
        <v>19</v>
      </c>
      <c r="K34" s="300">
        <f t="shared" si="16"/>
        <v>0</v>
      </c>
      <c r="L34" s="300">
        <f>IFERROR(VLOOKUP(C34,奖惩!B:D,3,0),0)</f>
        <v>0</v>
      </c>
      <c r="M34" s="300">
        <f t="shared" si="17"/>
        <v>123.5</v>
      </c>
      <c r="N34" s="300">
        <f t="shared" si="18"/>
        <v>2.5</v>
      </c>
      <c r="O34" s="300">
        <f>IFERROR(VLOOKUP(C34,工龄工资!B:Q,16,0),0)</f>
        <v>0</v>
      </c>
      <c r="P34" s="300"/>
      <c r="Q34" s="300">
        <f>IFERROR(VLOOKUP(C34,工龄工资!B:S,17,0),0)</f>
        <v>0</v>
      </c>
      <c r="R34" s="300">
        <f t="shared" si="19"/>
        <v>126</v>
      </c>
      <c r="S34" s="308" t="str">
        <f>IFERROR(VLOOKUP(C34,奖惩!B:E,2,0),"")</f>
        <v/>
      </c>
    </row>
    <row r="35" s="295" customFormat="1" customHeight="1" spans="1:19">
      <c r="A35" s="42"/>
      <c r="B35" s="42" t="s">
        <v>52</v>
      </c>
      <c r="C35" s="303" t="s">
        <v>57</v>
      </c>
      <c r="D35" s="42" t="s">
        <v>22</v>
      </c>
      <c r="E35" s="300">
        <f>VLOOKUP(C35,考勤!$A:$AI,35,0)</f>
        <v>0.5</v>
      </c>
      <c r="F35" s="300">
        <f>VLOOKUP(C35,考勤!$A$5:AP2097,42,0)</f>
        <v>6.5</v>
      </c>
      <c r="G35" s="300">
        <v>19</v>
      </c>
      <c r="H35" s="300">
        <f t="shared" si="15"/>
        <v>123.5</v>
      </c>
      <c r="I35" s="300">
        <f>VLOOKUP(C35,考勤!$A$5:AP3003,41,0)</f>
        <v>0</v>
      </c>
      <c r="J35" s="300">
        <v>19</v>
      </c>
      <c r="K35" s="300">
        <f t="shared" si="16"/>
        <v>0</v>
      </c>
      <c r="L35" s="300">
        <f>IFERROR(VLOOKUP(C35,奖惩!B:D,3,0),0)</f>
        <v>0</v>
      </c>
      <c r="M35" s="300">
        <f t="shared" si="17"/>
        <v>123.5</v>
      </c>
      <c r="N35" s="300">
        <f t="shared" si="18"/>
        <v>2.5</v>
      </c>
      <c r="O35" s="300">
        <f>IFERROR(VLOOKUP(C35,工龄工资!B:Q,16,0),0)</f>
        <v>0</v>
      </c>
      <c r="P35" s="300"/>
      <c r="Q35" s="300">
        <f>IFERROR(VLOOKUP(C35,工龄工资!B:S,17,0),0)</f>
        <v>0</v>
      </c>
      <c r="R35" s="300">
        <f t="shared" si="19"/>
        <v>126</v>
      </c>
      <c r="S35" s="308" t="str">
        <f>IFERROR(VLOOKUP(C35,奖惩!B:E,2,0),"")</f>
        <v/>
      </c>
    </row>
    <row r="36" s="295" customFormat="1" customHeight="1" spans="1:19">
      <c r="A36" s="42"/>
      <c r="B36" s="42" t="s">
        <v>52</v>
      </c>
      <c r="C36" s="42" t="s">
        <v>58</v>
      </c>
      <c r="D36" s="42" t="s">
        <v>22</v>
      </c>
      <c r="E36" s="300">
        <f>VLOOKUP(C36,考勤!$A:$AI,35,0)</f>
        <v>13.5</v>
      </c>
      <c r="F36" s="300">
        <f>VLOOKUP(C36,考勤!$A$5:AP2098,42,0)</f>
        <v>109</v>
      </c>
      <c r="G36" s="300">
        <v>19</v>
      </c>
      <c r="H36" s="300">
        <f t="shared" si="15"/>
        <v>2071</v>
      </c>
      <c r="I36" s="300">
        <f>VLOOKUP(C36,考勤!$A$5:AP3004,41,0)</f>
        <v>45</v>
      </c>
      <c r="J36" s="300">
        <v>19</v>
      </c>
      <c r="K36" s="300">
        <f t="shared" si="16"/>
        <v>855</v>
      </c>
      <c r="L36" s="300">
        <f>IFERROR(VLOOKUP(C36,奖惩!B:D,3,0),0)</f>
        <v>0</v>
      </c>
      <c r="M36" s="300">
        <f t="shared" si="17"/>
        <v>2926</v>
      </c>
      <c r="N36" s="300">
        <f t="shared" si="18"/>
        <v>67.5</v>
      </c>
      <c r="O36" s="300">
        <f>IFERROR(VLOOKUP(C36,工龄工资!B:Q,16,0),0)</f>
        <v>0</v>
      </c>
      <c r="P36" s="300"/>
      <c r="Q36" s="300">
        <f>IFERROR(VLOOKUP(C36,工龄工资!B:S,17,0),0)</f>
        <v>0</v>
      </c>
      <c r="R36" s="300">
        <f t="shared" si="19"/>
        <v>2993.5</v>
      </c>
      <c r="S36" s="308" t="str">
        <f>IFERROR(VLOOKUP(C36,奖惩!B:E,2,0),"")</f>
        <v/>
      </c>
    </row>
    <row r="37" s="295" customFormat="1" customHeight="1" spans="1:19">
      <c r="A37" s="42"/>
      <c r="B37" s="42" t="s">
        <v>52</v>
      </c>
      <c r="C37" s="42" t="s">
        <v>59</v>
      </c>
      <c r="D37" s="42" t="s">
        <v>22</v>
      </c>
      <c r="E37" s="300">
        <f>VLOOKUP(C37,考勤!$A:$AI,35,0)</f>
        <v>8.5</v>
      </c>
      <c r="F37" s="300">
        <f>VLOOKUP(C37,考勤!$A$5:AP2099,42,0)</f>
        <v>70</v>
      </c>
      <c r="G37" s="300">
        <v>19</v>
      </c>
      <c r="H37" s="300">
        <f t="shared" si="15"/>
        <v>1330</v>
      </c>
      <c r="I37" s="300">
        <f>VLOOKUP(C37,考勤!$A$5:AP3005,41,0)</f>
        <v>25.5</v>
      </c>
      <c r="J37" s="300">
        <v>19</v>
      </c>
      <c r="K37" s="300">
        <f t="shared" si="16"/>
        <v>484.5</v>
      </c>
      <c r="L37" s="300">
        <f>IFERROR(VLOOKUP(C37,奖惩!B:D,3,0),0)</f>
        <v>120</v>
      </c>
      <c r="M37" s="300">
        <f t="shared" si="17"/>
        <v>1934.5</v>
      </c>
      <c r="N37" s="300">
        <f t="shared" si="18"/>
        <v>42.5</v>
      </c>
      <c r="O37" s="300">
        <f>IFERROR(VLOOKUP(C37,工龄工资!B:Q,16,0),0)</f>
        <v>0</v>
      </c>
      <c r="P37" s="300"/>
      <c r="Q37" s="300">
        <f>IFERROR(VLOOKUP(C37,工龄工资!B:S,17,0),0)</f>
        <v>0</v>
      </c>
      <c r="R37" s="300">
        <f t="shared" si="19"/>
        <v>1977</v>
      </c>
      <c r="S37" s="308" t="str">
        <f>IFERROR(VLOOKUP(C37,奖惩!B:E,2,0),"")</f>
        <v>环境补助</v>
      </c>
    </row>
    <row r="38" s="295" customFormat="1" customHeight="1" spans="1:19">
      <c r="A38" s="42"/>
      <c r="B38" s="42" t="s">
        <v>52</v>
      </c>
      <c r="C38" s="42" t="s">
        <v>60</v>
      </c>
      <c r="D38" s="42" t="s">
        <v>22</v>
      </c>
      <c r="E38" s="300">
        <f>VLOOKUP(C38,考勤!$A:$AI,35,0)</f>
        <v>7</v>
      </c>
      <c r="F38" s="300">
        <f>VLOOKUP(C38,考勤!$A$5:AP2100,42,0)</f>
        <v>56</v>
      </c>
      <c r="G38" s="300">
        <v>19</v>
      </c>
      <c r="H38" s="300">
        <f t="shared" si="15"/>
        <v>1064</v>
      </c>
      <c r="I38" s="300">
        <f>VLOOKUP(C38,考勤!$A$5:AP3006,41,0)</f>
        <v>18</v>
      </c>
      <c r="J38" s="300">
        <v>19</v>
      </c>
      <c r="K38" s="300">
        <f t="shared" si="16"/>
        <v>342</v>
      </c>
      <c r="L38" s="300">
        <f>IFERROR(VLOOKUP(C38,奖惩!B:D,3,0),0)</f>
        <v>175</v>
      </c>
      <c r="M38" s="300">
        <f t="shared" si="17"/>
        <v>1581</v>
      </c>
      <c r="N38" s="300">
        <f t="shared" si="18"/>
        <v>35</v>
      </c>
      <c r="O38" s="300">
        <f>IFERROR(VLOOKUP(C38,工龄工资!B:Q,16,0),0)</f>
        <v>0</v>
      </c>
      <c r="P38" s="300"/>
      <c r="Q38" s="300">
        <f>IFERROR(VLOOKUP(C38,工龄工资!B:S,17,0),0)</f>
        <v>0</v>
      </c>
      <c r="R38" s="300">
        <f t="shared" si="19"/>
        <v>1616</v>
      </c>
      <c r="S38" s="308" t="str">
        <f>IFERROR(VLOOKUP(C38,奖惩!B:E,2,0),"")</f>
        <v>夜班补助</v>
      </c>
    </row>
    <row r="39" s="295" customFormat="1" customHeight="1" spans="1:19">
      <c r="A39" s="42"/>
      <c r="B39" s="42" t="s">
        <v>52</v>
      </c>
      <c r="C39" s="42" t="s">
        <v>61</v>
      </c>
      <c r="D39" s="42" t="s">
        <v>22</v>
      </c>
      <c r="E39" s="300">
        <f>VLOOKUP(C39,考勤!$A:$AI,35,0)</f>
        <v>27</v>
      </c>
      <c r="F39" s="300">
        <f>VLOOKUP(C39,考勤!$A$5:AP2101,42,0)</f>
        <v>217.5</v>
      </c>
      <c r="G39" s="300">
        <v>20.5</v>
      </c>
      <c r="H39" s="300">
        <f t="shared" si="15"/>
        <v>4458.75</v>
      </c>
      <c r="I39" s="300">
        <f>VLOOKUP(C39,考勤!$A$5:AP3007,41,0)</f>
        <v>102</v>
      </c>
      <c r="J39" s="300">
        <v>20.5</v>
      </c>
      <c r="K39" s="300">
        <f t="shared" si="16"/>
        <v>2091</v>
      </c>
      <c r="L39" s="300">
        <f>IFERROR(VLOOKUP(C39,奖惩!B:D,3,0),0)</f>
        <v>-20</v>
      </c>
      <c r="M39" s="300">
        <f t="shared" si="17"/>
        <v>6529.75</v>
      </c>
      <c r="N39" s="300">
        <f t="shared" si="18"/>
        <v>135</v>
      </c>
      <c r="O39" s="300">
        <v>165</v>
      </c>
      <c r="P39" s="300"/>
      <c r="Q39" s="300">
        <f>IFERROR(VLOOKUP(C39,工龄工资!B:S,17,0),0)</f>
        <v>0</v>
      </c>
      <c r="R39" s="300">
        <f t="shared" si="19"/>
        <v>6829.75</v>
      </c>
      <c r="S39" s="308" t="str">
        <f>IFERROR(VLOOKUP(C39,奖惩!B:E,2,0),"")</f>
        <v>9.24统帅副座质量问题</v>
      </c>
    </row>
    <row r="40" s="295" customFormat="1" customHeight="1" spans="1:19">
      <c r="A40" s="42"/>
      <c r="B40" s="42" t="s">
        <v>52</v>
      </c>
      <c r="C40" s="42" t="s">
        <v>62</v>
      </c>
      <c r="D40" s="42" t="s">
        <v>22</v>
      </c>
      <c r="E40" s="300">
        <f>VLOOKUP(C40,考勤!$A:$AI,35,0)</f>
        <v>29.5</v>
      </c>
      <c r="F40" s="300">
        <f>VLOOKUP(C40,考勤!$A$5:AP2103,42,0)</f>
        <v>238</v>
      </c>
      <c r="G40" s="300">
        <v>21</v>
      </c>
      <c r="H40" s="300">
        <f t="shared" si="15"/>
        <v>4998</v>
      </c>
      <c r="I40" s="300">
        <f>VLOOKUP(C40,考勤!$A$5:AP3009,41,0)</f>
        <v>101</v>
      </c>
      <c r="J40" s="300">
        <v>21</v>
      </c>
      <c r="K40" s="300">
        <f t="shared" si="16"/>
        <v>2121</v>
      </c>
      <c r="L40" s="300">
        <f>IFERROR(VLOOKUP(C40,奖惩!B:D,3,0),0)</f>
        <v>30</v>
      </c>
      <c r="M40" s="300">
        <f t="shared" si="17"/>
        <v>7149</v>
      </c>
      <c r="N40" s="300">
        <f t="shared" si="18"/>
        <v>147.5</v>
      </c>
      <c r="O40" s="300">
        <v>165</v>
      </c>
      <c r="P40" s="300"/>
      <c r="Q40" s="300">
        <f>IFERROR(VLOOKUP(C40,工龄工资!B:S,17,0),0)</f>
        <v>0</v>
      </c>
      <c r="R40" s="300">
        <f t="shared" si="19"/>
        <v>7461.5</v>
      </c>
      <c r="S40" s="308" t="str">
        <f>IFERROR(VLOOKUP(C40,奖惩!B:E,2,0),"")</f>
        <v>夜班补助</v>
      </c>
    </row>
    <row r="41" s="295" customFormat="1" customHeight="1" spans="1:19">
      <c r="A41" s="42"/>
      <c r="B41" s="42" t="s">
        <v>63</v>
      </c>
      <c r="C41" s="42" t="s">
        <v>64</v>
      </c>
      <c r="D41" s="42" t="s">
        <v>22</v>
      </c>
      <c r="E41" s="300">
        <f>VLOOKUP(C41,考勤!$A:$AI,35,0)</f>
        <v>26</v>
      </c>
      <c r="F41" s="300">
        <f>VLOOKUP(C41,考勤!$A$5:AP2113,42,0)</f>
        <v>208</v>
      </c>
      <c r="G41" s="300">
        <v>18.5</v>
      </c>
      <c r="H41" s="300">
        <f t="shared" ref="H41:H55" si="20">F41*G41</f>
        <v>3848</v>
      </c>
      <c r="I41" s="300">
        <f>VLOOKUP(C41,考勤!$A$5:AP3019,41,0)</f>
        <v>71</v>
      </c>
      <c r="J41" s="300">
        <v>18.5</v>
      </c>
      <c r="K41" s="300">
        <f t="shared" ref="K41:K55" si="21">I41*J41</f>
        <v>1313.5</v>
      </c>
      <c r="L41" s="300">
        <f>IFERROR(VLOOKUP(C41,奖惩!B:D,3,0),0)</f>
        <v>-60</v>
      </c>
      <c r="M41" s="300">
        <f t="shared" ref="M41:M55" si="22">H41+K41+L41</f>
        <v>5101.5</v>
      </c>
      <c r="N41" s="306">
        <f>E41*10</f>
        <v>260</v>
      </c>
      <c r="O41" s="300">
        <v>193.5</v>
      </c>
      <c r="P41" s="300"/>
      <c r="Q41" s="300">
        <f>IFERROR(VLOOKUP(C41,工龄工资!B:S,17,0),0)</f>
        <v>0</v>
      </c>
      <c r="R41" s="300">
        <f t="shared" ref="R41:R55" si="23">M41+N41+O41+P41+Q41</f>
        <v>5555</v>
      </c>
      <c r="S41" s="308" t="str">
        <f>IFERROR(VLOOKUP(C41,奖惩!B:E,2,0),"")</f>
        <v>扣：T恤2件*50%</v>
      </c>
    </row>
    <row r="42" s="295" customFormat="1" customHeight="1" spans="1:19">
      <c r="A42" s="42"/>
      <c r="B42" s="42" t="s">
        <v>63</v>
      </c>
      <c r="C42" s="42" t="s">
        <v>65</v>
      </c>
      <c r="D42" s="42" t="s">
        <v>22</v>
      </c>
      <c r="E42" s="300">
        <f>VLOOKUP(C42,考勤!$A:$AI,35,0)</f>
        <v>27</v>
      </c>
      <c r="F42" s="300">
        <f>VLOOKUP(C42,考勤!$A$5:AP2114,42,0)</f>
        <v>216</v>
      </c>
      <c r="G42" s="300">
        <v>18.5</v>
      </c>
      <c r="H42" s="300">
        <f t="shared" si="20"/>
        <v>3996</v>
      </c>
      <c r="I42" s="300">
        <f>VLOOKUP(C42,考勤!$A$5:AP3020,41,0)</f>
        <v>70.5</v>
      </c>
      <c r="J42" s="300">
        <v>18.5</v>
      </c>
      <c r="K42" s="300">
        <f t="shared" si="21"/>
        <v>1304.25</v>
      </c>
      <c r="L42" s="300">
        <f>IFERROR(VLOOKUP(C42,奖惩!B:D,3,0),0)</f>
        <v>0</v>
      </c>
      <c r="M42" s="300">
        <f t="shared" si="22"/>
        <v>5300.25</v>
      </c>
      <c r="N42" s="306">
        <f>E42*10</f>
        <v>270</v>
      </c>
      <c r="O42" s="300">
        <v>193.5</v>
      </c>
      <c r="P42" s="300"/>
      <c r="Q42" s="300">
        <f>IFERROR(VLOOKUP(C42,工龄工资!B:S,17,0),0)</f>
        <v>0</v>
      </c>
      <c r="R42" s="300">
        <f t="shared" si="23"/>
        <v>5763.75</v>
      </c>
      <c r="S42" s="308" t="str">
        <f>IFERROR(VLOOKUP(C42,奖惩!B:E,2,0),"")</f>
        <v/>
      </c>
    </row>
    <row r="43" s="295" customFormat="1" customHeight="1" spans="1:19">
      <c r="A43" s="42"/>
      <c r="B43" s="42" t="s">
        <v>66</v>
      </c>
      <c r="C43" s="42" t="s">
        <v>67</v>
      </c>
      <c r="D43" s="42" t="s">
        <v>22</v>
      </c>
      <c r="E43" s="300">
        <f>VLOOKUP(C43,考勤!$A:$AI,35,0)</f>
        <v>26</v>
      </c>
      <c r="F43" s="300">
        <f>VLOOKUP(C43,考勤!$A$5:AP2116,42,0)</f>
        <v>214</v>
      </c>
      <c r="G43" s="301">
        <v>20</v>
      </c>
      <c r="H43" s="300">
        <f t="shared" si="20"/>
        <v>4280</v>
      </c>
      <c r="I43" s="300">
        <f>VLOOKUP(C43,考勤!$A$5:AP3022,41,0)</f>
        <v>76</v>
      </c>
      <c r="J43" s="301">
        <v>20</v>
      </c>
      <c r="K43" s="300">
        <f t="shared" si="21"/>
        <v>1520</v>
      </c>
      <c r="L43" s="300">
        <f>IFERROR(VLOOKUP(C43,奖惩!B:D,3,0),0)</f>
        <v>300</v>
      </c>
      <c r="M43" s="300">
        <f t="shared" si="22"/>
        <v>6100</v>
      </c>
      <c r="N43" s="300">
        <f>E43*5</f>
        <v>130</v>
      </c>
      <c r="O43" s="300">
        <v>112</v>
      </c>
      <c r="P43" s="300"/>
      <c r="Q43" s="300">
        <f>IFERROR(VLOOKUP(C43,工龄工资!B:S,17,0),0)</f>
        <v>0</v>
      </c>
      <c r="R43" s="300">
        <f t="shared" si="23"/>
        <v>6342</v>
      </c>
      <c r="S43" s="308" t="str">
        <f>IFERROR(VLOOKUP(C43,奖惩!B:E,2,0),"")</f>
        <v>夜班补助</v>
      </c>
    </row>
    <row r="44" s="295" customFormat="1" customHeight="1" spans="1:19">
      <c r="A44" s="42"/>
      <c r="B44" s="42" t="s">
        <v>66</v>
      </c>
      <c r="C44" s="42" t="s">
        <v>68</v>
      </c>
      <c r="D44" s="42" t="s">
        <v>22</v>
      </c>
      <c r="E44" s="300">
        <f>VLOOKUP(C44,考勤!$A:$AI,35,0)</f>
        <v>29</v>
      </c>
      <c r="F44" s="300">
        <f>VLOOKUP(C44,考勤!$A$5:AP2117,42,0)</f>
        <v>233.5</v>
      </c>
      <c r="G44" s="301">
        <v>20</v>
      </c>
      <c r="H44" s="300">
        <f t="shared" si="20"/>
        <v>4670</v>
      </c>
      <c r="I44" s="300">
        <f>VLOOKUP(C44,考勤!$A$5:AP3023,41,0)</f>
        <v>139.5</v>
      </c>
      <c r="J44" s="301">
        <v>20</v>
      </c>
      <c r="K44" s="300">
        <f t="shared" si="21"/>
        <v>2790</v>
      </c>
      <c r="L44" s="300">
        <f>IFERROR(VLOOKUP(C44,奖惩!B:D,3,0),0)</f>
        <v>0</v>
      </c>
      <c r="M44" s="300">
        <f t="shared" si="22"/>
        <v>7460</v>
      </c>
      <c r="N44" s="306">
        <f>E44*10</f>
        <v>290</v>
      </c>
      <c r="O44" s="300">
        <v>128</v>
      </c>
      <c r="P44" s="300"/>
      <c r="Q44" s="300">
        <f>IFERROR(VLOOKUP(C44,工龄工资!B:S,17,0),0)</f>
        <v>0</v>
      </c>
      <c r="R44" s="300">
        <f t="shared" si="23"/>
        <v>7878</v>
      </c>
      <c r="S44" s="308" t="str">
        <f>IFERROR(VLOOKUP(C44,奖惩!B:E,2,0),"")</f>
        <v/>
      </c>
    </row>
    <row r="45" s="295" customFormat="1" customHeight="1" spans="1:19">
      <c r="A45" s="42"/>
      <c r="B45" s="42" t="s">
        <v>66</v>
      </c>
      <c r="C45" s="42" t="s">
        <v>69</v>
      </c>
      <c r="D45" s="42" t="s">
        <v>22</v>
      </c>
      <c r="E45" s="300">
        <f>VLOOKUP(C45,考勤!$A:$AI,35,0)</f>
        <v>3</v>
      </c>
      <c r="F45" s="300">
        <f>VLOOKUP(C45,考勤!$A$5:AP2118,42,0)</f>
        <v>24</v>
      </c>
      <c r="G45" s="300">
        <v>21</v>
      </c>
      <c r="H45" s="300">
        <f t="shared" si="20"/>
        <v>504</v>
      </c>
      <c r="I45" s="300">
        <f>VLOOKUP(C45,考勤!$A$5:AP3024,41,0)</f>
        <v>0</v>
      </c>
      <c r="J45" s="300">
        <v>21</v>
      </c>
      <c r="K45" s="300">
        <f t="shared" si="21"/>
        <v>0</v>
      </c>
      <c r="L45" s="300">
        <f>IFERROR(VLOOKUP(C45,奖惩!B:D,3,0),0)</f>
        <v>0</v>
      </c>
      <c r="M45" s="300">
        <f t="shared" si="22"/>
        <v>504</v>
      </c>
      <c r="N45" s="300">
        <f>E45*5</f>
        <v>15</v>
      </c>
      <c r="O45" s="300"/>
      <c r="P45" s="300"/>
      <c r="Q45" s="300">
        <f>IFERROR(VLOOKUP(C45,工龄工资!B:S,17,0),0)</f>
        <v>0</v>
      </c>
      <c r="R45" s="300">
        <f t="shared" si="23"/>
        <v>519</v>
      </c>
      <c r="S45" s="308" t="str">
        <f>IFERROR(VLOOKUP(C45,奖惩!B:E,2,0),"")</f>
        <v/>
      </c>
    </row>
    <row r="46" s="295" customFormat="1" customHeight="1" spans="1:19">
      <c r="A46" s="42"/>
      <c r="B46" s="42" t="s">
        <v>66</v>
      </c>
      <c r="C46" s="296" t="s">
        <v>70</v>
      </c>
      <c r="D46" s="42" t="s">
        <v>22</v>
      </c>
      <c r="E46" s="300">
        <f>VLOOKUP(C46,考勤!$A:$AI,35,0)</f>
        <v>25.5</v>
      </c>
      <c r="F46" s="300">
        <f>VLOOKUP(C46,考勤!$A$5:AP2122,42,0)</f>
        <v>206</v>
      </c>
      <c r="G46" s="300">
        <v>19</v>
      </c>
      <c r="H46" s="300">
        <f t="shared" si="20"/>
        <v>3914</v>
      </c>
      <c r="I46" s="300">
        <f>VLOOKUP(C46,考勤!$A$5:AP3028,41,0)</f>
        <v>74.5</v>
      </c>
      <c r="J46" s="300">
        <v>19</v>
      </c>
      <c r="K46" s="300">
        <f t="shared" si="21"/>
        <v>1415.5</v>
      </c>
      <c r="L46" s="300">
        <f>IFERROR(VLOOKUP(C46,奖惩!B:D,3,0),0)</f>
        <v>-30</v>
      </c>
      <c r="M46" s="300">
        <f t="shared" si="22"/>
        <v>5299.5</v>
      </c>
      <c r="N46" s="300">
        <f>E46*5</f>
        <v>127.5</v>
      </c>
      <c r="O46" s="300">
        <v>153</v>
      </c>
      <c r="P46" s="300"/>
      <c r="Q46" s="300">
        <f>IFERROR(VLOOKUP(C46,工龄工资!B:S,17,0),0)</f>
        <v>0</v>
      </c>
      <c r="R46" s="300">
        <f t="shared" si="23"/>
        <v>5580</v>
      </c>
      <c r="S46" s="308" t="str">
        <f>IFERROR(VLOOKUP(C46,奖惩!B:E,2,0),"")</f>
        <v>P203前横梁开焊批量</v>
      </c>
    </row>
    <row r="47" s="295" customFormat="1" customHeight="1" spans="1:19">
      <c r="A47" s="42"/>
      <c r="B47" s="42" t="s">
        <v>66</v>
      </c>
      <c r="C47" s="42" t="s">
        <v>71</v>
      </c>
      <c r="D47" s="42" t="s">
        <v>22</v>
      </c>
      <c r="E47" s="300">
        <f>VLOOKUP(C47,考勤!$A:$AI,35,0)</f>
        <v>29</v>
      </c>
      <c r="F47" s="300">
        <f>VLOOKUP(C47,考勤!$A$5:AP2121,42,0)</f>
        <v>232</v>
      </c>
      <c r="G47" s="301">
        <v>20</v>
      </c>
      <c r="H47" s="300">
        <f t="shared" si="20"/>
        <v>4640</v>
      </c>
      <c r="I47" s="300">
        <f>VLOOKUP(C47,考勤!$A$5:AP3027,41,0)</f>
        <v>89</v>
      </c>
      <c r="J47" s="301">
        <v>20</v>
      </c>
      <c r="K47" s="300">
        <f t="shared" si="21"/>
        <v>1780</v>
      </c>
      <c r="L47" s="300">
        <f>IFERROR(VLOOKUP(C47,奖惩!B:D,3,0),0)</f>
        <v>560</v>
      </c>
      <c r="M47" s="300">
        <f t="shared" si="22"/>
        <v>6980</v>
      </c>
      <c r="N47" s="306">
        <f>E47*10</f>
        <v>290</v>
      </c>
      <c r="O47" s="300">
        <v>116</v>
      </c>
      <c r="P47" s="300"/>
      <c r="Q47" s="300">
        <f>IFERROR(VLOOKUP(C47,工龄工资!B:S,17,0),0)</f>
        <v>0</v>
      </c>
      <c r="R47" s="300">
        <f t="shared" si="23"/>
        <v>7386</v>
      </c>
      <c r="S47" s="308" t="str">
        <f>IFERROR(VLOOKUP(C47,奖惩!B:E,2,0),"")</f>
        <v>夜班补助</v>
      </c>
    </row>
    <row r="48" s="295" customFormat="1" customHeight="1" spans="1:19">
      <c r="A48" s="42"/>
      <c r="B48" s="42" t="s">
        <v>66</v>
      </c>
      <c r="C48" s="42" t="s">
        <v>72</v>
      </c>
      <c r="D48" s="42" t="s">
        <v>22</v>
      </c>
      <c r="E48" s="300">
        <f>VLOOKUP(C48,考勤!$A:$AI,35,0)</f>
        <v>29.5</v>
      </c>
      <c r="F48" s="300">
        <f>VLOOKUP(C48,考勤!$A$5:AP2124,42,0)</f>
        <v>238.5</v>
      </c>
      <c r="G48" s="300">
        <v>19</v>
      </c>
      <c r="H48" s="300">
        <f t="shared" si="20"/>
        <v>4531.5</v>
      </c>
      <c r="I48" s="300">
        <f>VLOOKUP(C48,考勤!$A$5:AP3030,41,0)</f>
        <v>94.5</v>
      </c>
      <c r="J48" s="300">
        <v>19</v>
      </c>
      <c r="K48" s="300">
        <f t="shared" si="21"/>
        <v>1795.5</v>
      </c>
      <c r="L48" s="300">
        <f>IFERROR(VLOOKUP(C48,奖惩!B:D,3,0),0)</f>
        <v>300</v>
      </c>
      <c r="M48" s="300">
        <f t="shared" si="22"/>
        <v>6627</v>
      </c>
      <c r="N48" s="306">
        <f>E48*10</f>
        <v>295</v>
      </c>
      <c r="O48" s="300">
        <v>442</v>
      </c>
      <c r="P48" s="300"/>
      <c r="Q48" s="300">
        <f>IFERROR(VLOOKUP(C48,工龄工资!B:S,17,0),0)</f>
        <v>0</v>
      </c>
      <c r="R48" s="300">
        <f t="shared" si="23"/>
        <v>7364</v>
      </c>
      <c r="S48" s="308" t="str">
        <f>IFERROR(VLOOKUP(C48,奖惩!B:E,2,0),"")</f>
        <v>夜班补助</v>
      </c>
    </row>
    <row r="49" s="295" customFormat="1" customHeight="1" spans="1:19">
      <c r="A49" s="42"/>
      <c r="B49" s="42" t="s">
        <v>66</v>
      </c>
      <c r="C49" s="42" t="s">
        <v>73</v>
      </c>
      <c r="D49" s="42" t="s">
        <v>22</v>
      </c>
      <c r="E49" s="300">
        <f>VLOOKUP(C49,考勤!$A:$AI,35,0)</f>
        <v>27</v>
      </c>
      <c r="F49" s="300">
        <f>VLOOKUP(C49,考勤!$A$5:AP2125,42,0)</f>
        <v>218</v>
      </c>
      <c r="G49" s="300">
        <v>19</v>
      </c>
      <c r="H49" s="300">
        <f t="shared" si="20"/>
        <v>4142</v>
      </c>
      <c r="I49" s="300">
        <f>VLOOKUP(C49,考勤!$A$5:AP3031,41,0)</f>
        <v>94.5</v>
      </c>
      <c r="J49" s="300">
        <v>19</v>
      </c>
      <c r="K49" s="300">
        <f t="shared" si="21"/>
        <v>1795.5</v>
      </c>
      <c r="L49" s="300">
        <f>IFERROR(VLOOKUP(C49,奖惩!B:D,3,0),0)</f>
        <v>0</v>
      </c>
      <c r="M49" s="300">
        <f t="shared" si="22"/>
        <v>5937.5</v>
      </c>
      <c r="N49" s="300">
        <f t="shared" ref="N49:N55" si="24">E49*5</f>
        <v>135</v>
      </c>
      <c r="O49" s="300">
        <v>192</v>
      </c>
      <c r="P49" s="300"/>
      <c r="Q49" s="300">
        <f>IFERROR(VLOOKUP(C49,工龄工资!B:S,17,0),0)</f>
        <v>0</v>
      </c>
      <c r="R49" s="300">
        <f t="shared" si="23"/>
        <v>6264.5</v>
      </c>
      <c r="S49" s="308" t="str">
        <f>IFERROR(VLOOKUP(C49,奖惩!B:E,2,0),"")</f>
        <v/>
      </c>
    </row>
    <row r="50" s="295" customFormat="1" customHeight="1" spans="1:19">
      <c r="A50" s="42"/>
      <c r="B50" s="42" t="s">
        <v>66</v>
      </c>
      <c r="C50" s="42" t="s">
        <v>74</v>
      </c>
      <c r="D50" s="42" t="s">
        <v>22</v>
      </c>
      <c r="E50" s="300">
        <f>VLOOKUP(C50,考勤!$A:$AI,35,0)</f>
        <v>20</v>
      </c>
      <c r="F50" s="300">
        <f>VLOOKUP(C50,考勤!$A$5:AP2126,42,0)</f>
        <v>167</v>
      </c>
      <c r="G50" s="300">
        <v>19</v>
      </c>
      <c r="H50" s="300">
        <f t="shared" si="20"/>
        <v>3173</v>
      </c>
      <c r="I50" s="300">
        <f>VLOOKUP(C50,考勤!$A$5:AP3032,41,0)</f>
        <v>58</v>
      </c>
      <c r="J50" s="300">
        <v>19</v>
      </c>
      <c r="K50" s="300">
        <f t="shared" si="21"/>
        <v>1102</v>
      </c>
      <c r="L50" s="300">
        <f>IFERROR(VLOOKUP(C50,奖惩!B:D,3,0),0)</f>
        <v>260</v>
      </c>
      <c r="M50" s="300">
        <f t="shared" si="22"/>
        <v>4535</v>
      </c>
      <c r="N50" s="300">
        <f t="shared" si="24"/>
        <v>100</v>
      </c>
      <c r="O50" s="300">
        <v>186</v>
      </c>
      <c r="P50" s="300"/>
      <c r="Q50" s="300">
        <f>IFERROR(VLOOKUP(C50,工龄工资!B:S,17,0),0)</f>
        <v>0</v>
      </c>
      <c r="R50" s="300">
        <f t="shared" si="23"/>
        <v>4821</v>
      </c>
      <c r="S50" s="308" t="str">
        <f>IFERROR(VLOOKUP(C50,奖惩!B:E,2,0),"")</f>
        <v>夜班补助</v>
      </c>
    </row>
    <row r="51" s="295" customFormat="1" customHeight="1" spans="1:19">
      <c r="A51" s="42"/>
      <c r="B51" s="42" t="s">
        <v>66</v>
      </c>
      <c r="C51" s="42" t="s">
        <v>75</v>
      </c>
      <c r="D51" s="42" t="s">
        <v>22</v>
      </c>
      <c r="E51" s="300">
        <f>VLOOKUP(C51,考勤!$A:$AI,35,0)</f>
        <v>15.5</v>
      </c>
      <c r="F51" s="300">
        <f>VLOOKUP(C51,考勤!$A$5:AP2128,42,0)</f>
        <v>124</v>
      </c>
      <c r="G51" s="300">
        <v>19</v>
      </c>
      <c r="H51" s="300">
        <f t="shared" si="20"/>
        <v>2356</v>
      </c>
      <c r="I51" s="300">
        <f>VLOOKUP(C51,考勤!$A$5:AP3034,41,0)</f>
        <v>34</v>
      </c>
      <c r="J51" s="300">
        <v>19</v>
      </c>
      <c r="K51" s="300">
        <f t="shared" si="21"/>
        <v>646</v>
      </c>
      <c r="L51" s="300">
        <f>IFERROR(VLOOKUP(C51,奖惩!B:D,3,0),0)</f>
        <v>0</v>
      </c>
      <c r="M51" s="300">
        <f t="shared" si="22"/>
        <v>3002</v>
      </c>
      <c r="N51" s="300">
        <f t="shared" si="24"/>
        <v>77.5</v>
      </c>
      <c r="O51" s="300">
        <v>132</v>
      </c>
      <c r="P51" s="300"/>
      <c r="Q51" s="300">
        <f>IFERROR(VLOOKUP(C51,工龄工资!B:S,17,0),0)</f>
        <v>0</v>
      </c>
      <c r="R51" s="300">
        <f t="shared" si="23"/>
        <v>3211.5</v>
      </c>
      <c r="S51" s="308" t="str">
        <f>IFERROR(VLOOKUP(C51,奖惩!B:E,2,0),"")</f>
        <v/>
      </c>
    </row>
    <row r="52" s="295" customFormat="1" customHeight="1" spans="1:21">
      <c r="A52" s="42"/>
      <c r="B52" s="42" t="s">
        <v>66</v>
      </c>
      <c r="C52" s="42" t="s">
        <v>76</v>
      </c>
      <c r="D52" s="42" t="s">
        <v>22</v>
      </c>
      <c r="E52" s="300">
        <f>VLOOKUP(C52,考勤!$A:$AI,35,0)</f>
        <v>18.5</v>
      </c>
      <c r="F52" s="300">
        <f>VLOOKUP(C52,考勤!$A$5:AP2129,42,0)</f>
        <v>155</v>
      </c>
      <c r="G52" s="300">
        <v>19</v>
      </c>
      <c r="H52" s="300">
        <f t="shared" si="20"/>
        <v>2945</v>
      </c>
      <c r="I52" s="300">
        <f>VLOOKUP(C52,考勤!$A$5:AP3035,41,0)</f>
        <v>47.5</v>
      </c>
      <c r="J52" s="300">
        <v>19</v>
      </c>
      <c r="K52" s="300">
        <f t="shared" si="21"/>
        <v>902.5</v>
      </c>
      <c r="L52" s="300">
        <f>IFERROR(VLOOKUP(C52,奖惩!B:D,3,0),0)</f>
        <v>80</v>
      </c>
      <c r="M52" s="300">
        <f t="shared" si="22"/>
        <v>3927.5</v>
      </c>
      <c r="N52" s="300">
        <f t="shared" si="24"/>
        <v>92.5</v>
      </c>
      <c r="O52" s="300">
        <v>207</v>
      </c>
      <c r="P52" s="300"/>
      <c r="Q52" s="300">
        <f>IFERROR(VLOOKUP(C52,工龄工资!B:S,17,0),0)</f>
        <v>0</v>
      </c>
      <c r="R52" s="300">
        <f t="shared" si="23"/>
        <v>4227</v>
      </c>
      <c r="S52" s="308" t="str">
        <f>IFERROR(VLOOKUP(C52,奖惩!B:E,2,0),"")</f>
        <v>夜班补助</v>
      </c>
      <c r="U52" s="296" t="s">
        <v>77</v>
      </c>
    </row>
    <row r="53" s="295" customFormat="1" customHeight="1" spans="1:21">
      <c r="A53" s="42"/>
      <c r="B53" s="42" t="s">
        <v>66</v>
      </c>
      <c r="C53" s="42" t="s">
        <v>78</v>
      </c>
      <c r="D53" s="42" t="s">
        <v>22</v>
      </c>
      <c r="E53" s="300">
        <f>VLOOKUP(C53,考勤!$A:$AI,35,0)</f>
        <v>13</v>
      </c>
      <c r="F53" s="300">
        <f>VLOOKUP(C53,考勤!$A$5:AP2124,42,0)</f>
        <v>104</v>
      </c>
      <c r="G53" s="304">
        <v>21</v>
      </c>
      <c r="H53" s="300">
        <f t="shared" si="20"/>
        <v>2184</v>
      </c>
      <c r="I53" s="300">
        <f>VLOOKUP(C53,考勤!$A$5:AP3030,41,0)</f>
        <v>48</v>
      </c>
      <c r="J53" s="304">
        <v>21</v>
      </c>
      <c r="K53" s="300">
        <f t="shared" si="21"/>
        <v>1008</v>
      </c>
      <c r="L53" s="300">
        <f>IFERROR(VLOOKUP(C53,奖惩!B:D,3,0),0)</f>
        <v>140</v>
      </c>
      <c r="M53" s="300">
        <f t="shared" si="22"/>
        <v>3332</v>
      </c>
      <c r="N53" s="300">
        <f t="shared" si="24"/>
        <v>65</v>
      </c>
      <c r="O53" s="300">
        <f>IFERROR(VLOOKUP(C53,工龄工资!B:Q,16,0),0)</f>
        <v>0</v>
      </c>
      <c r="P53" s="300"/>
      <c r="Q53" s="300">
        <f>IFERROR(VLOOKUP(C53,工龄工资!B:S,17,0),0)</f>
        <v>0</v>
      </c>
      <c r="R53" s="300">
        <f t="shared" si="23"/>
        <v>3397</v>
      </c>
      <c r="S53" s="308" t="s">
        <v>79</v>
      </c>
      <c r="T53" s="295"/>
      <c r="U53" s="296"/>
    </row>
    <row r="54" s="295" customFormat="1" customHeight="1" spans="1:21">
      <c r="A54" s="42"/>
      <c r="B54" s="42" t="s">
        <v>66</v>
      </c>
      <c r="C54" s="42" t="s">
        <v>80</v>
      </c>
      <c r="D54" s="42" t="s">
        <v>22</v>
      </c>
      <c r="E54" s="300">
        <f>VLOOKUP(C54,考勤!$A:$AI,35,0)</f>
        <v>13</v>
      </c>
      <c r="F54" s="300">
        <f>VLOOKUP(C54,考勤!$A$5:AP2125,42,0)</f>
        <v>104</v>
      </c>
      <c r="G54" s="304">
        <v>21</v>
      </c>
      <c r="H54" s="300">
        <f t="shared" si="20"/>
        <v>2184</v>
      </c>
      <c r="I54" s="300">
        <f>VLOOKUP(C54,考勤!$A$5:AP3031,41,0)</f>
        <v>46</v>
      </c>
      <c r="J54" s="304">
        <v>21</v>
      </c>
      <c r="K54" s="300">
        <f t="shared" si="21"/>
        <v>966</v>
      </c>
      <c r="L54" s="300">
        <f>IFERROR(VLOOKUP(C54,奖惩!B:D,3,0),0)</f>
        <v>140</v>
      </c>
      <c r="M54" s="300">
        <f t="shared" si="22"/>
        <v>3290</v>
      </c>
      <c r="N54" s="300">
        <f t="shared" si="24"/>
        <v>65</v>
      </c>
      <c r="O54" s="300">
        <f>IFERROR(VLOOKUP(C54,工龄工资!B:Q,16,0),0)</f>
        <v>0</v>
      </c>
      <c r="P54" s="300"/>
      <c r="Q54" s="300">
        <f>IFERROR(VLOOKUP(C54,工龄工资!B:S,17,0),0)</f>
        <v>0</v>
      </c>
      <c r="R54" s="300">
        <f t="shared" si="23"/>
        <v>3355</v>
      </c>
      <c r="S54" s="308" t="s">
        <v>79</v>
      </c>
      <c r="T54" s="295"/>
      <c r="U54" s="296"/>
    </row>
    <row r="55" s="295" customFormat="1" customHeight="1" spans="1:21">
      <c r="A55" s="42"/>
      <c r="B55" s="42" t="s">
        <v>66</v>
      </c>
      <c r="C55" s="42" t="s">
        <v>81</v>
      </c>
      <c r="D55" s="42" t="s">
        <v>22</v>
      </c>
      <c r="E55" s="300">
        <f>VLOOKUP(C55,考勤!$A:$AI,35,0)</f>
        <v>13</v>
      </c>
      <c r="F55" s="300">
        <f>VLOOKUP(C55,考勤!$A$5:AP2126,42,0)</f>
        <v>104</v>
      </c>
      <c r="G55" s="304">
        <v>21</v>
      </c>
      <c r="H55" s="300">
        <f t="shared" si="20"/>
        <v>2184</v>
      </c>
      <c r="I55" s="300">
        <f>VLOOKUP(C55,考勤!$A$5:AP3032,41,0)</f>
        <v>43</v>
      </c>
      <c r="J55" s="304">
        <v>21</v>
      </c>
      <c r="K55" s="300">
        <f t="shared" si="21"/>
        <v>903</v>
      </c>
      <c r="L55" s="300">
        <f>IFERROR(VLOOKUP(C55,奖惩!B:D,3,0),0)</f>
        <v>140</v>
      </c>
      <c r="M55" s="300">
        <f t="shared" si="22"/>
        <v>3227</v>
      </c>
      <c r="N55" s="300">
        <f t="shared" si="24"/>
        <v>65</v>
      </c>
      <c r="O55" s="300">
        <f>IFERROR(VLOOKUP(C55,工龄工资!B:Q,16,0),0)</f>
        <v>0</v>
      </c>
      <c r="P55" s="300"/>
      <c r="Q55" s="300">
        <f>IFERROR(VLOOKUP(C55,工龄工资!B:S,17,0),0)</f>
        <v>0</v>
      </c>
      <c r="R55" s="300">
        <f t="shared" si="23"/>
        <v>3292</v>
      </c>
      <c r="S55" s="308" t="s">
        <v>79</v>
      </c>
      <c r="T55" s="295"/>
      <c r="U55" s="296"/>
    </row>
    <row r="56" s="295" customFormat="1" customHeight="1" spans="1:19">
      <c r="A56" s="42"/>
      <c r="B56" s="42" t="s">
        <v>66</v>
      </c>
      <c r="C56" s="42" t="s">
        <v>82</v>
      </c>
      <c r="D56" s="42" t="s">
        <v>22</v>
      </c>
      <c r="E56" s="300">
        <f>VLOOKUP(C56,考勤!$A:$AI,35,0)</f>
        <v>18.5</v>
      </c>
      <c r="F56" s="300">
        <f>VLOOKUP(C56,考勤!$A$5:AP2128,42,0)</f>
        <v>148</v>
      </c>
      <c r="G56" s="300">
        <v>19</v>
      </c>
      <c r="H56" s="300">
        <f t="shared" ref="H56:H64" si="25">F56*G56</f>
        <v>2812</v>
      </c>
      <c r="I56" s="300">
        <f>VLOOKUP(C56,考勤!$A$5:AP3034,41,0)</f>
        <v>51</v>
      </c>
      <c r="J56" s="300">
        <v>19</v>
      </c>
      <c r="K56" s="300">
        <f t="shared" ref="K56:K64" si="26">I56*J56</f>
        <v>969</v>
      </c>
      <c r="L56" s="300">
        <f>IFERROR(VLOOKUP(C56,奖惩!B:D,3,0),0)</f>
        <v>0</v>
      </c>
      <c r="M56" s="300">
        <f t="shared" ref="M56:M64" si="27">H56+K56+L56</f>
        <v>3781</v>
      </c>
      <c r="N56" s="300">
        <f t="shared" ref="N56:N64" si="28">E56*5</f>
        <v>92.5</v>
      </c>
      <c r="O56" s="300">
        <v>218</v>
      </c>
      <c r="P56" s="300"/>
      <c r="Q56" s="300">
        <f>IFERROR(VLOOKUP(C56,工龄工资!B:S,17,0),0)</f>
        <v>0</v>
      </c>
      <c r="R56" s="300">
        <f t="shared" ref="R56:R64" si="29">M56+N56+O56+P56+Q56</f>
        <v>4091.5</v>
      </c>
      <c r="S56" s="308" t="str">
        <f>IFERROR(VLOOKUP(C56,奖惩!B:E,2,0),"")</f>
        <v/>
      </c>
    </row>
    <row r="57" s="295" customFormat="1" customHeight="1" spans="1:19">
      <c r="A57" s="42"/>
      <c r="B57" s="42" t="s">
        <v>66</v>
      </c>
      <c r="C57" s="42" t="s">
        <v>83</v>
      </c>
      <c r="D57" s="42" t="s">
        <v>22</v>
      </c>
      <c r="E57" s="300">
        <f>VLOOKUP(C57,考勤!$A:$AI,35,0)</f>
        <v>27</v>
      </c>
      <c r="F57" s="300">
        <f>VLOOKUP(C57,考勤!$A$5:AP2132,42,0)</f>
        <v>214.5</v>
      </c>
      <c r="G57" s="300">
        <v>19</v>
      </c>
      <c r="H57" s="300">
        <f t="shared" si="25"/>
        <v>4075.5</v>
      </c>
      <c r="I57" s="300">
        <f>VLOOKUP(C57,考勤!$A$5:AP3038,41,0)</f>
        <v>98</v>
      </c>
      <c r="J57" s="300">
        <v>19</v>
      </c>
      <c r="K57" s="300">
        <f t="shared" si="26"/>
        <v>1862</v>
      </c>
      <c r="L57" s="300">
        <f>IFERROR(VLOOKUP(C57,奖惩!B:D,3,0),0)</f>
        <v>280</v>
      </c>
      <c r="M57" s="300">
        <f t="shared" si="27"/>
        <v>6217.5</v>
      </c>
      <c r="N57" s="300">
        <f t="shared" si="28"/>
        <v>135</v>
      </c>
      <c r="O57" s="300">
        <v>202</v>
      </c>
      <c r="P57" s="300"/>
      <c r="Q57" s="300">
        <f>IFERROR(VLOOKUP(C57,工龄工资!B:S,17,0),0)</f>
        <v>0</v>
      </c>
      <c r="R57" s="300">
        <f t="shared" si="29"/>
        <v>6554.5</v>
      </c>
      <c r="S57" s="308" t="str">
        <f>IFERROR(VLOOKUP(C57,奖惩!B:E,2,0),"")</f>
        <v>夜班补助</v>
      </c>
    </row>
    <row r="58" s="295" customFormat="1" customHeight="1" spans="1:19">
      <c r="A58" s="42"/>
      <c r="B58" s="42" t="s">
        <v>66</v>
      </c>
      <c r="C58" s="42" t="s">
        <v>84</v>
      </c>
      <c r="D58" s="42" t="s">
        <v>22</v>
      </c>
      <c r="E58" s="300">
        <f>VLOOKUP(C58,考勤!$A:$AI,35,0)</f>
        <v>29.5</v>
      </c>
      <c r="F58" s="300">
        <f>VLOOKUP(C58,考勤!$A$5:AP2133,42,0)</f>
        <v>237</v>
      </c>
      <c r="G58" s="301">
        <v>20</v>
      </c>
      <c r="H58" s="300">
        <f t="shared" si="25"/>
        <v>4740</v>
      </c>
      <c r="I58" s="300">
        <f>VLOOKUP(C58,考勤!$A$5:AP3039,41,0)</f>
        <v>135</v>
      </c>
      <c r="J58" s="301">
        <v>20</v>
      </c>
      <c r="K58" s="300">
        <f t="shared" si="26"/>
        <v>2700</v>
      </c>
      <c r="L58" s="300">
        <f>IFERROR(VLOOKUP(C58,奖惩!B:D,3,0),0)</f>
        <v>0</v>
      </c>
      <c r="M58" s="300">
        <f t="shared" si="27"/>
        <v>7440</v>
      </c>
      <c r="N58" s="300">
        <f t="shared" si="28"/>
        <v>147.5</v>
      </c>
      <c r="O58" s="300">
        <v>142</v>
      </c>
      <c r="P58" s="300"/>
      <c r="Q58" s="300">
        <f>IFERROR(VLOOKUP(C58,工龄工资!B:S,17,0),0)</f>
        <v>0</v>
      </c>
      <c r="R58" s="300">
        <f t="shared" si="29"/>
        <v>7729.5</v>
      </c>
      <c r="S58" s="308" t="str">
        <f>IFERROR(VLOOKUP(C58,奖惩!B:E,2,0),"")</f>
        <v/>
      </c>
    </row>
    <row r="59" s="295" customFormat="1" customHeight="1" spans="1:19">
      <c r="A59" s="42"/>
      <c r="B59" s="42" t="s">
        <v>66</v>
      </c>
      <c r="C59" s="42" t="s">
        <v>85</v>
      </c>
      <c r="D59" s="42" t="s">
        <v>22</v>
      </c>
      <c r="E59" s="300">
        <f>VLOOKUP(C59,考勤!$A:$AI,35,0)</f>
        <v>26</v>
      </c>
      <c r="F59" s="300">
        <f>VLOOKUP(C59,考勤!$A$5:AP2134,42,0)</f>
        <v>214</v>
      </c>
      <c r="G59" s="301">
        <v>20</v>
      </c>
      <c r="H59" s="300">
        <f t="shared" si="25"/>
        <v>4280</v>
      </c>
      <c r="I59" s="300">
        <f>VLOOKUP(C59,考勤!$A$5:AP3040,41,0)</f>
        <v>54</v>
      </c>
      <c r="J59" s="301">
        <v>20</v>
      </c>
      <c r="K59" s="300">
        <f t="shared" si="26"/>
        <v>1080</v>
      </c>
      <c r="L59" s="300">
        <f>IFERROR(VLOOKUP(C59,奖惩!B:D,3,0),0)</f>
        <v>300</v>
      </c>
      <c r="M59" s="300">
        <f t="shared" si="27"/>
        <v>5660</v>
      </c>
      <c r="N59" s="300">
        <f t="shared" si="28"/>
        <v>130</v>
      </c>
      <c r="O59" s="300">
        <v>89</v>
      </c>
      <c r="P59" s="300"/>
      <c r="Q59" s="300">
        <f>IFERROR(VLOOKUP(C59,工龄工资!B:S,17,0),0)</f>
        <v>0</v>
      </c>
      <c r="R59" s="300">
        <f t="shared" si="29"/>
        <v>5879</v>
      </c>
      <c r="S59" s="308" t="str">
        <f>IFERROR(VLOOKUP(C59,奖惩!B:E,2,0),"")</f>
        <v>夜班补助</v>
      </c>
    </row>
    <row r="60" s="295" customFormat="1" customHeight="1" spans="1:19">
      <c r="A60" s="42"/>
      <c r="B60" s="42" t="s">
        <v>66</v>
      </c>
      <c r="C60" s="42" t="s">
        <v>86</v>
      </c>
      <c r="D60" s="42" t="s">
        <v>22</v>
      </c>
      <c r="E60" s="300">
        <f>VLOOKUP(C60,考勤!$A:$AI,35,0)</f>
        <v>28.5</v>
      </c>
      <c r="F60" s="300">
        <f>VLOOKUP(C60,考勤!$A$5:AP2135,42,0)</f>
        <v>231</v>
      </c>
      <c r="G60" s="301">
        <v>20</v>
      </c>
      <c r="H60" s="300">
        <f t="shared" si="25"/>
        <v>4620</v>
      </c>
      <c r="I60" s="300">
        <f>VLOOKUP(C60,考勤!$A$5:AP3041,41,0)</f>
        <v>101.5</v>
      </c>
      <c r="J60" s="301">
        <v>20</v>
      </c>
      <c r="K60" s="300">
        <f t="shared" si="26"/>
        <v>2030</v>
      </c>
      <c r="L60" s="300">
        <f>IFERROR(VLOOKUP(C60,奖惩!B:D,3,0),0)</f>
        <v>300</v>
      </c>
      <c r="M60" s="300">
        <f t="shared" si="27"/>
        <v>6950</v>
      </c>
      <c r="N60" s="300">
        <f t="shared" si="28"/>
        <v>142.5</v>
      </c>
      <c r="O60" s="300">
        <v>217</v>
      </c>
      <c r="P60" s="300"/>
      <c r="Q60" s="300">
        <f>IFERROR(VLOOKUP(C60,工龄工资!B:S,17,0),0)</f>
        <v>0</v>
      </c>
      <c r="R60" s="300">
        <f t="shared" si="29"/>
        <v>7309.5</v>
      </c>
      <c r="S60" s="308" t="str">
        <f>IFERROR(VLOOKUP(C60,奖惩!B:E,2,0),"")</f>
        <v>夜班补助</v>
      </c>
    </row>
    <row r="61" s="295" customFormat="1" customHeight="1" spans="1:19">
      <c r="A61" s="42"/>
      <c r="B61" s="42" t="s">
        <v>87</v>
      </c>
      <c r="C61" s="42" t="s">
        <v>88</v>
      </c>
      <c r="D61" s="42" t="s">
        <v>22</v>
      </c>
      <c r="E61" s="300">
        <f>VLOOKUP(C61,考勤!$A:$AI,35,0)</f>
        <v>9</v>
      </c>
      <c r="F61" s="300">
        <f>VLOOKUP(C61,考勤!$A$5:AP2135,42,0)</f>
        <v>72</v>
      </c>
      <c r="G61" s="300">
        <v>20</v>
      </c>
      <c r="H61" s="300">
        <f t="shared" si="25"/>
        <v>1440</v>
      </c>
      <c r="I61" s="300">
        <f>VLOOKUP(C61,考勤!$A$5:AP3041,41,0)</f>
        <v>0</v>
      </c>
      <c r="J61" s="300">
        <v>20</v>
      </c>
      <c r="K61" s="300">
        <f t="shared" si="26"/>
        <v>0</v>
      </c>
      <c r="L61" s="300">
        <f>IFERROR(VLOOKUP(C61,奖惩!B:D,3,0),0)</f>
        <v>0</v>
      </c>
      <c r="M61" s="300">
        <f t="shared" si="27"/>
        <v>1440</v>
      </c>
      <c r="N61" s="300">
        <f t="shared" si="28"/>
        <v>45</v>
      </c>
      <c r="O61" s="300">
        <f>IFERROR(VLOOKUP(C61,工龄工资!B:Q,16,0),0)</f>
        <v>0</v>
      </c>
      <c r="P61" s="300"/>
      <c r="Q61" s="300">
        <f>IFERROR(VLOOKUP(C61,工龄工资!B:S,17,0),0)</f>
        <v>0</v>
      </c>
      <c r="R61" s="300">
        <f t="shared" si="29"/>
        <v>1485</v>
      </c>
      <c r="S61" s="308" t="str">
        <f>IFERROR(VLOOKUP(C61,奖惩!B:E,2,0),"")</f>
        <v/>
      </c>
    </row>
    <row r="62" s="295" customFormat="1" customHeight="1" spans="1:19">
      <c r="A62" s="42"/>
      <c r="B62" s="42" t="s">
        <v>66</v>
      </c>
      <c r="C62" s="42" t="s">
        <v>89</v>
      </c>
      <c r="D62" s="42" t="s">
        <v>22</v>
      </c>
      <c r="E62" s="300">
        <f>VLOOKUP(C62,考勤!$A:$AI,35,0)</f>
        <v>30</v>
      </c>
      <c r="F62" s="300">
        <f>VLOOKUP(C62,考勤!$A$5:AP2137,42,0)</f>
        <v>240</v>
      </c>
      <c r="G62" s="301">
        <v>20</v>
      </c>
      <c r="H62" s="300">
        <f t="shared" si="25"/>
        <v>4800</v>
      </c>
      <c r="I62" s="300">
        <f>VLOOKUP(C62,考勤!$A$5:AP3043,41,0)</f>
        <v>118</v>
      </c>
      <c r="J62" s="301">
        <v>20</v>
      </c>
      <c r="K62" s="300">
        <f t="shared" si="26"/>
        <v>2360</v>
      </c>
      <c r="L62" s="300">
        <f>IFERROR(VLOOKUP(C62,奖惩!B:D,3,0),0)</f>
        <v>460</v>
      </c>
      <c r="M62" s="300">
        <f t="shared" si="27"/>
        <v>7620</v>
      </c>
      <c r="N62" s="300">
        <f t="shared" si="28"/>
        <v>150</v>
      </c>
      <c r="O62" s="300">
        <v>136</v>
      </c>
      <c r="P62" s="300"/>
      <c r="Q62" s="300">
        <f>IFERROR(VLOOKUP(C62,工龄工资!B:S,17,0),0)</f>
        <v>0</v>
      </c>
      <c r="R62" s="300">
        <f t="shared" si="29"/>
        <v>7906</v>
      </c>
      <c r="S62" s="308" t="str">
        <f>IFERROR(VLOOKUP(C62,奖惩!B:E,2,0),"")</f>
        <v>7月夜班补贴160+9月夜班补助300</v>
      </c>
    </row>
    <row r="63" s="295" customFormat="1" customHeight="1" spans="1:19">
      <c r="A63" s="42"/>
      <c r="B63" s="42" t="s">
        <v>90</v>
      </c>
      <c r="C63" s="42" t="s">
        <v>91</v>
      </c>
      <c r="D63" s="42" t="s">
        <v>22</v>
      </c>
      <c r="E63" s="300">
        <f>VLOOKUP(C63,考勤!$A:$AI,35,0)</f>
        <v>12.5</v>
      </c>
      <c r="F63" s="300">
        <f>VLOOKUP(C63,考勤!$A$5:AP2139,42,0)</f>
        <v>102</v>
      </c>
      <c r="G63" s="300">
        <v>21</v>
      </c>
      <c r="H63" s="300">
        <f t="shared" ref="H63:H85" si="30">F63*G63</f>
        <v>2142</v>
      </c>
      <c r="I63" s="300">
        <f>VLOOKUP(C63,考勤!$A$5:AP3045,41,0)</f>
        <v>42.5</v>
      </c>
      <c r="J63" s="300">
        <v>21</v>
      </c>
      <c r="K63" s="300">
        <f t="shared" ref="K63:K85" si="31">I63*J63</f>
        <v>892.5</v>
      </c>
      <c r="L63" s="300">
        <f>IFERROR(VLOOKUP(C63,奖惩!B:D,3,0),0)</f>
        <v>140</v>
      </c>
      <c r="M63" s="300">
        <f t="shared" ref="M63:M85" si="32">H63+K63+L63</f>
        <v>3174.5</v>
      </c>
      <c r="N63" s="300">
        <f t="shared" ref="N63:N83" si="33">E63*5</f>
        <v>62.5</v>
      </c>
      <c r="O63" s="300">
        <f>IFERROR(VLOOKUP(C63,工龄工资!B:Q,16,0),0)</f>
        <v>0</v>
      </c>
      <c r="P63" s="300"/>
      <c r="Q63" s="300">
        <f>IFERROR(VLOOKUP(C63,工龄工资!B:S,17,0),0)</f>
        <v>0</v>
      </c>
      <c r="R63" s="300">
        <f t="shared" ref="R63:R85" si="34">M63+N63+O63+P63+Q63</f>
        <v>3237</v>
      </c>
      <c r="S63" s="308" t="str">
        <f>IFERROR(VLOOKUP(C63,奖惩!B:E,2,0),"")</f>
        <v>夜班补助</v>
      </c>
    </row>
    <row r="64" s="295" customFormat="1" customHeight="1" spans="1:19">
      <c r="A64" s="42"/>
      <c r="B64" s="42" t="s">
        <v>90</v>
      </c>
      <c r="C64" s="296" t="s">
        <v>92</v>
      </c>
      <c r="D64" s="42" t="s">
        <v>22</v>
      </c>
      <c r="E64" s="300">
        <f>VLOOKUP(C64,考勤!$A:$AI,35,0)</f>
        <v>1</v>
      </c>
      <c r="F64" s="300">
        <f>VLOOKUP(C64,考勤!$A$5:AP2140,42,0)</f>
        <v>8</v>
      </c>
      <c r="G64" s="300">
        <v>21</v>
      </c>
      <c r="H64" s="300">
        <f t="shared" si="30"/>
        <v>168</v>
      </c>
      <c r="I64" s="300">
        <f>VLOOKUP(C64,考勤!$A$5:AP3046,41,0)</f>
        <v>0.5</v>
      </c>
      <c r="J64" s="300">
        <v>21</v>
      </c>
      <c r="K64" s="300">
        <f t="shared" si="31"/>
        <v>10.5</v>
      </c>
      <c r="L64" s="300">
        <f>IFERROR(VLOOKUP(C64,奖惩!B:D,3,0),0)</f>
        <v>0</v>
      </c>
      <c r="M64" s="300">
        <f t="shared" si="32"/>
        <v>178.5</v>
      </c>
      <c r="N64" s="300">
        <f t="shared" si="33"/>
        <v>5</v>
      </c>
      <c r="O64" s="300">
        <f>IFERROR(VLOOKUP(C64,工龄工资!B:Q,16,0),0)</f>
        <v>0</v>
      </c>
      <c r="P64" s="300"/>
      <c r="Q64" s="300">
        <f>IFERROR(VLOOKUP(C64,工龄工资!B:S,17,0),0)</f>
        <v>0</v>
      </c>
      <c r="R64" s="300">
        <f t="shared" si="34"/>
        <v>183.5</v>
      </c>
      <c r="S64" s="308" t="str">
        <f>IFERROR(VLOOKUP(C64,奖惩!B:E,2,0),"")</f>
        <v/>
      </c>
    </row>
    <row r="65" s="295" customFormat="1" customHeight="1" spans="1:19">
      <c r="A65" s="42"/>
      <c r="B65" s="42" t="s">
        <v>90</v>
      </c>
      <c r="C65" s="42" t="s">
        <v>93</v>
      </c>
      <c r="D65" s="42" t="s">
        <v>22</v>
      </c>
      <c r="E65" s="300">
        <f>VLOOKUP(C65,考勤!$A:$AI,35,0)</f>
        <v>22.5</v>
      </c>
      <c r="F65" s="300">
        <f>VLOOKUP(C65,考勤!$A$5:AP2130,42,0)</f>
        <v>191.5</v>
      </c>
      <c r="G65" s="300">
        <v>21</v>
      </c>
      <c r="H65" s="300">
        <f t="shared" si="30"/>
        <v>4021.5</v>
      </c>
      <c r="I65" s="300">
        <f>VLOOKUP(C65,考勤!$A$5:AP3036,41,0)</f>
        <v>74</v>
      </c>
      <c r="J65" s="300">
        <v>21</v>
      </c>
      <c r="K65" s="300">
        <f t="shared" si="31"/>
        <v>1554</v>
      </c>
      <c r="L65" s="300">
        <f>IFERROR(VLOOKUP(C65,奖惩!B:D,3,0),0)</f>
        <v>200</v>
      </c>
      <c r="M65" s="300">
        <f t="shared" si="32"/>
        <v>5775.5</v>
      </c>
      <c r="N65" s="300">
        <f t="shared" si="33"/>
        <v>112.5</v>
      </c>
      <c r="O65" s="300">
        <f>IFERROR(VLOOKUP(C65,工龄工资!B:Q,16,0),0)</f>
        <v>0</v>
      </c>
      <c r="P65" s="300"/>
      <c r="Q65" s="300">
        <f>IFERROR(VLOOKUP(C65,工龄工资!B:S,17,0),0)</f>
        <v>0</v>
      </c>
      <c r="R65" s="300">
        <f t="shared" si="34"/>
        <v>5888</v>
      </c>
      <c r="S65" s="308" t="str">
        <f>IFERROR(VLOOKUP(C65,奖惩!B:E,2,0),"")</f>
        <v>夜班补助</v>
      </c>
    </row>
    <row r="66" s="295" customFormat="1" customHeight="1" spans="1:19">
      <c r="A66" s="42"/>
      <c r="B66" s="42" t="s">
        <v>90</v>
      </c>
      <c r="C66" s="42" t="s">
        <v>94</v>
      </c>
      <c r="D66" s="42" t="s">
        <v>22</v>
      </c>
      <c r="E66" s="300">
        <f>VLOOKUP(C66,考勤!$A:$AI,35,0)</f>
        <v>16</v>
      </c>
      <c r="F66" s="300">
        <f>VLOOKUP(C66,考勤!$A$5:AP2131,42,0)</f>
        <v>128</v>
      </c>
      <c r="G66" s="300">
        <v>21</v>
      </c>
      <c r="H66" s="300">
        <f t="shared" si="30"/>
        <v>2688</v>
      </c>
      <c r="I66" s="300">
        <f>VLOOKUP(C66,考勤!$A$5:AP3037,41,0)</f>
        <v>51.5</v>
      </c>
      <c r="J66" s="300">
        <v>21</v>
      </c>
      <c r="K66" s="300">
        <f t="shared" si="31"/>
        <v>1081.5</v>
      </c>
      <c r="L66" s="300">
        <f>IFERROR(VLOOKUP(C66,奖惩!B:D,3,0),0)</f>
        <v>160</v>
      </c>
      <c r="M66" s="300">
        <f t="shared" si="32"/>
        <v>3929.5</v>
      </c>
      <c r="N66" s="300">
        <f t="shared" si="33"/>
        <v>80</v>
      </c>
      <c r="O66" s="300">
        <f>IFERROR(VLOOKUP(C66,工龄工资!B:Q,16,0),0)</f>
        <v>0</v>
      </c>
      <c r="P66" s="300"/>
      <c r="Q66" s="300">
        <f>IFERROR(VLOOKUP(C66,工龄工资!B:S,17,0),0)</f>
        <v>0</v>
      </c>
      <c r="R66" s="300">
        <f t="shared" si="34"/>
        <v>4009.5</v>
      </c>
      <c r="S66" s="308" t="str">
        <f>IFERROR(VLOOKUP(C66,奖惩!B:E,2,0),"")</f>
        <v>夜班补助</v>
      </c>
    </row>
    <row r="67" s="295" customFormat="1" customHeight="1" spans="1:19">
      <c r="A67" s="42"/>
      <c r="B67" s="42" t="s">
        <v>90</v>
      </c>
      <c r="C67" s="42" t="s">
        <v>95</v>
      </c>
      <c r="D67" s="42" t="s">
        <v>22</v>
      </c>
      <c r="E67" s="300">
        <f>VLOOKUP(C67,考勤!$A:$AI,35,0)</f>
        <v>3</v>
      </c>
      <c r="F67" s="300">
        <f>VLOOKUP(C67,考勤!$A$5:AP2132,42,0)</f>
        <v>24</v>
      </c>
      <c r="G67" s="300">
        <v>21</v>
      </c>
      <c r="H67" s="300">
        <f t="shared" si="30"/>
        <v>504</v>
      </c>
      <c r="I67" s="300">
        <f>VLOOKUP(C67,考勤!$A$5:AP3038,41,0)</f>
        <v>4</v>
      </c>
      <c r="J67" s="300">
        <v>21</v>
      </c>
      <c r="K67" s="300">
        <f t="shared" si="31"/>
        <v>84</v>
      </c>
      <c r="L67" s="300">
        <f>IFERROR(VLOOKUP(C67,奖惩!B:D,3,0),0)</f>
        <v>0</v>
      </c>
      <c r="M67" s="300">
        <f t="shared" si="32"/>
        <v>588</v>
      </c>
      <c r="N67" s="300">
        <f t="shared" si="33"/>
        <v>15</v>
      </c>
      <c r="O67" s="300">
        <f>IFERROR(VLOOKUP(C67,工龄工资!B:Q,16,0),0)</f>
        <v>0</v>
      </c>
      <c r="P67" s="300"/>
      <c r="Q67" s="300">
        <f>IFERROR(VLOOKUP(C67,工龄工资!B:S,17,0),0)</f>
        <v>0</v>
      </c>
      <c r="R67" s="300">
        <f t="shared" si="34"/>
        <v>603</v>
      </c>
      <c r="S67" s="308" t="str">
        <f>IFERROR(VLOOKUP(C67,奖惩!B:E,2,0),"")</f>
        <v/>
      </c>
    </row>
    <row r="68" s="295" customFormat="1" customHeight="1" spans="1:19">
      <c r="A68" s="42"/>
      <c r="B68" s="42" t="s">
        <v>90</v>
      </c>
      <c r="C68" s="42" t="s">
        <v>96</v>
      </c>
      <c r="D68" s="42" t="s">
        <v>22</v>
      </c>
      <c r="E68" s="300">
        <f>VLOOKUP(C68,考勤!$A:$AI,35,0)</f>
        <v>3</v>
      </c>
      <c r="F68" s="300">
        <f>VLOOKUP(C68,考勤!$A$5:AP2133,42,0)</f>
        <v>24</v>
      </c>
      <c r="G68" s="300">
        <v>21</v>
      </c>
      <c r="H68" s="300">
        <f t="shared" si="30"/>
        <v>504</v>
      </c>
      <c r="I68" s="300">
        <f>VLOOKUP(C68,考勤!$A$5:AP3039,41,0)</f>
        <v>4</v>
      </c>
      <c r="J68" s="300">
        <v>21</v>
      </c>
      <c r="K68" s="300">
        <f t="shared" si="31"/>
        <v>84</v>
      </c>
      <c r="L68" s="300">
        <f>IFERROR(VLOOKUP(C68,奖惩!B:D,3,0),0)</f>
        <v>0</v>
      </c>
      <c r="M68" s="300">
        <f t="shared" si="32"/>
        <v>588</v>
      </c>
      <c r="N68" s="300">
        <f t="shared" si="33"/>
        <v>15</v>
      </c>
      <c r="O68" s="300">
        <f>IFERROR(VLOOKUP(C68,工龄工资!B:Q,16,0),0)</f>
        <v>0</v>
      </c>
      <c r="P68" s="300"/>
      <c r="Q68" s="300">
        <f>IFERROR(VLOOKUP(C68,工龄工资!B:S,17,0),0)</f>
        <v>0</v>
      </c>
      <c r="R68" s="300">
        <f t="shared" si="34"/>
        <v>603</v>
      </c>
      <c r="S68" s="308" t="str">
        <f>IFERROR(VLOOKUP(C68,奖惩!B:E,2,0),"")</f>
        <v/>
      </c>
    </row>
    <row r="69" s="295" customFormat="1" customHeight="1" spans="1:19">
      <c r="A69" s="42"/>
      <c r="B69" s="42" t="s">
        <v>90</v>
      </c>
      <c r="C69" s="42" t="s">
        <v>97</v>
      </c>
      <c r="D69" s="42" t="s">
        <v>22</v>
      </c>
      <c r="E69" s="300">
        <f>VLOOKUP(C69,考勤!$A:$AI,35,0)</f>
        <v>14.5</v>
      </c>
      <c r="F69" s="300">
        <f>VLOOKUP(C69,考勤!$A$5:AP2134,42,0)</f>
        <v>115.5</v>
      </c>
      <c r="G69" s="300">
        <v>21</v>
      </c>
      <c r="H69" s="300">
        <f t="shared" si="30"/>
        <v>2425.5</v>
      </c>
      <c r="I69" s="300">
        <f>VLOOKUP(C69,考勤!$A$5:AP3040,41,0)</f>
        <v>33.5</v>
      </c>
      <c r="J69" s="300">
        <v>21</v>
      </c>
      <c r="K69" s="300">
        <f t="shared" si="31"/>
        <v>703.5</v>
      </c>
      <c r="L69" s="300">
        <f>IFERROR(VLOOKUP(C69,奖惩!B:D,3,0),0)</f>
        <v>60</v>
      </c>
      <c r="M69" s="300">
        <f t="shared" si="32"/>
        <v>3189</v>
      </c>
      <c r="N69" s="300">
        <f t="shared" si="33"/>
        <v>72.5</v>
      </c>
      <c r="O69" s="300">
        <f>IFERROR(VLOOKUP(C69,工龄工资!B:Q,16,0),0)</f>
        <v>0</v>
      </c>
      <c r="P69" s="300"/>
      <c r="Q69" s="300">
        <f>IFERROR(VLOOKUP(C69,工龄工资!B:S,17,0),0)</f>
        <v>0</v>
      </c>
      <c r="R69" s="300">
        <f t="shared" si="34"/>
        <v>3261.5</v>
      </c>
      <c r="S69" s="308" t="str">
        <f>IFERROR(VLOOKUP(C69,奖惩!B:E,2,0),"")</f>
        <v>夜班补助</v>
      </c>
    </row>
    <row r="70" s="295" customFormat="1" customHeight="1" spans="1:19">
      <c r="A70" s="42"/>
      <c r="B70" s="42" t="s">
        <v>90</v>
      </c>
      <c r="C70" s="42" t="s">
        <v>98</v>
      </c>
      <c r="D70" s="42" t="s">
        <v>22</v>
      </c>
      <c r="E70" s="300">
        <f>VLOOKUP(C70,考勤!$A:$AI,35,0)</f>
        <v>6.5</v>
      </c>
      <c r="F70" s="300">
        <f>VLOOKUP(C70,考勤!$A$5:AP2135,42,0)</f>
        <v>55.5</v>
      </c>
      <c r="G70" s="300">
        <v>21</v>
      </c>
      <c r="H70" s="300">
        <f t="shared" si="30"/>
        <v>1165.5</v>
      </c>
      <c r="I70" s="300">
        <f>VLOOKUP(C70,考勤!$A$5:AP3041,41,0)</f>
        <v>16.5</v>
      </c>
      <c r="J70" s="300">
        <v>21</v>
      </c>
      <c r="K70" s="300">
        <f t="shared" si="31"/>
        <v>346.5</v>
      </c>
      <c r="L70" s="300">
        <f>IFERROR(VLOOKUP(C70,奖惩!B:D,3,0),0)</f>
        <v>20</v>
      </c>
      <c r="M70" s="300">
        <f t="shared" si="32"/>
        <v>1532</v>
      </c>
      <c r="N70" s="300">
        <f t="shared" si="33"/>
        <v>32.5</v>
      </c>
      <c r="O70" s="300">
        <f>IFERROR(VLOOKUP(C70,工龄工资!B:Q,16,0),0)</f>
        <v>0</v>
      </c>
      <c r="P70" s="300"/>
      <c r="Q70" s="300">
        <f>IFERROR(VLOOKUP(C70,工龄工资!B:S,17,0),0)</f>
        <v>0</v>
      </c>
      <c r="R70" s="300">
        <f t="shared" si="34"/>
        <v>1564.5</v>
      </c>
      <c r="S70" s="308" t="str">
        <f>IFERROR(VLOOKUP(C70,奖惩!B:E,2,0),"")</f>
        <v>夜班补助</v>
      </c>
    </row>
    <row r="71" s="295" customFormat="1" customHeight="1" spans="1:19">
      <c r="A71" s="42"/>
      <c r="B71" s="42" t="s">
        <v>90</v>
      </c>
      <c r="C71" s="42" t="s">
        <v>99</v>
      </c>
      <c r="D71" s="42" t="s">
        <v>22</v>
      </c>
      <c r="E71" s="300">
        <f>VLOOKUP(C71,考勤!$A:$AI,35,0)</f>
        <v>18.5</v>
      </c>
      <c r="F71" s="300">
        <f>VLOOKUP(C71,考勤!$A$5:AP2136,42,0)</f>
        <v>147.5</v>
      </c>
      <c r="G71" s="300">
        <v>21</v>
      </c>
      <c r="H71" s="300">
        <f t="shared" si="30"/>
        <v>3097.5</v>
      </c>
      <c r="I71" s="300">
        <f>VLOOKUP(C71,考勤!$A$5:AP3042,41,0)</f>
        <v>55.5</v>
      </c>
      <c r="J71" s="300">
        <v>21</v>
      </c>
      <c r="K71" s="300">
        <f t="shared" si="31"/>
        <v>1165.5</v>
      </c>
      <c r="L71" s="300">
        <f>IFERROR(VLOOKUP(C71,奖惩!B:D,3,0),0)</f>
        <v>140</v>
      </c>
      <c r="M71" s="300">
        <f t="shared" si="32"/>
        <v>4403</v>
      </c>
      <c r="N71" s="300">
        <f t="shared" si="33"/>
        <v>92.5</v>
      </c>
      <c r="O71" s="300">
        <f>IFERROR(VLOOKUP(C71,工龄工资!B:Q,16,0),0)</f>
        <v>0</v>
      </c>
      <c r="P71" s="300"/>
      <c r="Q71" s="300">
        <f>IFERROR(VLOOKUP(C71,工龄工资!B:S,17,0),0)</f>
        <v>0</v>
      </c>
      <c r="R71" s="300">
        <f t="shared" si="34"/>
        <v>4495.5</v>
      </c>
      <c r="S71" s="308" t="str">
        <f>IFERROR(VLOOKUP(C71,奖惩!B:E,2,0),"")</f>
        <v>夜班补助</v>
      </c>
    </row>
    <row r="72" s="295" customFormat="1" customHeight="1" spans="1:19">
      <c r="A72" s="42"/>
      <c r="B72" s="42" t="s">
        <v>90</v>
      </c>
      <c r="C72" s="42" t="s">
        <v>100</v>
      </c>
      <c r="D72" s="42" t="s">
        <v>22</v>
      </c>
      <c r="E72" s="300">
        <f>VLOOKUP(C72,考勤!$A:$AI,35,0)</f>
        <v>14</v>
      </c>
      <c r="F72" s="300">
        <f>VLOOKUP(C72,考勤!$A$5:AP2137,42,0)</f>
        <v>112</v>
      </c>
      <c r="G72" s="300">
        <v>21</v>
      </c>
      <c r="H72" s="300">
        <f t="shared" si="30"/>
        <v>2352</v>
      </c>
      <c r="I72" s="300">
        <f>VLOOKUP(C72,考勤!$A$5:AP3043,41,0)</f>
        <v>40.5</v>
      </c>
      <c r="J72" s="300">
        <v>21</v>
      </c>
      <c r="K72" s="300">
        <f t="shared" si="31"/>
        <v>850.5</v>
      </c>
      <c r="L72" s="300">
        <f>IFERROR(VLOOKUP(C72,奖惩!B:D,3,0),0)</f>
        <v>80</v>
      </c>
      <c r="M72" s="300">
        <f t="shared" si="32"/>
        <v>3282.5</v>
      </c>
      <c r="N72" s="300">
        <f t="shared" si="33"/>
        <v>70</v>
      </c>
      <c r="O72" s="300">
        <f>IFERROR(VLOOKUP(C72,工龄工资!B:Q,16,0),0)</f>
        <v>0</v>
      </c>
      <c r="P72" s="300"/>
      <c r="Q72" s="300">
        <f>IFERROR(VLOOKUP(C72,工龄工资!B:S,17,0),0)</f>
        <v>0</v>
      </c>
      <c r="R72" s="300">
        <f t="shared" si="34"/>
        <v>3352.5</v>
      </c>
      <c r="S72" s="308" t="str">
        <f>IFERROR(VLOOKUP(C72,奖惩!B:E,2,0),"")</f>
        <v>夜班补助</v>
      </c>
    </row>
    <row r="73" s="295" customFormat="1" customHeight="1" spans="1:19">
      <c r="A73" s="42"/>
      <c r="B73" s="42" t="s">
        <v>90</v>
      </c>
      <c r="C73" s="42" t="s">
        <v>101</v>
      </c>
      <c r="D73" s="42" t="s">
        <v>22</v>
      </c>
      <c r="E73" s="300">
        <f>VLOOKUP(C73,考勤!$A:$AI,35,0)</f>
        <v>4.5</v>
      </c>
      <c r="F73" s="300">
        <f>VLOOKUP(C73,考勤!$A$5:AP2138,42,0)</f>
        <v>35.5</v>
      </c>
      <c r="G73" s="300">
        <v>21</v>
      </c>
      <c r="H73" s="300">
        <f t="shared" si="30"/>
        <v>745.5</v>
      </c>
      <c r="I73" s="300">
        <f>VLOOKUP(C73,考勤!$A$5:AP3044,41,0)</f>
        <v>12</v>
      </c>
      <c r="J73" s="300">
        <v>21</v>
      </c>
      <c r="K73" s="300">
        <f t="shared" si="31"/>
        <v>252</v>
      </c>
      <c r="L73" s="300">
        <f>IFERROR(VLOOKUP(C73,奖惩!B:D,3,0),0)</f>
        <v>0</v>
      </c>
      <c r="M73" s="300">
        <f t="shared" si="32"/>
        <v>997.5</v>
      </c>
      <c r="N73" s="300">
        <f t="shared" si="33"/>
        <v>22.5</v>
      </c>
      <c r="O73" s="300">
        <f>IFERROR(VLOOKUP(C73,工龄工资!B:Q,16,0),0)</f>
        <v>0</v>
      </c>
      <c r="P73" s="300"/>
      <c r="Q73" s="300">
        <f>IFERROR(VLOOKUP(C73,工龄工资!B:S,17,0),0)</f>
        <v>0</v>
      </c>
      <c r="R73" s="300">
        <f t="shared" si="34"/>
        <v>1020</v>
      </c>
      <c r="S73" s="308" t="str">
        <f>IFERROR(VLOOKUP(C73,奖惩!B:E,2,0),"")</f>
        <v/>
      </c>
    </row>
    <row r="74" s="295" customFormat="1" customHeight="1" spans="1:19">
      <c r="A74" s="42"/>
      <c r="B74" s="42" t="s">
        <v>90</v>
      </c>
      <c r="C74" s="42" t="s">
        <v>102</v>
      </c>
      <c r="D74" s="42" t="s">
        <v>22</v>
      </c>
      <c r="E74" s="300">
        <f>VLOOKUP(C74,考勤!$A:$AI,35,0)</f>
        <v>9.5</v>
      </c>
      <c r="F74" s="300">
        <f>VLOOKUP(C74,考勤!$A$5:AP2139,42,0)</f>
        <v>82.5</v>
      </c>
      <c r="G74" s="300">
        <v>21</v>
      </c>
      <c r="H74" s="300">
        <f t="shared" si="30"/>
        <v>1732.5</v>
      </c>
      <c r="I74" s="300">
        <f>VLOOKUP(C74,考勤!$A$5:AP3045,41,0)</f>
        <v>29.5</v>
      </c>
      <c r="J74" s="300">
        <v>21</v>
      </c>
      <c r="K74" s="300">
        <f t="shared" si="31"/>
        <v>619.5</v>
      </c>
      <c r="L74" s="300">
        <f>IFERROR(VLOOKUP(C74,奖惩!B:D,3,0),0)</f>
        <v>-404</v>
      </c>
      <c r="M74" s="300">
        <f t="shared" si="32"/>
        <v>1948</v>
      </c>
      <c r="N74" s="300">
        <f t="shared" si="33"/>
        <v>47.5</v>
      </c>
      <c r="O74" s="300">
        <f>IFERROR(VLOOKUP(C74,工龄工资!B:Q,16,0),0)</f>
        <v>0</v>
      </c>
      <c r="P74" s="300"/>
      <c r="Q74" s="300">
        <f>IFERROR(VLOOKUP(C74,工龄工资!B:S,17,0),0)</f>
        <v>0</v>
      </c>
      <c r="R74" s="300">
        <f t="shared" si="34"/>
        <v>1995.5</v>
      </c>
      <c r="S74" s="308" t="str">
        <f>IFERROR(VLOOKUP(C74,奖惩!B:E,2,0),"")</f>
        <v>没提前打离职扣最后3天每天8小时</v>
      </c>
    </row>
    <row r="75" s="295" customFormat="1" customHeight="1" spans="1:19">
      <c r="A75" s="42"/>
      <c r="B75" s="42" t="s">
        <v>90</v>
      </c>
      <c r="C75" s="42" t="s">
        <v>103</v>
      </c>
      <c r="D75" s="42" t="s">
        <v>22</v>
      </c>
      <c r="E75" s="300">
        <f>VLOOKUP(C75,考勤!$A:$AI,35,0)</f>
        <v>12</v>
      </c>
      <c r="F75" s="300">
        <f>VLOOKUP(C75,考勤!$A$5:AP2140,42,0)</f>
        <v>99.5</v>
      </c>
      <c r="G75" s="300">
        <v>21</v>
      </c>
      <c r="H75" s="300">
        <f t="shared" si="30"/>
        <v>2089.5</v>
      </c>
      <c r="I75" s="300">
        <f>VLOOKUP(C75,考勤!$A$5:AP3046,41,0)</f>
        <v>36.5</v>
      </c>
      <c r="J75" s="300">
        <v>21</v>
      </c>
      <c r="K75" s="300">
        <f t="shared" si="31"/>
        <v>766.5</v>
      </c>
      <c r="L75" s="300">
        <f>IFERROR(VLOOKUP(C75,奖惩!B:D,3,0),0)</f>
        <v>100</v>
      </c>
      <c r="M75" s="300">
        <f t="shared" si="32"/>
        <v>2956</v>
      </c>
      <c r="N75" s="300">
        <f t="shared" si="33"/>
        <v>60</v>
      </c>
      <c r="O75" s="300">
        <f>IFERROR(VLOOKUP(C75,工龄工资!B:Q,16,0),0)</f>
        <v>0</v>
      </c>
      <c r="P75" s="300"/>
      <c r="Q75" s="300">
        <f>IFERROR(VLOOKUP(C75,工龄工资!B:S,17,0),0)</f>
        <v>0</v>
      </c>
      <c r="R75" s="300">
        <f t="shared" si="34"/>
        <v>3016</v>
      </c>
      <c r="S75" s="308" t="str">
        <f>IFERROR(VLOOKUP(C75,奖惩!B:E,2,0),"")</f>
        <v>夜班补助</v>
      </c>
    </row>
    <row r="76" s="295" customFormat="1" customHeight="1" spans="1:19">
      <c r="A76" s="42"/>
      <c r="B76" s="42" t="s">
        <v>90</v>
      </c>
      <c r="C76" s="42" t="s">
        <v>104</v>
      </c>
      <c r="D76" s="42" t="s">
        <v>22</v>
      </c>
      <c r="E76" s="300">
        <f>VLOOKUP(C76,考勤!$A:$AI,35,0)</f>
        <v>2</v>
      </c>
      <c r="F76" s="300">
        <f>VLOOKUP(C76,考勤!$A$5:AP2141,42,0)</f>
        <v>16</v>
      </c>
      <c r="G76" s="300">
        <v>21</v>
      </c>
      <c r="H76" s="300">
        <f t="shared" si="30"/>
        <v>336</v>
      </c>
      <c r="I76" s="300">
        <f>VLOOKUP(C76,考勤!$A$5:AP3047,41,0)</f>
        <v>5</v>
      </c>
      <c r="J76" s="300">
        <v>21</v>
      </c>
      <c r="K76" s="300">
        <f t="shared" si="31"/>
        <v>105</v>
      </c>
      <c r="L76" s="300">
        <f>IFERROR(VLOOKUP(C76,奖惩!B:D,3,0),0)</f>
        <v>0</v>
      </c>
      <c r="M76" s="300">
        <f t="shared" si="32"/>
        <v>441</v>
      </c>
      <c r="N76" s="300">
        <f t="shared" si="33"/>
        <v>10</v>
      </c>
      <c r="O76" s="300">
        <f>IFERROR(VLOOKUP(C76,工龄工资!B:Q,16,0),0)</f>
        <v>0</v>
      </c>
      <c r="P76" s="300"/>
      <c r="Q76" s="300">
        <f>IFERROR(VLOOKUP(C76,工龄工资!B:S,17,0),0)</f>
        <v>0</v>
      </c>
      <c r="R76" s="300">
        <f t="shared" si="34"/>
        <v>451</v>
      </c>
      <c r="S76" s="308" t="str">
        <f>IFERROR(VLOOKUP(C76,奖惩!B:E,2,0),"")</f>
        <v/>
      </c>
    </row>
    <row r="77" s="295" customFormat="1" customHeight="1" spans="1:19">
      <c r="A77" s="42"/>
      <c r="B77" s="42" t="s">
        <v>90</v>
      </c>
      <c r="C77" s="56" t="s">
        <v>105</v>
      </c>
      <c r="D77" s="42" t="s">
        <v>22</v>
      </c>
      <c r="E77" s="300">
        <f>VLOOKUP(C77,考勤!$A:$AI,35,0)</f>
        <v>2.5</v>
      </c>
      <c r="F77" s="300">
        <f>VLOOKUP(C77,考勤!$A$5:AP2142,42,0)</f>
        <v>24</v>
      </c>
      <c r="G77" s="300">
        <v>21</v>
      </c>
      <c r="H77" s="300">
        <f t="shared" si="30"/>
        <v>504</v>
      </c>
      <c r="I77" s="300">
        <f>VLOOKUP(C77,考勤!$A$5:AP3048,41,0)</f>
        <v>3</v>
      </c>
      <c r="J77" s="300">
        <v>21</v>
      </c>
      <c r="K77" s="300">
        <f t="shared" si="31"/>
        <v>63</v>
      </c>
      <c r="L77" s="300">
        <f>IFERROR(VLOOKUP(C77,奖惩!B:D,3,0),0)</f>
        <v>0</v>
      </c>
      <c r="M77" s="300">
        <f t="shared" si="32"/>
        <v>567</v>
      </c>
      <c r="N77" s="300">
        <f t="shared" si="33"/>
        <v>12.5</v>
      </c>
      <c r="O77" s="300">
        <f>IFERROR(VLOOKUP(C77,工龄工资!B:Q,16,0),0)</f>
        <v>0</v>
      </c>
      <c r="P77" s="300"/>
      <c r="Q77" s="300">
        <f>IFERROR(VLOOKUP(C77,工龄工资!B:S,17,0),0)</f>
        <v>0</v>
      </c>
      <c r="R77" s="300">
        <f t="shared" si="34"/>
        <v>579.5</v>
      </c>
      <c r="S77" s="308" t="str">
        <f>IFERROR(VLOOKUP(C77,奖惩!B:E,2,0),"")</f>
        <v/>
      </c>
    </row>
    <row r="78" s="295" customFormat="1" customHeight="1" spans="1:19">
      <c r="A78" s="42"/>
      <c r="B78" s="42" t="s">
        <v>90</v>
      </c>
      <c r="C78" s="56" t="s">
        <v>106</v>
      </c>
      <c r="D78" s="42" t="s">
        <v>22</v>
      </c>
      <c r="E78" s="300">
        <f>VLOOKUP(C78,考勤!$A:$AI,35,0)</f>
        <v>3</v>
      </c>
      <c r="F78" s="300">
        <f>VLOOKUP(C78,考勤!$A$5:AP2143,42,0)</f>
        <v>24</v>
      </c>
      <c r="G78" s="300">
        <v>21</v>
      </c>
      <c r="H78" s="300">
        <f t="shared" si="30"/>
        <v>504</v>
      </c>
      <c r="I78" s="300">
        <f>VLOOKUP(C78,考勤!$A$5:AP3049,41,0)</f>
        <v>4</v>
      </c>
      <c r="J78" s="300">
        <v>21</v>
      </c>
      <c r="K78" s="300">
        <f t="shared" si="31"/>
        <v>84</v>
      </c>
      <c r="L78" s="300">
        <f>IFERROR(VLOOKUP(C78,奖惩!B:D,3,0),0)</f>
        <v>0</v>
      </c>
      <c r="M78" s="300">
        <f t="shared" si="32"/>
        <v>588</v>
      </c>
      <c r="N78" s="300">
        <f t="shared" si="33"/>
        <v>15</v>
      </c>
      <c r="O78" s="300">
        <f>IFERROR(VLOOKUP(C78,工龄工资!B:Q,16,0),0)</f>
        <v>0</v>
      </c>
      <c r="P78" s="300"/>
      <c r="Q78" s="300">
        <f>IFERROR(VLOOKUP(C78,工龄工资!B:S,17,0),0)</f>
        <v>0</v>
      </c>
      <c r="R78" s="300">
        <f t="shared" si="34"/>
        <v>603</v>
      </c>
      <c r="S78" s="308" t="str">
        <f>IFERROR(VLOOKUP(C78,奖惩!B:E,2,0),"")</f>
        <v/>
      </c>
    </row>
    <row r="79" s="295" customFormat="1" customHeight="1" spans="1:19">
      <c r="A79" s="42"/>
      <c r="B79" s="42" t="s">
        <v>90</v>
      </c>
      <c r="C79" s="42" t="s">
        <v>107</v>
      </c>
      <c r="D79" s="42" t="s">
        <v>22</v>
      </c>
      <c r="E79" s="300">
        <f>VLOOKUP(C79,考勤!$A:$AI,35,0)</f>
        <v>25.5</v>
      </c>
      <c r="F79" s="300">
        <f>VLOOKUP(C79,考勤!$A$5:AP2144,42,0)</f>
        <v>203</v>
      </c>
      <c r="G79" s="300">
        <v>21</v>
      </c>
      <c r="H79" s="300">
        <f t="shared" si="30"/>
        <v>4263</v>
      </c>
      <c r="I79" s="300">
        <f>VLOOKUP(C79,考勤!$A$5:AP3050,41,0)</f>
        <v>109</v>
      </c>
      <c r="J79" s="300">
        <v>21</v>
      </c>
      <c r="K79" s="300">
        <f t="shared" si="31"/>
        <v>2289</v>
      </c>
      <c r="L79" s="300">
        <f>IFERROR(VLOOKUP(C79,奖惩!B:D,3,0),0)</f>
        <v>320</v>
      </c>
      <c r="M79" s="300">
        <f t="shared" si="32"/>
        <v>6872</v>
      </c>
      <c r="N79" s="300">
        <f t="shared" si="33"/>
        <v>127.5</v>
      </c>
      <c r="O79" s="300">
        <f>IFERROR(VLOOKUP(C79,工龄工资!B:Q,16,0),0)</f>
        <v>0</v>
      </c>
      <c r="P79" s="300"/>
      <c r="Q79" s="300">
        <f>IFERROR(VLOOKUP(C79,工龄工资!B:S,17,0),0)</f>
        <v>0</v>
      </c>
      <c r="R79" s="300">
        <f t="shared" si="34"/>
        <v>6999.5</v>
      </c>
      <c r="S79" s="308" t="str">
        <f>IFERROR(VLOOKUP(C79,奖惩!B:E,2,0),"")</f>
        <v>夜班补助</v>
      </c>
    </row>
    <row r="80" s="295" customFormat="1" customHeight="1" spans="1:19">
      <c r="A80" s="42"/>
      <c r="B80" s="56" t="s">
        <v>108</v>
      </c>
      <c r="C80" s="56" t="s">
        <v>109</v>
      </c>
      <c r="D80" s="42" t="s">
        <v>22</v>
      </c>
      <c r="E80" s="300">
        <f>VLOOKUP(C80,考勤!$A:$AI,35,0)</f>
        <v>2</v>
      </c>
      <c r="F80" s="300">
        <f>VLOOKUP(C80,考勤!$A$5:AP2145,42,0)</f>
        <v>16</v>
      </c>
      <c r="G80" s="300">
        <v>21</v>
      </c>
      <c r="H80" s="300">
        <f t="shared" si="30"/>
        <v>336</v>
      </c>
      <c r="I80" s="300">
        <f>VLOOKUP(C80,考勤!$A$5:AP3051,41,0)</f>
        <v>1</v>
      </c>
      <c r="J80" s="300">
        <v>21</v>
      </c>
      <c r="K80" s="300">
        <f t="shared" si="31"/>
        <v>21</v>
      </c>
      <c r="L80" s="300">
        <f>IFERROR(VLOOKUP(C80,奖惩!B:D,3,0),0)</f>
        <v>0</v>
      </c>
      <c r="M80" s="300">
        <f t="shared" si="32"/>
        <v>357</v>
      </c>
      <c r="N80" s="300">
        <f t="shared" si="33"/>
        <v>10</v>
      </c>
      <c r="O80" s="300">
        <f>IFERROR(VLOOKUP(C80,工龄工资!B:Q,16,0),0)</f>
        <v>0</v>
      </c>
      <c r="P80" s="300"/>
      <c r="Q80" s="300">
        <f>IFERROR(VLOOKUP(C80,工龄工资!B:S,17,0),0)</f>
        <v>0</v>
      </c>
      <c r="R80" s="300">
        <f t="shared" si="34"/>
        <v>367</v>
      </c>
      <c r="S80" s="308" t="str">
        <f>IFERROR(VLOOKUP(C80,奖惩!B:E,2,0),"")</f>
        <v/>
      </c>
    </row>
    <row r="81" s="295" customFormat="1" customHeight="1" spans="1:19">
      <c r="A81" s="42"/>
      <c r="B81" s="42" t="s">
        <v>110</v>
      </c>
      <c r="C81" s="42" t="s">
        <v>111</v>
      </c>
      <c r="D81" s="42" t="s">
        <v>22</v>
      </c>
      <c r="E81" s="300">
        <f>VLOOKUP(C81,考勤!$A:$AI,35,0)</f>
        <v>24</v>
      </c>
      <c r="F81" s="300">
        <f>VLOOKUP(C81,考勤!$A$5:AP2147,42,0)</f>
        <v>192</v>
      </c>
      <c r="G81" s="300">
        <v>18</v>
      </c>
      <c r="H81" s="300">
        <f t="shared" si="30"/>
        <v>3456</v>
      </c>
      <c r="I81" s="300">
        <f>VLOOKUP(C81,考勤!$A$5:AP3053,41,0)</f>
        <v>46</v>
      </c>
      <c r="J81" s="300">
        <v>18</v>
      </c>
      <c r="K81" s="300">
        <f t="shared" si="31"/>
        <v>828</v>
      </c>
      <c r="L81" s="300">
        <f>IFERROR(VLOOKUP(C81,奖惩!B:D,3,0),0)</f>
        <v>0</v>
      </c>
      <c r="M81" s="300">
        <f t="shared" si="32"/>
        <v>4284</v>
      </c>
      <c r="N81" s="300">
        <f t="shared" si="33"/>
        <v>120</v>
      </c>
      <c r="O81" s="300">
        <v>156</v>
      </c>
      <c r="P81" s="300"/>
      <c r="Q81" s="300">
        <f>IFERROR(VLOOKUP(C81,工龄工资!B:S,17,0),0)</f>
        <v>0</v>
      </c>
      <c r="R81" s="300">
        <f t="shared" si="34"/>
        <v>4560</v>
      </c>
      <c r="S81" s="308" t="str">
        <f>IFERROR(VLOOKUP(C81,奖惩!B:E,2,0),"")</f>
        <v/>
      </c>
    </row>
    <row r="82" s="295" customFormat="1" customHeight="1" spans="1:19">
      <c r="A82" s="42"/>
      <c r="B82" s="42" t="s">
        <v>110</v>
      </c>
      <c r="C82" s="42" t="s">
        <v>112</v>
      </c>
      <c r="D82" s="42" t="s">
        <v>22</v>
      </c>
      <c r="E82" s="300">
        <f>VLOOKUP(C82,考勤!$A:$AI,35,0)</f>
        <v>29</v>
      </c>
      <c r="F82" s="300">
        <f>VLOOKUP(C82,考勤!$A$5:AP2148,42,0)</f>
        <v>232</v>
      </c>
      <c r="G82" s="300">
        <v>18</v>
      </c>
      <c r="H82" s="300">
        <f t="shared" si="30"/>
        <v>4176</v>
      </c>
      <c r="I82" s="300">
        <f>VLOOKUP(C82,考勤!$A$5:AP3054,41,0)</f>
        <v>64</v>
      </c>
      <c r="J82" s="300">
        <v>18</v>
      </c>
      <c r="K82" s="300">
        <f t="shared" si="31"/>
        <v>1152</v>
      </c>
      <c r="L82" s="300">
        <f>IFERROR(VLOOKUP(C82,奖惩!B:D,3,0),0)</f>
        <v>0</v>
      </c>
      <c r="M82" s="300">
        <f t="shared" si="32"/>
        <v>5328</v>
      </c>
      <c r="N82" s="300">
        <f t="shared" si="33"/>
        <v>145</v>
      </c>
      <c r="O82" s="300">
        <v>231</v>
      </c>
      <c r="P82" s="300"/>
      <c r="Q82" s="300">
        <f>IFERROR(VLOOKUP(C82,工龄工资!B:S,17,0),0)</f>
        <v>0</v>
      </c>
      <c r="R82" s="300">
        <f t="shared" si="34"/>
        <v>5704</v>
      </c>
      <c r="S82" s="308" t="str">
        <f>IFERROR(VLOOKUP(C82,奖惩!B:E,2,0),"")</f>
        <v/>
      </c>
    </row>
    <row r="83" s="295" customFormat="1" customHeight="1" spans="1:19">
      <c r="A83" s="42"/>
      <c r="B83" s="42" t="s">
        <v>113</v>
      </c>
      <c r="C83" s="42" t="s">
        <v>114</v>
      </c>
      <c r="D83" s="42" t="s">
        <v>22</v>
      </c>
      <c r="E83" s="300">
        <f>VLOOKUP(C83,考勤!$A:$AI,35,0)</f>
        <v>25</v>
      </c>
      <c r="F83" s="300">
        <f>VLOOKUP(C83,考勤!$A$5:AP2149,42,0)</f>
        <v>200</v>
      </c>
      <c r="G83" s="300">
        <v>18</v>
      </c>
      <c r="H83" s="300">
        <f t="shared" si="30"/>
        <v>3600</v>
      </c>
      <c r="I83" s="300">
        <f>VLOOKUP(C83,考勤!$A$5:AP3055,41,0)</f>
        <v>135</v>
      </c>
      <c r="J83" s="300">
        <v>18</v>
      </c>
      <c r="K83" s="300">
        <f t="shared" si="31"/>
        <v>2430</v>
      </c>
      <c r="L83" s="300">
        <f>IFERROR(VLOOKUP(C83,奖惩!B:D,3,0),0)</f>
        <v>0</v>
      </c>
      <c r="M83" s="300">
        <f t="shared" si="32"/>
        <v>6030</v>
      </c>
      <c r="N83" s="300">
        <f t="shared" si="33"/>
        <v>125</v>
      </c>
      <c r="O83" s="300">
        <v>430.5</v>
      </c>
      <c r="P83" s="300"/>
      <c r="Q83" s="300">
        <f>IFERROR(VLOOKUP(C83,工龄工资!B:S,17,0),0)</f>
        <v>0</v>
      </c>
      <c r="R83" s="300">
        <f t="shared" si="34"/>
        <v>6585.5</v>
      </c>
      <c r="S83" s="308" t="str">
        <f>IFERROR(VLOOKUP(C83,奖惩!B:E,2,0),"")</f>
        <v/>
      </c>
    </row>
    <row r="84" s="295" customFormat="1" customHeight="1" spans="1:19">
      <c r="A84" s="42"/>
      <c r="B84" s="42" t="s">
        <v>113</v>
      </c>
      <c r="C84" s="42" t="s">
        <v>115</v>
      </c>
      <c r="D84" s="42" t="s">
        <v>22</v>
      </c>
      <c r="E84" s="300">
        <f>VLOOKUP(C84,考勤!$A:$AI,35,0)</f>
        <v>26</v>
      </c>
      <c r="F84" s="300">
        <f>VLOOKUP(C84,考勤!$A$5:AP2150,42,0)</f>
        <v>208</v>
      </c>
      <c r="G84" s="300">
        <v>18</v>
      </c>
      <c r="H84" s="300">
        <f t="shared" si="30"/>
        <v>3744</v>
      </c>
      <c r="I84" s="300">
        <f>VLOOKUP(C84,考勤!$A$5:AP3056,41,0)</f>
        <v>118</v>
      </c>
      <c r="J84" s="300">
        <v>18</v>
      </c>
      <c r="K84" s="300">
        <f t="shared" si="31"/>
        <v>2124</v>
      </c>
      <c r="L84" s="300">
        <f>IFERROR(VLOOKUP(C84,奖惩!B:D,3,0),0)</f>
        <v>620</v>
      </c>
      <c r="M84" s="300">
        <f t="shared" si="32"/>
        <v>6488</v>
      </c>
      <c r="N84" s="300">
        <f t="shared" ref="N84:N94" si="35">E84*5</f>
        <v>130</v>
      </c>
      <c r="O84" s="300">
        <v>367.5</v>
      </c>
      <c r="P84" s="300"/>
      <c r="Q84" s="300">
        <f>IFERROR(VLOOKUP(C84,工龄工资!B:S,17,0),0)</f>
        <v>0</v>
      </c>
      <c r="R84" s="300">
        <f t="shared" si="34"/>
        <v>6985.5</v>
      </c>
      <c r="S84" s="308" t="str">
        <f>IFERROR(VLOOKUP(C84,奖惩!B:E,2,0),"")</f>
        <v>夜班补助</v>
      </c>
    </row>
    <row r="85" s="295" customFormat="1" customHeight="1" spans="1:19">
      <c r="A85" s="42"/>
      <c r="B85" s="42" t="s">
        <v>113</v>
      </c>
      <c r="C85" s="296" t="s">
        <v>116</v>
      </c>
      <c r="D85" s="42" t="s">
        <v>22</v>
      </c>
      <c r="E85" s="300">
        <f>VLOOKUP(C85,考勤!$A:$AI,35,0)</f>
        <v>25</v>
      </c>
      <c r="F85" s="300">
        <f>VLOOKUP(C85,考勤!$A$5:AP300,42,0)</f>
        <v>200</v>
      </c>
      <c r="G85" s="300">
        <v>18</v>
      </c>
      <c r="H85" s="300">
        <f t="shared" si="30"/>
        <v>3600</v>
      </c>
      <c r="I85" s="300">
        <f>VLOOKUP(C85,考勤!$A$5:AP3057,41,0)</f>
        <v>118</v>
      </c>
      <c r="J85" s="300">
        <v>18</v>
      </c>
      <c r="K85" s="300">
        <f t="shared" si="31"/>
        <v>2124</v>
      </c>
      <c r="L85" s="300">
        <f>IFERROR(VLOOKUP(C85,奖惩!B:D,3,0),0)</f>
        <v>240</v>
      </c>
      <c r="M85" s="300">
        <f t="shared" si="32"/>
        <v>5964</v>
      </c>
      <c r="N85" s="300">
        <f t="shared" si="35"/>
        <v>125</v>
      </c>
      <c r="O85" s="300">
        <v>346.5</v>
      </c>
      <c r="P85" s="300"/>
      <c r="Q85" s="300">
        <f>IFERROR(VLOOKUP(C85,工龄工资!B:S,17,0),0)</f>
        <v>0</v>
      </c>
      <c r="R85" s="300">
        <f t="shared" si="34"/>
        <v>6435.5</v>
      </c>
      <c r="S85" s="308" t="str">
        <f>IFERROR(VLOOKUP(C85,奖惩!B:E,2,0),"")</f>
        <v>扣：夏季一件*50%</v>
      </c>
    </row>
    <row r="86" s="295" customFormat="1" customHeight="1" spans="1:19">
      <c r="A86" s="42"/>
      <c r="B86" s="42" t="s">
        <v>113</v>
      </c>
      <c r="C86" s="42" t="s">
        <v>117</v>
      </c>
      <c r="D86" s="42" t="s">
        <v>22</v>
      </c>
      <c r="E86" s="300">
        <f>VLOOKUP(C86,考勤!$A:$AI,35,0)</f>
        <v>28</v>
      </c>
      <c r="F86" s="300">
        <f>VLOOKUP(C86,考勤!$A$5:AP305,42,0)</f>
        <v>224</v>
      </c>
      <c r="G86" s="300">
        <v>18</v>
      </c>
      <c r="H86" s="300">
        <f t="shared" ref="H86:H91" si="36">F86*G86</f>
        <v>4032</v>
      </c>
      <c r="I86" s="300">
        <f>VLOOKUP(C86,考勤!$A$5:AP3058,41,0)</f>
        <v>132.5</v>
      </c>
      <c r="J86" s="300">
        <v>18</v>
      </c>
      <c r="K86" s="300">
        <f t="shared" ref="K86:K91" si="37">I86*J86</f>
        <v>2385</v>
      </c>
      <c r="L86" s="300">
        <f>IFERROR(VLOOKUP(C86,奖惩!B:D,3,0),0)</f>
        <v>0</v>
      </c>
      <c r="M86" s="300">
        <f t="shared" ref="M86:M91" si="38">H86+K86+L86</f>
        <v>6417</v>
      </c>
      <c r="N86" s="300">
        <f t="shared" si="35"/>
        <v>140</v>
      </c>
      <c r="O86" s="300">
        <v>429</v>
      </c>
      <c r="P86" s="300"/>
      <c r="Q86" s="300">
        <f>IFERROR(VLOOKUP(C86,工龄工资!B:S,17,0),0)</f>
        <v>0</v>
      </c>
      <c r="R86" s="300">
        <f t="shared" ref="R86:R91" si="39">M86+N86+O86+P86+Q86</f>
        <v>6986</v>
      </c>
      <c r="S86" s="308" t="str">
        <f>IFERROR(VLOOKUP(C86,奖惩!B:E,2,0),"")</f>
        <v/>
      </c>
    </row>
    <row r="87" s="295" customFormat="1" customHeight="1" spans="1:19">
      <c r="A87" s="42"/>
      <c r="B87" s="42" t="s">
        <v>113</v>
      </c>
      <c r="C87" s="42" t="s">
        <v>118</v>
      </c>
      <c r="D87" s="42" t="s">
        <v>22</v>
      </c>
      <c r="E87" s="300">
        <f>VLOOKUP(C87,考勤!$A:$AI,35,0)</f>
        <v>11</v>
      </c>
      <c r="F87" s="300">
        <f>VLOOKUP(C87,考勤!$A$5:AP303,42,0)</f>
        <v>88</v>
      </c>
      <c r="G87" s="300">
        <v>21</v>
      </c>
      <c r="H87" s="300">
        <f t="shared" si="36"/>
        <v>1848</v>
      </c>
      <c r="I87" s="300">
        <f>VLOOKUP(C87,考勤!$A$5:AP303,41,0)</f>
        <v>54</v>
      </c>
      <c r="J87" s="300">
        <v>21</v>
      </c>
      <c r="K87" s="300">
        <f t="shared" si="37"/>
        <v>1134</v>
      </c>
      <c r="L87" s="300">
        <f>IFERROR(VLOOKUP(C87,奖惩!B:D,3,0),0)</f>
        <v>0</v>
      </c>
      <c r="M87" s="300">
        <f t="shared" si="38"/>
        <v>2982</v>
      </c>
      <c r="N87" s="300">
        <f t="shared" si="35"/>
        <v>55</v>
      </c>
      <c r="O87" s="300"/>
      <c r="P87" s="300"/>
      <c r="Q87" s="300">
        <f>IFERROR(VLOOKUP(C87,工龄工资!B:S,17,0),0)</f>
        <v>0</v>
      </c>
      <c r="R87" s="300">
        <f t="shared" si="39"/>
        <v>3037</v>
      </c>
      <c r="S87" s="308" t="str">
        <f>IFERROR(VLOOKUP(C87,奖惩!B:E,2,0),"")</f>
        <v/>
      </c>
    </row>
    <row r="88" s="295" customFormat="1" customHeight="1" spans="1:19">
      <c r="A88" s="42"/>
      <c r="B88" s="42" t="s">
        <v>113</v>
      </c>
      <c r="C88" s="42" t="s">
        <v>119</v>
      </c>
      <c r="D88" s="42" t="s">
        <v>22</v>
      </c>
      <c r="E88" s="300">
        <f>VLOOKUP(C88,考勤!$A:$AI,35,0)</f>
        <v>9</v>
      </c>
      <c r="F88" s="300">
        <f>VLOOKUP(C88,考勤!$A$5:AP302,42,0)</f>
        <v>72</v>
      </c>
      <c r="G88" s="300">
        <v>21</v>
      </c>
      <c r="H88" s="300">
        <f t="shared" si="36"/>
        <v>1512</v>
      </c>
      <c r="I88" s="300">
        <f>VLOOKUP(C88,考勤!$A$5:AP302,41,0)</f>
        <v>44.5</v>
      </c>
      <c r="J88" s="300">
        <v>21</v>
      </c>
      <c r="K88" s="300">
        <f t="shared" si="37"/>
        <v>934.5</v>
      </c>
      <c r="L88" s="300">
        <f>IFERROR(VLOOKUP(C88,奖惩!B:D,3,0),0)</f>
        <v>0</v>
      </c>
      <c r="M88" s="300">
        <f t="shared" si="38"/>
        <v>2446.5</v>
      </c>
      <c r="N88" s="300">
        <f t="shared" si="35"/>
        <v>45</v>
      </c>
      <c r="O88" s="300"/>
      <c r="P88" s="300"/>
      <c r="Q88" s="300">
        <f>IFERROR(VLOOKUP(C88,工龄工资!B:S,17,0),0)</f>
        <v>0</v>
      </c>
      <c r="R88" s="300">
        <f t="shared" si="39"/>
        <v>2491.5</v>
      </c>
      <c r="S88" s="308" t="str">
        <f>IFERROR(VLOOKUP(C88,奖惩!B:E,2,0),"")</f>
        <v/>
      </c>
    </row>
    <row r="89" s="295" customFormat="1" customHeight="1" spans="1:19">
      <c r="A89" s="42"/>
      <c r="B89" s="42" t="s">
        <v>113</v>
      </c>
      <c r="C89" s="42" t="s">
        <v>120</v>
      </c>
      <c r="D89" s="42" t="s">
        <v>22</v>
      </c>
      <c r="E89" s="300">
        <f>VLOOKUP(C89,考勤!$A:$AI,35,0)</f>
        <v>9</v>
      </c>
      <c r="F89" s="300">
        <f>VLOOKUP(C89,考勤!$A$5:AP303,42,0)</f>
        <v>72</v>
      </c>
      <c r="G89" s="300">
        <v>21</v>
      </c>
      <c r="H89" s="300">
        <f t="shared" si="36"/>
        <v>1512</v>
      </c>
      <c r="I89" s="300">
        <f>VLOOKUP(C89,考勤!$A$5:AP303,41,0)</f>
        <v>41.5</v>
      </c>
      <c r="J89" s="300">
        <v>21</v>
      </c>
      <c r="K89" s="300">
        <f t="shared" si="37"/>
        <v>871.5</v>
      </c>
      <c r="L89" s="300">
        <f>IFERROR(VLOOKUP(C89,奖惩!B:D,3,0),0)</f>
        <v>0</v>
      </c>
      <c r="M89" s="300">
        <f t="shared" si="38"/>
        <v>2383.5</v>
      </c>
      <c r="N89" s="300">
        <f t="shared" si="35"/>
        <v>45</v>
      </c>
      <c r="O89" s="300"/>
      <c r="P89" s="300"/>
      <c r="Q89" s="300">
        <f>IFERROR(VLOOKUP(C89,工龄工资!B:S,17,0),0)</f>
        <v>0</v>
      </c>
      <c r="R89" s="300">
        <f t="shared" si="39"/>
        <v>2428.5</v>
      </c>
      <c r="S89" s="308" t="str">
        <f>IFERROR(VLOOKUP(C89,奖惩!B:E,2,0),"")</f>
        <v/>
      </c>
    </row>
    <row r="90" s="295" customFormat="1" customHeight="1" spans="1:19">
      <c r="A90" s="42"/>
      <c r="B90" s="42" t="s">
        <v>113</v>
      </c>
      <c r="C90" s="42" t="s">
        <v>121</v>
      </c>
      <c r="D90" s="42" t="s">
        <v>22</v>
      </c>
      <c r="E90" s="300">
        <f>VLOOKUP(C90,考勤!$A:$AI,35,0)</f>
        <v>4</v>
      </c>
      <c r="F90" s="300">
        <f>VLOOKUP(C90,考勤!$A$5:AP304,42,0)</f>
        <v>32</v>
      </c>
      <c r="G90" s="300">
        <v>21</v>
      </c>
      <c r="H90" s="300">
        <f t="shared" si="36"/>
        <v>672</v>
      </c>
      <c r="I90" s="300">
        <f>VLOOKUP(C90,考勤!$A$5:AP304,41,0)</f>
        <v>17</v>
      </c>
      <c r="J90" s="300">
        <v>21</v>
      </c>
      <c r="K90" s="300">
        <f t="shared" si="37"/>
        <v>357</v>
      </c>
      <c r="L90" s="300">
        <f>IFERROR(VLOOKUP(C90,奖惩!B:D,3,0),0)</f>
        <v>0</v>
      </c>
      <c r="M90" s="300">
        <f t="shared" si="38"/>
        <v>1029</v>
      </c>
      <c r="N90" s="300">
        <f t="shared" si="35"/>
        <v>20</v>
      </c>
      <c r="O90" s="300"/>
      <c r="P90" s="300"/>
      <c r="Q90" s="300">
        <f>IFERROR(VLOOKUP(C90,工龄工资!B:S,17,0),0)</f>
        <v>0</v>
      </c>
      <c r="R90" s="300">
        <f t="shared" si="39"/>
        <v>1049</v>
      </c>
      <c r="S90" s="308" t="str">
        <f>IFERROR(VLOOKUP(C90,奖惩!B:E,2,0),"")</f>
        <v/>
      </c>
    </row>
    <row r="91" s="295" customFormat="1" customHeight="1" spans="1:19">
      <c r="A91" s="42"/>
      <c r="B91" s="42" t="s">
        <v>113</v>
      </c>
      <c r="C91" s="42" t="s">
        <v>122</v>
      </c>
      <c r="D91" s="42" t="s">
        <v>22</v>
      </c>
      <c r="E91" s="300">
        <f>VLOOKUP(C91,考勤!$A:$AI,35,0)</f>
        <v>28</v>
      </c>
      <c r="F91" s="300">
        <f>VLOOKUP(C91,考勤!$A$5:AP305,42,0)</f>
        <v>224</v>
      </c>
      <c r="G91" s="300">
        <v>18</v>
      </c>
      <c r="H91" s="300">
        <f t="shared" si="36"/>
        <v>4032</v>
      </c>
      <c r="I91" s="300">
        <f>VLOOKUP(C91,考勤!$A$5:AP305,41,0)</f>
        <v>133</v>
      </c>
      <c r="J91" s="300">
        <v>18</v>
      </c>
      <c r="K91" s="300">
        <f t="shared" si="37"/>
        <v>2394</v>
      </c>
      <c r="L91" s="300">
        <f>IFERROR(VLOOKUP(C91,奖惩!B:D,3,0),0)</f>
        <v>0</v>
      </c>
      <c r="M91" s="300">
        <f t="shared" si="38"/>
        <v>6426</v>
      </c>
      <c r="N91" s="300">
        <f t="shared" si="35"/>
        <v>140</v>
      </c>
      <c r="O91" s="300">
        <v>429</v>
      </c>
      <c r="P91" s="300"/>
      <c r="Q91" s="300">
        <f>IFERROR(VLOOKUP(C91,工龄工资!B:S,17,0),0)</f>
        <v>0</v>
      </c>
      <c r="R91" s="300">
        <f t="shared" si="39"/>
        <v>6995</v>
      </c>
      <c r="S91" s="308" t="str">
        <f>IFERROR(VLOOKUP(C91,奖惩!B:E,2,0),"")</f>
        <v/>
      </c>
    </row>
    <row r="92" s="295" customFormat="1" customHeight="1" spans="1:19">
      <c r="A92" s="42"/>
      <c r="B92" s="42" t="s">
        <v>113</v>
      </c>
      <c r="C92" s="42" t="s">
        <v>123</v>
      </c>
      <c r="D92" s="42" t="s">
        <v>22</v>
      </c>
      <c r="E92" s="300">
        <f>VLOOKUP(C92,考勤!$A:$AI,35,0)</f>
        <v>14</v>
      </c>
      <c r="F92" s="300">
        <f>VLOOKUP(C92,考勤!$A$5:AP306,42,0)</f>
        <v>112</v>
      </c>
      <c r="G92" s="300">
        <v>18</v>
      </c>
      <c r="H92" s="300">
        <f t="shared" ref="H92:H99" si="40">F92*G92</f>
        <v>2016</v>
      </c>
      <c r="I92" s="300">
        <f>VLOOKUP(C92,考勤!$A$5:AP306,41,0)</f>
        <v>64.5</v>
      </c>
      <c r="J92" s="300">
        <v>18</v>
      </c>
      <c r="K92" s="300">
        <f t="shared" ref="K92:K99" si="41">I92*J92</f>
        <v>1161</v>
      </c>
      <c r="L92" s="300">
        <f>IFERROR(VLOOKUP(C92,奖惩!B:D,3,0),0)</f>
        <v>0</v>
      </c>
      <c r="M92" s="300">
        <f t="shared" ref="M92:M99" si="42">H92+K92+L92</f>
        <v>3177</v>
      </c>
      <c r="N92" s="300">
        <f t="shared" si="35"/>
        <v>70</v>
      </c>
      <c r="O92" s="300">
        <f>IFERROR(VLOOKUP(C92,工龄工资!B:Q,16,0),0)</f>
        <v>0</v>
      </c>
      <c r="P92" s="300"/>
      <c r="Q92" s="300">
        <f>IFERROR(VLOOKUP(C92,工龄工资!B:S,17,0),0)</f>
        <v>0</v>
      </c>
      <c r="R92" s="300">
        <f t="shared" ref="R92:R99" si="43">M92+N92+O92+P92+Q92</f>
        <v>3247</v>
      </c>
      <c r="S92" s="308" t="str">
        <f>IFERROR(VLOOKUP(C92,奖惩!B:E,2,0),"")</f>
        <v/>
      </c>
    </row>
    <row r="93" s="295" customFormat="1" customHeight="1" spans="1:19">
      <c r="A93" s="42"/>
      <c r="B93" s="309" t="s">
        <v>113</v>
      </c>
      <c r="C93" s="42" t="s">
        <v>124</v>
      </c>
      <c r="D93" s="42" t="s">
        <v>22</v>
      </c>
      <c r="E93" s="300">
        <f>VLOOKUP(C93,考勤!$A:$AI,35,0)</f>
        <v>25</v>
      </c>
      <c r="F93" s="300">
        <f>VLOOKUP(C93,考勤!$A$5:AP290,42,0)</f>
        <v>192</v>
      </c>
      <c r="G93" s="300">
        <v>18</v>
      </c>
      <c r="H93" s="300">
        <f t="shared" si="40"/>
        <v>3456</v>
      </c>
      <c r="I93" s="300">
        <f>VLOOKUP(C93,考勤!$A$5:AP298,41,0)</f>
        <v>117</v>
      </c>
      <c r="J93" s="300">
        <v>18</v>
      </c>
      <c r="K93" s="300">
        <f t="shared" si="41"/>
        <v>2106</v>
      </c>
      <c r="L93" s="300">
        <f>IFERROR(VLOOKUP(C93,奖惩!B:D,3,0),0)</f>
        <v>590</v>
      </c>
      <c r="M93" s="300">
        <f t="shared" si="42"/>
        <v>6152</v>
      </c>
      <c r="N93" s="300">
        <f t="shared" si="35"/>
        <v>125</v>
      </c>
      <c r="O93" s="300">
        <v>415.5</v>
      </c>
      <c r="P93" s="300"/>
      <c r="Q93" s="300">
        <f>IFERROR(VLOOKUP(C93,工龄工资!B:S,17,0),0)</f>
        <v>0</v>
      </c>
      <c r="R93" s="300">
        <f t="shared" si="43"/>
        <v>6692.5</v>
      </c>
      <c r="S93" s="308" t="str">
        <f>IFERROR(VLOOKUP(C93,奖惩!B:E,2,0),"")</f>
        <v>夜班补助</v>
      </c>
    </row>
    <row r="94" s="295" customFormat="1" customHeight="1" spans="1:19">
      <c r="A94" s="42"/>
      <c r="B94" s="309" t="s">
        <v>113</v>
      </c>
      <c r="C94" s="42" t="s">
        <v>125</v>
      </c>
      <c r="D94" s="42" t="s">
        <v>22</v>
      </c>
      <c r="E94" s="300">
        <f>VLOOKUP(C94,考勤!$A:$AI,35,0)</f>
        <v>26</v>
      </c>
      <c r="F94" s="300">
        <f>VLOOKUP(C94,考勤!$A$5:AP291,42,0)</f>
        <v>208</v>
      </c>
      <c r="G94" s="300">
        <v>18</v>
      </c>
      <c r="H94" s="300">
        <f t="shared" si="40"/>
        <v>3744</v>
      </c>
      <c r="I94" s="300">
        <f>VLOOKUP(C94,考勤!$A$5:AP298,41,0)</f>
        <v>124.5</v>
      </c>
      <c r="J94" s="300">
        <v>18</v>
      </c>
      <c r="K94" s="300">
        <f t="shared" si="41"/>
        <v>2241</v>
      </c>
      <c r="L94" s="300">
        <f>IFERROR(VLOOKUP(C94,奖惩!B:D,3,0),0)</f>
        <v>540</v>
      </c>
      <c r="M94" s="300">
        <f t="shared" si="42"/>
        <v>6525</v>
      </c>
      <c r="N94" s="300">
        <f t="shared" si="35"/>
        <v>130</v>
      </c>
      <c r="O94" s="300">
        <v>352.5</v>
      </c>
      <c r="P94" s="300"/>
      <c r="Q94" s="300">
        <f>IFERROR(VLOOKUP(C94,工龄工资!B:S,17,0),0)</f>
        <v>0</v>
      </c>
      <c r="R94" s="300">
        <f t="shared" si="43"/>
        <v>7007.5</v>
      </c>
      <c r="S94" s="308" t="str">
        <f>IFERROR(VLOOKUP(C94,奖惩!B:E,2,0),"")</f>
        <v>夜班补助</v>
      </c>
    </row>
    <row r="95" s="295" customFormat="1" customHeight="1" spans="1:19">
      <c r="A95" s="42"/>
      <c r="B95" s="56" t="s">
        <v>126</v>
      </c>
      <c r="C95" s="42" t="s">
        <v>127</v>
      </c>
      <c r="D95" s="42" t="s">
        <v>22</v>
      </c>
      <c r="E95" s="300">
        <f>VLOOKUP(C95,考勤!$A:$AI,35,0)</f>
        <v>29</v>
      </c>
      <c r="F95" s="300">
        <f>VLOOKUP(C95,考勤!$A$5:AP2933,42,0)</f>
        <v>231</v>
      </c>
      <c r="G95" s="300">
        <v>19.5</v>
      </c>
      <c r="H95" s="300">
        <f t="shared" si="40"/>
        <v>4504.5</v>
      </c>
      <c r="I95" s="300">
        <f>VLOOKUP(C95,考勤!$A$5:AP2732,41,0)</f>
        <v>103.5</v>
      </c>
      <c r="J95" s="300">
        <v>20.5</v>
      </c>
      <c r="K95" s="300">
        <f t="shared" si="41"/>
        <v>2121.75</v>
      </c>
      <c r="L95" s="300">
        <f>IFERROR(VLOOKUP(C95,奖惩!B:D,3,0),0)</f>
        <v>150</v>
      </c>
      <c r="M95" s="300">
        <f t="shared" si="42"/>
        <v>6776.25</v>
      </c>
      <c r="N95" s="306">
        <f>E95*10</f>
        <v>290</v>
      </c>
      <c r="O95" s="300">
        <v>394.25</v>
      </c>
      <c r="P95" s="300"/>
      <c r="Q95" s="300">
        <f>IFERROR(VLOOKUP(C95,工龄工资!B:S,17,0),0)</f>
        <v>0</v>
      </c>
      <c r="R95" s="300">
        <f t="shared" si="43"/>
        <v>7460.5</v>
      </c>
      <c r="S95" s="308" t="str">
        <f>IFERROR(VLOOKUP(C95,奖惩!B:E,2,0),"")</f>
        <v>拆解欧马可</v>
      </c>
    </row>
    <row r="96" s="295" customFormat="1" customHeight="1" spans="1:19">
      <c r="A96" s="42"/>
      <c r="B96" s="309" t="s">
        <v>126</v>
      </c>
      <c r="C96" s="42" t="s">
        <v>128</v>
      </c>
      <c r="D96" s="42" t="s">
        <v>22</v>
      </c>
      <c r="E96" s="300">
        <f>VLOOKUP(C96,考勤!$A:$AI,35,0)</f>
        <v>27</v>
      </c>
      <c r="F96" s="300">
        <f>VLOOKUP(C96,考勤!$A$5:AP2930,42,0)</f>
        <v>217</v>
      </c>
      <c r="G96" s="300">
        <v>19.5</v>
      </c>
      <c r="H96" s="300"/>
      <c r="I96" s="300">
        <f>VLOOKUP(C96,考勤!$A$5:AP2729,41,0)</f>
        <v>20.5</v>
      </c>
      <c r="J96" s="300">
        <v>20.5</v>
      </c>
      <c r="K96" s="300"/>
      <c r="L96" s="300">
        <f>IFERROR(VLOOKUP(C96,奖惩!B:D,3,0),0)</f>
        <v>0</v>
      </c>
      <c r="M96" s="300">
        <v>4855.02</v>
      </c>
      <c r="N96" s="300">
        <f>E96*5</f>
        <v>135</v>
      </c>
      <c r="O96" s="300">
        <f>IFERROR(VLOOKUP(C96,工龄工资!B:Q,16,0),0)</f>
        <v>0</v>
      </c>
      <c r="P96" s="300"/>
      <c r="Q96" s="300">
        <f>(F96+I96)*3</f>
        <v>712.5</v>
      </c>
      <c r="R96" s="300">
        <f t="shared" si="43"/>
        <v>5702.52</v>
      </c>
      <c r="S96" s="308" t="str">
        <f>IFERROR(VLOOKUP(C96,奖惩!B:E,2,0),"")</f>
        <v/>
      </c>
    </row>
    <row r="97" s="295" customFormat="1" customHeight="1" spans="1:19">
      <c r="A97" s="42"/>
      <c r="B97" s="56" t="s">
        <v>126</v>
      </c>
      <c r="C97" s="42" t="s">
        <v>129</v>
      </c>
      <c r="D97" s="42" t="s">
        <v>22</v>
      </c>
      <c r="E97" s="300">
        <f>VLOOKUP(C97,考勤!$A:$AI,35,0)</f>
        <v>13</v>
      </c>
      <c r="F97" s="300">
        <f>VLOOKUP(C97,考勤!$A$5:AP2931,42,0)</f>
        <v>104</v>
      </c>
      <c r="G97" s="300">
        <v>19.5</v>
      </c>
      <c r="H97" s="300">
        <f t="shared" si="40"/>
        <v>2028</v>
      </c>
      <c r="I97" s="300">
        <f>VLOOKUP(C97,考勤!$A$5:AP2730,41,0)</f>
        <v>54.5</v>
      </c>
      <c r="J97" s="300">
        <v>20.5</v>
      </c>
      <c r="K97" s="300">
        <f t="shared" si="41"/>
        <v>1117.25</v>
      </c>
      <c r="L97" s="300">
        <f>IFERROR(VLOOKUP(C97,奖惩!B:D,3,0),0)</f>
        <v>0</v>
      </c>
      <c r="M97" s="300">
        <f t="shared" si="42"/>
        <v>3145.25</v>
      </c>
      <c r="N97" s="300">
        <f>E97*5</f>
        <v>65</v>
      </c>
      <c r="O97" s="300">
        <f>IFERROR(VLOOKUP(C97,工龄工资!B:Q,16,0),0)</f>
        <v>0</v>
      </c>
      <c r="P97" s="300"/>
      <c r="Q97" s="300">
        <f>IFERROR(VLOOKUP(C97,工龄工资!B:S,17,0),0)</f>
        <v>0</v>
      </c>
      <c r="R97" s="300">
        <f t="shared" si="43"/>
        <v>3210.25</v>
      </c>
      <c r="S97" s="308" t="str">
        <f>IFERROR(VLOOKUP(C97,奖惩!B:E,2,0),"")</f>
        <v/>
      </c>
    </row>
    <row r="98" s="295" customFormat="1" customHeight="1" spans="1:19">
      <c r="A98" s="42"/>
      <c r="B98" s="56" t="s">
        <v>126</v>
      </c>
      <c r="C98" s="42" t="s">
        <v>130</v>
      </c>
      <c r="D98" s="42" t="s">
        <v>22</v>
      </c>
      <c r="E98" s="300">
        <f>VLOOKUP(C98,考勤!$A:$AI,35,0)</f>
        <v>14</v>
      </c>
      <c r="F98" s="300">
        <f>VLOOKUP(C98,考勤!$A$5:AP2932,42,0)</f>
        <v>112</v>
      </c>
      <c r="G98" s="300">
        <v>19.5</v>
      </c>
      <c r="H98" s="300">
        <f t="shared" si="40"/>
        <v>2184</v>
      </c>
      <c r="I98" s="300">
        <f>VLOOKUP(C98,考勤!$A$5:AP2731,41,0)</f>
        <v>57.5</v>
      </c>
      <c r="J98" s="300">
        <v>20.5</v>
      </c>
      <c r="K98" s="300">
        <f t="shared" si="41"/>
        <v>1178.75</v>
      </c>
      <c r="L98" s="300">
        <f>IFERROR(VLOOKUP(C98,奖惩!B:D,3,0),0)</f>
        <v>0</v>
      </c>
      <c r="M98" s="300">
        <f t="shared" si="42"/>
        <v>3362.75</v>
      </c>
      <c r="N98" s="300">
        <f>E98*5</f>
        <v>70</v>
      </c>
      <c r="O98" s="300">
        <v>337</v>
      </c>
      <c r="P98" s="300"/>
      <c r="Q98" s="300">
        <f>IFERROR(VLOOKUP(C98,工龄工资!B:S,17,0),0)</f>
        <v>0</v>
      </c>
      <c r="R98" s="300">
        <f t="shared" si="43"/>
        <v>3769.75</v>
      </c>
      <c r="S98" s="308" t="str">
        <f>IFERROR(VLOOKUP(C98,奖惩!B:E,2,0),"")</f>
        <v/>
      </c>
    </row>
    <row r="99" s="295" customFormat="1" customHeight="1" spans="1:19">
      <c r="A99" s="42"/>
      <c r="B99" s="56" t="s">
        <v>126</v>
      </c>
      <c r="C99" s="42" t="s">
        <v>131</v>
      </c>
      <c r="D99" s="42" t="s">
        <v>22</v>
      </c>
      <c r="E99" s="300">
        <f>VLOOKUP(C99,考勤!$A:$AI,35,0)</f>
        <v>22</v>
      </c>
      <c r="F99" s="300">
        <f>VLOOKUP(C99,考勤!$A$5:AP2933,42,0)</f>
        <v>190</v>
      </c>
      <c r="G99" s="300">
        <v>19.5</v>
      </c>
      <c r="H99" s="300">
        <f t="shared" si="40"/>
        <v>3705</v>
      </c>
      <c r="I99" s="300">
        <f>VLOOKUP(C99,考勤!$A$5:AP2732,41,0)</f>
        <v>90.5</v>
      </c>
      <c r="J99" s="300">
        <v>20.5</v>
      </c>
      <c r="K99" s="300">
        <f t="shared" si="41"/>
        <v>1855.25</v>
      </c>
      <c r="L99" s="300">
        <f>IFERROR(VLOOKUP(C99,奖惩!B:D,3,0),0)</f>
        <v>0</v>
      </c>
      <c r="M99" s="300">
        <f t="shared" si="42"/>
        <v>5560.25</v>
      </c>
      <c r="N99" s="300">
        <f>E99*5</f>
        <v>110</v>
      </c>
      <c r="O99" s="300">
        <v>214.75</v>
      </c>
      <c r="P99" s="300"/>
      <c r="Q99" s="300">
        <f>IFERROR(VLOOKUP(C99,工龄工资!B:S,17,0),0)</f>
        <v>0</v>
      </c>
      <c r="R99" s="300">
        <f t="shared" si="43"/>
        <v>5885</v>
      </c>
      <c r="S99" s="308" t="str">
        <f>IFERROR(VLOOKUP(C99,奖惩!B:E,2,0),"")</f>
        <v/>
      </c>
    </row>
    <row r="100" s="295" customFormat="1" customHeight="1" spans="1:19">
      <c r="A100" s="42"/>
      <c r="B100" s="309" t="s">
        <v>126</v>
      </c>
      <c r="C100" s="296" t="s">
        <v>132</v>
      </c>
      <c r="D100" s="42" t="s">
        <v>22</v>
      </c>
      <c r="E100" s="300">
        <f>VLOOKUP(C100,考勤!$A:$AI,35,0)</f>
        <v>26.5</v>
      </c>
      <c r="F100" s="300">
        <f>VLOOKUP(C100,考勤!$A$5:AP2935,42,0)</f>
        <v>214</v>
      </c>
      <c r="G100" s="300">
        <v>19.5</v>
      </c>
      <c r="H100" s="300"/>
      <c r="I100" s="300">
        <f>VLOOKUP(C100,考勤!$A$5:AP2734,41,0)</f>
        <v>53.5</v>
      </c>
      <c r="J100" s="300">
        <v>20.5</v>
      </c>
      <c r="K100" s="300"/>
      <c r="L100" s="300">
        <f>IFERROR(VLOOKUP(C100,奖惩!B:D,3,0),0)</f>
        <v>0</v>
      </c>
      <c r="M100" s="300">
        <v>5649.71</v>
      </c>
      <c r="N100" s="300">
        <f t="shared" ref="N100:N105" si="44">E100*5</f>
        <v>132.5</v>
      </c>
      <c r="O100" s="300">
        <f>IFERROR(VLOOKUP(C100,工龄工资!B:Q,16,0),0)</f>
        <v>0</v>
      </c>
      <c r="P100" s="300"/>
      <c r="Q100" s="300">
        <f>(F100+I100)*3</f>
        <v>802.5</v>
      </c>
      <c r="R100" s="300">
        <f t="shared" ref="R100:R105" si="45">M100+N100+O100+P100+Q100</f>
        <v>6584.71</v>
      </c>
      <c r="S100" s="308" t="str">
        <f>IFERROR(VLOOKUP(C100,奖惩!B:E,2,0),"")</f>
        <v/>
      </c>
    </row>
    <row r="101" s="295" customFormat="1" customHeight="1" spans="1:19">
      <c r="A101" s="42"/>
      <c r="B101" s="56" t="s">
        <v>133</v>
      </c>
      <c r="C101" s="42" t="s">
        <v>134</v>
      </c>
      <c r="D101" s="42" t="s">
        <v>22</v>
      </c>
      <c r="E101" s="300">
        <f>VLOOKUP(C101,考勤!$A:$AI,35,0)</f>
        <v>8</v>
      </c>
      <c r="F101" s="300">
        <f>VLOOKUP(C101,考勤!$A$5:AP2936,42,0)</f>
        <v>64</v>
      </c>
      <c r="G101" s="300">
        <v>19.5</v>
      </c>
      <c r="H101" s="300">
        <f t="shared" ref="H100:H105" si="46">F101*G101</f>
        <v>1248</v>
      </c>
      <c r="I101" s="300">
        <f>VLOOKUP(C101,考勤!$A$5:AP2735,41,0)</f>
        <v>35</v>
      </c>
      <c r="J101" s="300">
        <v>20.5</v>
      </c>
      <c r="K101" s="300">
        <f t="shared" ref="K100:K105" si="47">I101*J101</f>
        <v>717.5</v>
      </c>
      <c r="L101" s="300">
        <f>IFERROR(VLOOKUP(C101,奖惩!B:D,3,0),0)</f>
        <v>-393.1</v>
      </c>
      <c r="M101" s="300">
        <f t="shared" ref="M100:M105" si="48">H101+K101+L101</f>
        <v>1572.4</v>
      </c>
      <c r="N101" s="306">
        <f>E101*10</f>
        <v>80</v>
      </c>
      <c r="O101" s="300">
        <f>IFERROR(VLOOKUP(C101,工龄工资!B:Q,16,0),0)</f>
        <v>0</v>
      </c>
      <c r="P101" s="300"/>
      <c r="Q101" s="300">
        <f>IFERROR(VLOOKUP(C101,工龄工资!B:S,17,0),0)</f>
        <v>0</v>
      </c>
      <c r="R101" s="300">
        <f t="shared" si="45"/>
        <v>1652.4</v>
      </c>
      <c r="S101" s="308">
        <f>IFERROR(VLOOKUP(C101,奖惩!B:E,2,0),"")</f>
        <v>0.8</v>
      </c>
    </row>
    <row r="102" s="295" customFormat="1" customHeight="1" spans="1:19">
      <c r="A102" s="42"/>
      <c r="B102" s="56" t="s">
        <v>133</v>
      </c>
      <c r="C102" s="42" t="s">
        <v>135</v>
      </c>
      <c r="D102" s="42" t="s">
        <v>22</v>
      </c>
      <c r="E102" s="300">
        <f>VLOOKUP(C102,考勤!$A:$AI,35,0)</f>
        <v>8.5</v>
      </c>
      <c r="F102" s="300">
        <f>VLOOKUP(C102,考勤!$A$5:AP2937,42,0)</f>
        <v>70.5</v>
      </c>
      <c r="G102" s="300">
        <v>19.5</v>
      </c>
      <c r="H102" s="300">
        <f t="shared" si="46"/>
        <v>1374.75</v>
      </c>
      <c r="I102" s="300">
        <f>VLOOKUP(C102,考勤!$A$5:AP2736,41,0)</f>
        <v>20</v>
      </c>
      <c r="J102" s="300">
        <v>20.5</v>
      </c>
      <c r="K102" s="300">
        <f t="shared" si="47"/>
        <v>410</v>
      </c>
      <c r="L102" s="300">
        <f>IFERROR(VLOOKUP(C102,奖惩!B:D,3,0),0)</f>
        <v>0</v>
      </c>
      <c r="M102" s="300">
        <f t="shared" si="48"/>
        <v>1784.75</v>
      </c>
      <c r="N102" s="300">
        <f t="shared" si="44"/>
        <v>42.5</v>
      </c>
      <c r="O102" s="300">
        <v>34.25</v>
      </c>
      <c r="P102" s="300"/>
      <c r="Q102" s="300">
        <f>IFERROR(VLOOKUP(C102,工龄工资!B:S,17,0),0)</f>
        <v>0</v>
      </c>
      <c r="R102" s="300">
        <f t="shared" si="45"/>
        <v>1861.5</v>
      </c>
      <c r="S102" s="308" t="str">
        <f>IFERROR(VLOOKUP(C102,奖惩!B:E,2,0),"")</f>
        <v/>
      </c>
    </row>
    <row r="103" s="295" customFormat="1" customHeight="1" spans="1:19">
      <c r="A103" s="42"/>
      <c r="B103" s="56" t="s">
        <v>133</v>
      </c>
      <c r="C103" s="42" t="s">
        <v>136</v>
      </c>
      <c r="D103" s="42" t="s">
        <v>22</v>
      </c>
      <c r="E103" s="300">
        <f>VLOOKUP(C103,考勤!$A:$AI,35,0)</f>
        <v>9</v>
      </c>
      <c r="F103" s="300">
        <f>VLOOKUP(C103,考勤!$A$5:AP2938,42,0)</f>
        <v>72</v>
      </c>
      <c r="G103" s="300">
        <v>23</v>
      </c>
      <c r="H103" s="300">
        <f t="shared" si="46"/>
        <v>1656</v>
      </c>
      <c r="I103" s="300">
        <f>VLOOKUP(C103,考勤!$A$5:AP2737,41,0)</f>
        <v>50.5</v>
      </c>
      <c r="J103" s="300">
        <v>23</v>
      </c>
      <c r="K103" s="300">
        <f t="shared" si="47"/>
        <v>1161.5</v>
      </c>
      <c r="L103" s="300">
        <f>IFERROR(VLOOKUP(C103,奖惩!B:D,3,0),0)</f>
        <v>0</v>
      </c>
      <c r="M103" s="300">
        <f t="shared" si="48"/>
        <v>2817.5</v>
      </c>
      <c r="N103" s="300">
        <f t="shared" si="44"/>
        <v>45</v>
      </c>
      <c r="O103" s="300"/>
      <c r="P103" s="300"/>
      <c r="Q103" s="300">
        <f>IFERROR(VLOOKUP(C103,工龄工资!B:S,17,0),0)</f>
        <v>0</v>
      </c>
      <c r="R103" s="300">
        <f t="shared" si="45"/>
        <v>2862.5</v>
      </c>
      <c r="S103" s="308" t="str">
        <f>IFERROR(VLOOKUP(C103,奖惩!B:E,2,0),"")</f>
        <v/>
      </c>
    </row>
    <row r="104" s="295" customFormat="1" customHeight="1" spans="1:19">
      <c r="A104" s="42"/>
      <c r="B104" s="56" t="s">
        <v>133</v>
      </c>
      <c r="C104" s="42" t="s">
        <v>137</v>
      </c>
      <c r="D104" s="42" t="s">
        <v>22</v>
      </c>
      <c r="E104" s="300">
        <f>VLOOKUP(C104,考勤!$A:$AI,35,0)</f>
        <v>8</v>
      </c>
      <c r="F104" s="300">
        <f>VLOOKUP(C104,考勤!$A$5:AP2939,42,0)</f>
        <v>64</v>
      </c>
      <c r="G104" s="300">
        <v>23</v>
      </c>
      <c r="H104" s="300">
        <f t="shared" si="46"/>
        <v>1472</v>
      </c>
      <c r="I104" s="300">
        <f>VLOOKUP(C104,考勤!$A$5:AP2738,41,0)</f>
        <v>44</v>
      </c>
      <c r="J104" s="300">
        <v>23</v>
      </c>
      <c r="K104" s="300">
        <f t="shared" si="47"/>
        <v>1012</v>
      </c>
      <c r="L104" s="300">
        <f>IFERROR(VLOOKUP(C104,奖惩!B:D,3,0),0)</f>
        <v>0</v>
      </c>
      <c r="M104" s="300">
        <f t="shared" si="48"/>
        <v>2484</v>
      </c>
      <c r="N104" s="300">
        <f t="shared" si="44"/>
        <v>40</v>
      </c>
      <c r="O104" s="300"/>
      <c r="P104" s="300"/>
      <c r="Q104" s="300">
        <f>IFERROR(VLOOKUP(C104,工龄工资!B:S,17,0),0)</f>
        <v>0</v>
      </c>
      <c r="R104" s="300">
        <f t="shared" si="45"/>
        <v>2524</v>
      </c>
      <c r="S104" s="308" t="str">
        <f>IFERROR(VLOOKUP(C104,奖惩!B:E,2,0),"")</f>
        <v/>
      </c>
    </row>
    <row r="105" s="295" customFormat="1" customHeight="1" spans="1:19">
      <c r="A105" s="42"/>
      <c r="B105" s="56" t="s">
        <v>133</v>
      </c>
      <c r="C105" s="42" t="s">
        <v>138</v>
      </c>
      <c r="D105" s="42" t="s">
        <v>22</v>
      </c>
      <c r="E105" s="300">
        <f>VLOOKUP(C105,考勤!$A:$AI,35,0)</f>
        <v>7.5</v>
      </c>
      <c r="F105" s="300">
        <f>VLOOKUP(C105,考勤!$A$5:AP2940,42,0)</f>
        <v>64</v>
      </c>
      <c r="G105" s="300"/>
      <c r="H105" s="300"/>
      <c r="I105" s="300">
        <f>VLOOKUP(C105,考勤!$A$5:AP2739,41,0)</f>
        <v>38.5</v>
      </c>
      <c r="J105" s="300"/>
      <c r="K105" s="300"/>
      <c r="L105" s="300">
        <f>IFERROR(VLOOKUP(C105,奖惩!B:D,3,0),0)</f>
        <v>0</v>
      </c>
      <c r="M105" s="300">
        <v>2179.5</v>
      </c>
      <c r="N105" s="300">
        <f t="shared" si="44"/>
        <v>37.5</v>
      </c>
      <c r="O105" s="300"/>
      <c r="P105" s="300"/>
      <c r="Q105" s="300">
        <f>IFERROR(VLOOKUP(C105,工龄工资!B:S,17,0),0)</f>
        <v>0</v>
      </c>
      <c r="R105" s="300">
        <f t="shared" si="45"/>
        <v>2217</v>
      </c>
      <c r="S105" s="308" t="str">
        <f>IFERROR(VLOOKUP(C105,奖惩!B:E,2,0),"")</f>
        <v/>
      </c>
    </row>
    <row r="106" s="295" customFormat="1" customHeight="1" spans="1:19">
      <c r="A106" s="42"/>
      <c r="B106" s="56" t="s">
        <v>133</v>
      </c>
      <c r="C106" s="42" t="s">
        <v>139</v>
      </c>
      <c r="D106" s="42" t="s">
        <v>22</v>
      </c>
      <c r="E106" s="300">
        <f>VLOOKUP(C106,考勤!$A:$AI,35,0)</f>
        <v>8</v>
      </c>
      <c r="F106" s="300">
        <f>VLOOKUP(C106,考勤!$A$5:AP2941,42,0)</f>
        <v>63</v>
      </c>
      <c r="G106" s="300"/>
      <c r="H106" s="300"/>
      <c r="I106" s="300">
        <f>VLOOKUP(C106,考勤!$A$5:AP2740,41,0)</f>
        <v>39.5</v>
      </c>
      <c r="J106" s="300"/>
      <c r="K106" s="300"/>
      <c r="L106" s="300">
        <f>IFERROR(VLOOKUP(C106,奖惩!B:D,3,0),0)</f>
        <v>0</v>
      </c>
      <c r="M106" s="300">
        <v>2179.5</v>
      </c>
      <c r="N106" s="300">
        <f t="shared" ref="N106:N110" si="49">E106*5</f>
        <v>40</v>
      </c>
      <c r="O106" s="300"/>
      <c r="P106" s="300"/>
      <c r="Q106" s="300">
        <f>IFERROR(VLOOKUP(C106,工龄工资!B:S,17,0),0)</f>
        <v>0</v>
      </c>
      <c r="R106" s="300">
        <f t="shared" ref="R106:R110" si="50">M106+N106+O106+P106+Q106</f>
        <v>2219.5</v>
      </c>
      <c r="S106" s="308" t="str">
        <f>IFERROR(VLOOKUP(C106,奖惩!B:E,2,0),"")</f>
        <v/>
      </c>
    </row>
    <row r="107" s="295" customFormat="1" customHeight="1" spans="1:19">
      <c r="A107" s="42"/>
      <c r="B107" s="56" t="s">
        <v>133</v>
      </c>
      <c r="C107" s="42" t="s">
        <v>140</v>
      </c>
      <c r="D107" s="42" t="s">
        <v>22</v>
      </c>
      <c r="E107" s="300">
        <f>VLOOKUP(C107,考勤!$A:$AI,35,0)</f>
        <v>27.5</v>
      </c>
      <c r="F107" s="300">
        <f>VLOOKUP(C107,考勤!$A$5:AP2932,42,0)</f>
        <v>219</v>
      </c>
      <c r="G107" s="300">
        <v>19.5</v>
      </c>
      <c r="H107" s="300">
        <f t="shared" ref="H107:H110" si="51">F107*G107</f>
        <v>4270.5</v>
      </c>
      <c r="I107" s="300">
        <f>VLOOKUP(C107,考勤!$A$5:AP2731,41,0)</f>
        <v>131.5</v>
      </c>
      <c r="J107" s="300">
        <v>20.5</v>
      </c>
      <c r="K107" s="300">
        <f t="shared" ref="K107:K110" si="52">I107*J107</f>
        <v>2695.75</v>
      </c>
      <c r="L107" s="300">
        <f>IFERROR(VLOOKUP(C107,奖惩!B:D,3,0),0)</f>
        <v>0</v>
      </c>
      <c r="M107" s="300">
        <f t="shared" ref="M107:M110" si="53">H107+K107+L107</f>
        <v>6966.25</v>
      </c>
      <c r="N107" s="300">
        <f t="shared" si="49"/>
        <v>137.5</v>
      </c>
      <c r="O107" s="300">
        <v>465.5</v>
      </c>
      <c r="P107" s="300"/>
      <c r="Q107" s="300">
        <f>IFERROR(VLOOKUP(C107,工龄工资!B:S,17,0),0)</f>
        <v>0</v>
      </c>
      <c r="R107" s="300">
        <f t="shared" si="50"/>
        <v>7569.25</v>
      </c>
      <c r="S107" s="308" t="str">
        <f>IFERROR(VLOOKUP(C107,奖惩!B:E,2,0),"")</f>
        <v/>
      </c>
    </row>
    <row r="108" s="295" customFormat="1" customHeight="1" spans="1:19">
      <c r="A108" s="42"/>
      <c r="B108" s="56" t="s">
        <v>133</v>
      </c>
      <c r="C108" s="42" t="s">
        <v>141</v>
      </c>
      <c r="D108" s="42" t="s">
        <v>22</v>
      </c>
      <c r="E108" s="300">
        <f>VLOOKUP(C108,考勤!$A:$AI,35,0)</f>
        <v>28.5</v>
      </c>
      <c r="F108" s="300">
        <f>VLOOKUP(C108,考勤!$A$5:AP2933,42,0)</f>
        <v>226.5</v>
      </c>
      <c r="G108" s="300">
        <v>19.5</v>
      </c>
      <c r="H108" s="300">
        <f t="shared" si="51"/>
        <v>4416.75</v>
      </c>
      <c r="I108" s="300">
        <f>VLOOKUP(C108,考勤!$A$5:AP2732,41,0)</f>
        <v>154</v>
      </c>
      <c r="J108" s="300">
        <v>20.5</v>
      </c>
      <c r="K108" s="300">
        <f t="shared" si="52"/>
        <v>3157</v>
      </c>
      <c r="L108" s="300">
        <f>IFERROR(VLOOKUP(C108,奖惩!B:D,3,0),0)</f>
        <v>50</v>
      </c>
      <c r="M108" s="300">
        <f t="shared" si="53"/>
        <v>7623.75</v>
      </c>
      <c r="N108" s="300">
        <f t="shared" si="49"/>
        <v>142.5</v>
      </c>
      <c r="O108" s="300">
        <v>416.25</v>
      </c>
      <c r="P108" s="300"/>
      <c r="Q108" s="300">
        <f>IFERROR(VLOOKUP(C108,工龄工资!B:S,17,0),0)</f>
        <v>0</v>
      </c>
      <c r="R108" s="300">
        <f t="shared" si="50"/>
        <v>8182.5</v>
      </c>
      <c r="S108" s="308" t="str">
        <f>IFERROR(VLOOKUP(C108,奖惩!B:E,2,0),"")</f>
        <v>自检意识正激励</v>
      </c>
    </row>
    <row r="109" s="295" customFormat="1" customHeight="1" spans="1:19">
      <c r="A109" s="42"/>
      <c r="B109" s="56" t="s">
        <v>133</v>
      </c>
      <c r="C109" s="42" t="s">
        <v>142</v>
      </c>
      <c r="D109" s="42" t="s">
        <v>22</v>
      </c>
      <c r="E109" s="300">
        <f>VLOOKUP(C109,考勤!$A:$AI,35,0)</f>
        <v>28.5</v>
      </c>
      <c r="F109" s="300">
        <f>VLOOKUP(C109,考勤!$A$5:AP2934,42,0)</f>
        <v>224.5</v>
      </c>
      <c r="G109" s="300">
        <v>19.5</v>
      </c>
      <c r="H109" s="300">
        <f t="shared" si="51"/>
        <v>4377.75</v>
      </c>
      <c r="I109" s="300">
        <f>VLOOKUP(C109,考勤!$A$5:AP2733,41,0)</f>
        <v>151</v>
      </c>
      <c r="J109" s="300">
        <v>20.5</v>
      </c>
      <c r="K109" s="300">
        <f t="shared" si="52"/>
        <v>3095.5</v>
      </c>
      <c r="L109" s="300">
        <f>IFERROR(VLOOKUP(C109,奖惩!B:D,3,0),0)</f>
        <v>0</v>
      </c>
      <c r="M109" s="300">
        <f t="shared" si="53"/>
        <v>7473.25</v>
      </c>
      <c r="N109" s="300">
        <f t="shared" si="49"/>
        <v>142.5</v>
      </c>
      <c r="O109" s="300">
        <v>451.5</v>
      </c>
      <c r="P109" s="300"/>
      <c r="Q109" s="300">
        <f>IFERROR(VLOOKUP(C109,工龄工资!B:S,17,0),0)</f>
        <v>0</v>
      </c>
      <c r="R109" s="300">
        <f t="shared" si="50"/>
        <v>8067.25</v>
      </c>
      <c r="S109" s="308" t="str">
        <f>IFERROR(VLOOKUP(C109,奖惩!B:E,2,0),"")</f>
        <v/>
      </c>
    </row>
    <row r="110" s="295" customFormat="1" customHeight="1" spans="1:19">
      <c r="A110" s="42"/>
      <c r="B110" s="56" t="s">
        <v>133</v>
      </c>
      <c r="C110" s="42" t="s">
        <v>143</v>
      </c>
      <c r="D110" s="42" t="s">
        <v>22</v>
      </c>
      <c r="E110" s="300">
        <f>VLOOKUP(C110,考勤!$A:$AI,35,0)</f>
        <v>3</v>
      </c>
      <c r="F110" s="300">
        <f>VLOOKUP(C110,考勤!$A$5:AP2934,42,0)</f>
        <v>24</v>
      </c>
      <c r="G110" s="300">
        <v>21</v>
      </c>
      <c r="H110" s="300">
        <f t="shared" si="51"/>
        <v>504</v>
      </c>
      <c r="I110" s="300">
        <f>VLOOKUP(C110,考勤!$A$5:AP2733,41,0)</f>
        <v>7.5</v>
      </c>
      <c r="J110" s="300">
        <v>21</v>
      </c>
      <c r="K110" s="300">
        <f t="shared" si="52"/>
        <v>157.5</v>
      </c>
      <c r="L110" s="300">
        <f>IFERROR(VLOOKUP(C110,奖惩!B:D,3,0),0)</f>
        <v>0</v>
      </c>
      <c r="M110" s="300">
        <f t="shared" si="53"/>
        <v>661.5</v>
      </c>
      <c r="N110" s="300">
        <f t="shared" si="49"/>
        <v>15</v>
      </c>
      <c r="O110" s="300"/>
      <c r="P110" s="300"/>
      <c r="Q110" s="300">
        <f>IFERROR(VLOOKUP(C110,工龄工资!B:S,17,0),0)</f>
        <v>0</v>
      </c>
      <c r="R110" s="300">
        <f t="shared" si="50"/>
        <v>676.5</v>
      </c>
      <c r="S110" s="308" t="str">
        <f>IFERROR(VLOOKUP(C110,奖惩!B:E,2,0),"")</f>
        <v/>
      </c>
    </row>
    <row r="111" s="295" customFormat="1" customHeight="1" spans="1:19">
      <c r="A111" s="42"/>
      <c r="B111" s="56" t="s">
        <v>133</v>
      </c>
      <c r="C111" s="42" t="s">
        <v>144</v>
      </c>
      <c r="D111" s="42" t="s">
        <v>22</v>
      </c>
      <c r="E111" s="300">
        <f>VLOOKUP(C111,考勤!$A:$AI,35,0)</f>
        <v>25.5</v>
      </c>
      <c r="F111" s="300">
        <f>VLOOKUP(C111,考勤!$A$5:AP2935,42,0)</f>
        <v>202.5</v>
      </c>
      <c r="G111" s="300">
        <v>19.5</v>
      </c>
      <c r="H111" s="300">
        <f t="shared" ref="H111:H128" si="54">F111*G111</f>
        <v>3948.75</v>
      </c>
      <c r="I111" s="300">
        <f>VLOOKUP(C111,考勤!$A$5:AP2734,41,0)</f>
        <v>69.5</v>
      </c>
      <c r="J111" s="300">
        <v>20.5</v>
      </c>
      <c r="K111" s="300">
        <f t="shared" ref="K111:K128" si="55">I111*J111</f>
        <v>1424.75</v>
      </c>
      <c r="L111" s="300">
        <f>IFERROR(VLOOKUP(C111,奖惩!B:D,3,0),0)</f>
        <v>0</v>
      </c>
      <c r="M111" s="300">
        <f t="shared" ref="M111:M128" si="56">H111+K111+L111</f>
        <v>5373.5</v>
      </c>
      <c r="N111" s="300">
        <f t="shared" ref="N111:N121" si="57">E111*5</f>
        <v>127.5</v>
      </c>
      <c r="O111" s="300">
        <v>371.75</v>
      </c>
      <c r="P111" s="300"/>
      <c r="Q111" s="300">
        <f>IFERROR(VLOOKUP(C111,工龄工资!B:S,17,0),0)</f>
        <v>0</v>
      </c>
      <c r="R111" s="300">
        <f t="shared" ref="R111:R128" si="58">M111+N111+O111+P111+Q111</f>
        <v>5872.75</v>
      </c>
      <c r="S111" s="308" t="str">
        <f>IFERROR(VLOOKUP(C111,奖惩!B:E,2,0),"")</f>
        <v/>
      </c>
    </row>
    <row r="112" s="295" customFormat="1" customHeight="1" spans="1:19">
      <c r="A112" s="42"/>
      <c r="B112" s="56" t="s">
        <v>133</v>
      </c>
      <c r="C112" s="42" t="s">
        <v>145</v>
      </c>
      <c r="D112" s="42" t="s">
        <v>22</v>
      </c>
      <c r="E112" s="300">
        <f>VLOOKUP(C112,考勤!$A:$AI,35,0)</f>
        <v>30</v>
      </c>
      <c r="F112" s="300">
        <f>VLOOKUP(C112,考勤!$A$5:AP2943,42,0)</f>
        <v>238.5</v>
      </c>
      <c r="G112" s="300">
        <v>19.5</v>
      </c>
      <c r="H112" s="300">
        <f t="shared" si="54"/>
        <v>4650.75</v>
      </c>
      <c r="I112" s="300">
        <f>VLOOKUP(C112,考勤!$A$5:AP2742,41,0)</f>
        <v>164.5</v>
      </c>
      <c r="J112" s="300">
        <v>20.5</v>
      </c>
      <c r="K112" s="300">
        <f t="shared" si="55"/>
        <v>3372.25</v>
      </c>
      <c r="L112" s="300">
        <f>IFERROR(VLOOKUP(C112,奖惩!B:D,3,0),0)</f>
        <v>0</v>
      </c>
      <c r="M112" s="300">
        <f t="shared" si="56"/>
        <v>8023</v>
      </c>
      <c r="N112" s="300">
        <f t="shared" si="57"/>
        <v>150</v>
      </c>
      <c r="O112" s="300">
        <v>469.25</v>
      </c>
      <c r="P112" s="300"/>
      <c r="Q112" s="300">
        <f>IFERROR(VLOOKUP(C112,工龄工资!B:S,17,0),0)</f>
        <v>0</v>
      </c>
      <c r="R112" s="300">
        <f t="shared" si="58"/>
        <v>8642.25</v>
      </c>
      <c r="S112" s="308" t="str">
        <f>IFERROR(VLOOKUP(C112,奖惩!B:E,2,0),"")</f>
        <v/>
      </c>
    </row>
    <row r="113" s="295" customFormat="1" customHeight="1" spans="1:19">
      <c r="A113" s="42"/>
      <c r="B113" s="42" t="s">
        <v>146</v>
      </c>
      <c r="C113" s="42" t="s">
        <v>147</v>
      </c>
      <c r="D113" s="42" t="s">
        <v>22</v>
      </c>
      <c r="E113" s="300">
        <f>VLOOKUP(C113,考勤!$A:$AI,35,0)</f>
        <v>4</v>
      </c>
      <c r="F113" s="300">
        <f>VLOOKUP(C113,考勤!$A$5:AP587,42,0)</f>
        <v>32</v>
      </c>
      <c r="G113" s="300">
        <v>19.5</v>
      </c>
      <c r="H113" s="300">
        <f t="shared" si="54"/>
        <v>624</v>
      </c>
      <c r="I113" s="300">
        <f>VLOOKUP(C113,考勤!$A$5:AP587,41,0)</f>
        <v>15.5</v>
      </c>
      <c r="J113" s="300">
        <v>20.5</v>
      </c>
      <c r="K113" s="300">
        <f t="shared" si="55"/>
        <v>317.75</v>
      </c>
      <c r="L113" s="300">
        <f>IFERROR(VLOOKUP(C113,奖惩!B:D,3,0),0)</f>
        <v>-30</v>
      </c>
      <c r="M113" s="300">
        <f t="shared" si="56"/>
        <v>911.75</v>
      </c>
      <c r="N113" s="300">
        <f t="shared" si="57"/>
        <v>20</v>
      </c>
      <c r="O113" s="300">
        <f>IFERROR(VLOOKUP(C113,工龄工资!B:Q,16,0),0)</f>
        <v>0</v>
      </c>
      <c r="P113" s="300"/>
      <c r="Q113" s="300">
        <f>IFERROR(VLOOKUP(C113,工龄工资!B:S,17,0),0)</f>
        <v>0</v>
      </c>
      <c r="R113" s="300">
        <f t="shared" si="58"/>
        <v>931.75</v>
      </c>
      <c r="S113" s="308" t="str">
        <f>IFERROR(VLOOKUP(C113,奖惩!B:E,2,0),"")</f>
        <v>扣T恤一件*50%</v>
      </c>
    </row>
    <row r="114" s="295" customFormat="1" customHeight="1" spans="1:19">
      <c r="A114" s="42"/>
      <c r="B114" s="56" t="s">
        <v>146</v>
      </c>
      <c r="C114" s="42" t="s">
        <v>148</v>
      </c>
      <c r="D114" s="42" t="s">
        <v>22</v>
      </c>
      <c r="E114" s="300">
        <f>VLOOKUP(C114,考勤!$A:$AI,35,0)</f>
        <v>29</v>
      </c>
      <c r="F114" s="300">
        <f>VLOOKUP(C114,考勤!$A$5:AP2945,42,0)</f>
        <v>232</v>
      </c>
      <c r="G114" s="300">
        <v>19.5</v>
      </c>
      <c r="H114" s="300">
        <f t="shared" si="54"/>
        <v>4524</v>
      </c>
      <c r="I114" s="300">
        <f>VLOOKUP(C114,考勤!$A$5:AP2744,41,0)</f>
        <v>124</v>
      </c>
      <c r="J114" s="300">
        <v>20.5</v>
      </c>
      <c r="K114" s="300">
        <f t="shared" si="55"/>
        <v>2542</v>
      </c>
      <c r="L114" s="300">
        <f>IFERROR(VLOOKUP(C114,奖惩!B:D,3,0),0)</f>
        <v>0</v>
      </c>
      <c r="M114" s="300">
        <f t="shared" si="56"/>
        <v>7066</v>
      </c>
      <c r="N114" s="300">
        <f t="shared" si="57"/>
        <v>145</v>
      </c>
      <c r="O114" s="300">
        <v>409.25</v>
      </c>
      <c r="P114" s="300"/>
      <c r="Q114" s="300">
        <f>IFERROR(VLOOKUP(C114,工龄工资!B:S,17,0),0)</f>
        <v>0</v>
      </c>
      <c r="R114" s="300">
        <f t="shared" si="58"/>
        <v>7620.25</v>
      </c>
      <c r="S114" s="308" t="str">
        <f>IFERROR(VLOOKUP(C114,奖惩!B:E,2,0),"")</f>
        <v/>
      </c>
    </row>
    <row r="115" s="295" customFormat="1" customHeight="1" spans="1:19">
      <c r="A115" s="42"/>
      <c r="B115" s="56" t="s">
        <v>146</v>
      </c>
      <c r="C115" s="42" t="s">
        <v>149</v>
      </c>
      <c r="D115" s="42" t="s">
        <v>22</v>
      </c>
      <c r="E115" s="300">
        <f>VLOOKUP(C115,考勤!$A:$AI,35,0)</f>
        <v>28.5</v>
      </c>
      <c r="F115" s="300">
        <f>VLOOKUP(C115,考勤!$A$5:AP513,42,0)</f>
        <v>227.5</v>
      </c>
      <c r="G115" s="300">
        <v>19.5</v>
      </c>
      <c r="H115" s="300">
        <f t="shared" si="54"/>
        <v>4436.25</v>
      </c>
      <c r="I115" s="300">
        <f>VLOOKUP(C115,考勤!$A$5:AP2743,41,0)</f>
        <v>122</v>
      </c>
      <c r="J115" s="300">
        <v>20.5</v>
      </c>
      <c r="K115" s="300">
        <f t="shared" si="55"/>
        <v>2501</v>
      </c>
      <c r="L115" s="300">
        <f>IFERROR(VLOOKUP(C115,奖惩!B:D,3,0),0)</f>
        <v>0</v>
      </c>
      <c r="M115" s="300">
        <f t="shared" si="56"/>
        <v>6937.25</v>
      </c>
      <c r="N115" s="300">
        <f t="shared" si="57"/>
        <v>142.5</v>
      </c>
      <c r="O115" s="300">
        <v>431.75</v>
      </c>
      <c r="P115" s="300"/>
      <c r="Q115" s="300">
        <f>IFERROR(VLOOKUP(C115,工龄工资!B:S,17,0),0)</f>
        <v>0</v>
      </c>
      <c r="R115" s="300">
        <f t="shared" si="58"/>
        <v>7511.5</v>
      </c>
      <c r="S115" s="308" t="str">
        <f>IFERROR(VLOOKUP(C115,奖惩!B:E,2,0),"")</f>
        <v/>
      </c>
    </row>
    <row r="116" s="295" customFormat="1" customHeight="1" spans="1:19">
      <c r="A116" s="42"/>
      <c r="B116" s="56" t="s">
        <v>146</v>
      </c>
      <c r="C116" s="42" t="s">
        <v>150</v>
      </c>
      <c r="D116" s="42" t="s">
        <v>22</v>
      </c>
      <c r="E116" s="300">
        <f>VLOOKUP(C116,考勤!$A:$AI,35,0)</f>
        <v>26.5</v>
      </c>
      <c r="F116" s="300">
        <f>VLOOKUP(C116,考勤!$A$5:AP514,42,0)</f>
        <v>210.5</v>
      </c>
      <c r="G116" s="300">
        <v>19.5</v>
      </c>
      <c r="H116" s="300">
        <f t="shared" si="54"/>
        <v>4104.75</v>
      </c>
      <c r="I116" s="300">
        <f>VLOOKUP(C116,考勤!$A$5:AP2744,41,0)</f>
        <v>86.5</v>
      </c>
      <c r="J116" s="300">
        <v>20.5</v>
      </c>
      <c r="K116" s="300">
        <f t="shared" si="55"/>
        <v>1773.25</v>
      </c>
      <c r="L116" s="300">
        <f>IFERROR(VLOOKUP(C116,奖惩!B:D,3,0),0)</f>
        <v>50</v>
      </c>
      <c r="M116" s="300">
        <f t="shared" si="56"/>
        <v>5928</v>
      </c>
      <c r="N116" s="300">
        <f t="shared" si="57"/>
        <v>132.5</v>
      </c>
      <c r="O116" s="300">
        <v>294</v>
      </c>
      <c r="P116" s="300"/>
      <c r="Q116" s="300">
        <f>IFERROR(VLOOKUP(C116,工龄工资!B:S,17,0),0)</f>
        <v>0</v>
      </c>
      <c r="R116" s="300">
        <f t="shared" si="58"/>
        <v>6354.5</v>
      </c>
      <c r="S116" s="308" t="str">
        <f>IFERROR(VLOOKUP(C116,奖惩!B:E,2,0),"")</f>
        <v>自检意识正激励</v>
      </c>
    </row>
    <row r="117" s="295" customFormat="1" customHeight="1" spans="1:19">
      <c r="A117" s="42"/>
      <c r="B117" s="56" t="s">
        <v>146</v>
      </c>
      <c r="C117" s="42" t="s">
        <v>151</v>
      </c>
      <c r="D117" s="42" t="s">
        <v>22</v>
      </c>
      <c r="E117" s="300">
        <f>VLOOKUP(C117,考勤!$A:$AI,35,0)</f>
        <v>27</v>
      </c>
      <c r="F117" s="300">
        <f>VLOOKUP(C117,考勤!$A$5:AP494,42,0)</f>
        <v>216</v>
      </c>
      <c r="G117" s="300">
        <v>19.5</v>
      </c>
      <c r="H117" s="300">
        <f t="shared" si="54"/>
        <v>4212</v>
      </c>
      <c r="I117" s="300">
        <f>VLOOKUP(C117,考勤!$A$5:AP2743,41,0)</f>
        <v>126</v>
      </c>
      <c r="J117" s="300">
        <v>20.5</v>
      </c>
      <c r="K117" s="300">
        <f t="shared" si="55"/>
        <v>2583</v>
      </c>
      <c r="L117" s="300">
        <f>IFERROR(VLOOKUP(C117,奖惩!B:D,3,0),0)</f>
        <v>0</v>
      </c>
      <c r="M117" s="300">
        <f t="shared" si="56"/>
        <v>6795</v>
      </c>
      <c r="N117" s="300">
        <f t="shared" si="57"/>
        <v>135</v>
      </c>
      <c r="O117" s="300">
        <v>397.5</v>
      </c>
      <c r="P117" s="300"/>
      <c r="Q117" s="300">
        <f>IFERROR(VLOOKUP(C117,工龄工资!B:S,17,0),0)</f>
        <v>0</v>
      </c>
      <c r="R117" s="300">
        <f t="shared" si="58"/>
        <v>7327.5</v>
      </c>
      <c r="S117" s="308" t="str">
        <f>IFERROR(VLOOKUP(C117,奖惩!B:E,2,0),"")</f>
        <v/>
      </c>
    </row>
    <row r="118" s="295" customFormat="1" customHeight="1" spans="1:19">
      <c r="A118" s="42"/>
      <c r="B118" s="56" t="s">
        <v>146</v>
      </c>
      <c r="C118" s="56" t="s">
        <v>152</v>
      </c>
      <c r="D118" s="42" t="s">
        <v>22</v>
      </c>
      <c r="E118" s="300">
        <f>VLOOKUP(C118,考勤!$A:$AI,35,0)</f>
        <v>5</v>
      </c>
      <c r="F118" s="300">
        <f>VLOOKUP(C118,考勤!$A$5:AP494,42,0)</f>
        <v>40</v>
      </c>
      <c r="G118" s="300">
        <v>19.5</v>
      </c>
      <c r="H118" s="300">
        <f t="shared" si="54"/>
        <v>780</v>
      </c>
      <c r="I118" s="300">
        <f>VLOOKUP(C118,考勤!$A$5:AP2743,41,0)</f>
        <v>18</v>
      </c>
      <c r="J118" s="300">
        <v>20.5</v>
      </c>
      <c r="K118" s="300">
        <f t="shared" si="55"/>
        <v>369</v>
      </c>
      <c r="L118" s="300">
        <f>IFERROR(VLOOKUP(C118,奖惩!B:D,3,0),0)</f>
        <v>0</v>
      </c>
      <c r="M118" s="300">
        <f t="shared" si="56"/>
        <v>1149</v>
      </c>
      <c r="N118" s="300">
        <f t="shared" si="57"/>
        <v>25</v>
      </c>
      <c r="O118" s="300">
        <f>IFERROR(VLOOKUP(C118,工龄工资!B:Q,16,0),0)</f>
        <v>0</v>
      </c>
      <c r="P118" s="300"/>
      <c r="Q118" s="300">
        <f>IFERROR(VLOOKUP(C118,工龄工资!B:S,17,0),0)</f>
        <v>0</v>
      </c>
      <c r="R118" s="300">
        <f t="shared" si="58"/>
        <v>1174</v>
      </c>
      <c r="S118" s="308" t="str">
        <f>IFERROR(VLOOKUP(C118,奖惩!B:E,2,0),"")</f>
        <v/>
      </c>
    </row>
    <row r="119" s="295" customFormat="1" customHeight="1" spans="1:19">
      <c r="A119" s="42"/>
      <c r="B119" s="56" t="s">
        <v>146</v>
      </c>
      <c r="C119" s="56" t="s">
        <v>153</v>
      </c>
      <c r="D119" s="42" t="s">
        <v>22</v>
      </c>
      <c r="E119" s="300">
        <f>VLOOKUP(C119,考勤!$A:$AI,35,0)</f>
        <v>9</v>
      </c>
      <c r="F119" s="300">
        <f>VLOOKUP(C119,考勤!$A$5:AP495,42,0)</f>
        <v>72</v>
      </c>
      <c r="G119" s="300"/>
      <c r="H119" s="300"/>
      <c r="I119" s="300">
        <f>VLOOKUP(C119,考勤!$A$5:AP2744,41,0)</f>
        <v>42.5</v>
      </c>
      <c r="J119" s="300"/>
      <c r="K119" s="300"/>
      <c r="L119" s="300">
        <f>IFERROR(VLOOKUP(C119,奖惩!B:D,3,0),0)</f>
        <v>0</v>
      </c>
      <c r="M119" s="300">
        <v>2457.5</v>
      </c>
      <c r="N119" s="300">
        <f t="shared" si="57"/>
        <v>45</v>
      </c>
      <c r="O119" s="300"/>
      <c r="P119" s="300"/>
      <c r="Q119" s="300">
        <f>IFERROR(VLOOKUP(C119,工龄工资!B:S,17,0),0)</f>
        <v>0</v>
      </c>
      <c r="R119" s="300">
        <f t="shared" si="58"/>
        <v>2502.5</v>
      </c>
      <c r="S119" s="308" t="str">
        <f>IFERROR(VLOOKUP(C119,奖惩!B:E,2,0),"")</f>
        <v/>
      </c>
    </row>
    <row r="120" s="295" customFormat="1" customHeight="1" spans="1:19">
      <c r="A120" s="42"/>
      <c r="B120" s="56" t="s">
        <v>146</v>
      </c>
      <c r="C120" s="42" t="s">
        <v>154</v>
      </c>
      <c r="D120" s="42" t="s">
        <v>22</v>
      </c>
      <c r="E120" s="300">
        <f>VLOOKUP(C120,考勤!$A:$AI,35,0)</f>
        <v>28</v>
      </c>
      <c r="F120" s="300">
        <f>VLOOKUP(C120,考勤!$A$5:AP496,42,0)</f>
        <v>224</v>
      </c>
      <c r="G120" s="300">
        <v>19.5</v>
      </c>
      <c r="H120" s="300">
        <f t="shared" si="54"/>
        <v>4368</v>
      </c>
      <c r="I120" s="300">
        <f>VLOOKUP(C120,考勤!$A$5:AP2746,41,0)</f>
        <v>126</v>
      </c>
      <c r="J120" s="300">
        <v>20.5</v>
      </c>
      <c r="K120" s="300">
        <f t="shared" si="55"/>
        <v>2583</v>
      </c>
      <c r="L120" s="300">
        <f>IFERROR(VLOOKUP(C120,奖惩!B:D,3,0),0)</f>
        <v>0</v>
      </c>
      <c r="M120" s="300">
        <f t="shared" si="56"/>
        <v>6951</v>
      </c>
      <c r="N120" s="300">
        <f t="shared" si="57"/>
        <v>140</v>
      </c>
      <c r="O120" s="300">
        <v>435.5</v>
      </c>
      <c r="P120" s="300"/>
      <c r="Q120" s="300">
        <f>IFERROR(VLOOKUP(C120,工龄工资!B:S,17,0),0)</f>
        <v>0</v>
      </c>
      <c r="R120" s="300">
        <f t="shared" si="58"/>
        <v>7526.5</v>
      </c>
      <c r="S120" s="308" t="str">
        <f>IFERROR(VLOOKUP(C120,奖惩!B:E,2,0),"")</f>
        <v/>
      </c>
    </row>
    <row r="121" s="295" customFormat="1" customHeight="1" spans="1:19">
      <c r="A121" s="42"/>
      <c r="B121" s="309" t="s">
        <v>146</v>
      </c>
      <c r="C121" s="42" t="s">
        <v>155</v>
      </c>
      <c r="D121" s="42" t="s">
        <v>22</v>
      </c>
      <c r="E121" s="300">
        <f>VLOOKUP(C121,考勤!$A:$AI,35,0)</f>
        <v>26.5</v>
      </c>
      <c r="F121" s="300">
        <f>VLOOKUP(C121,考勤!$A$5:AP497,42,0)</f>
        <v>214</v>
      </c>
      <c r="G121" s="300"/>
      <c r="H121" s="300">
        <f t="shared" si="54"/>
        <v>0</v>
      </c>
      <c r="I121" s="300">
        <f>VLOOKUP(C121,考勤!$A$5:AP2747,41,0)</f>
        <v>70.5</v>
      </c>
      <c r="J121" s="300"/>
      <c r="K121" s="300">
        <v>6163.29</v>
      </c>
      <c r="L121" s="300">
        <f>IFERROR(VLOOKUP(C121,奖惩!B:D,3,0),0)</f>
        <v>2381.38</v>
      </c>
      <c r="M121" s="300">
        <f t="shared" si="56"/>
        <v>8544.67</v>
      </c>
      <c r="N121" s="300">
        <f t="shared" si="57"/>
        <v>132.5</v>
      </c>
      <c r="O121" s="300">
        <f>IFERROR(VLOOKUP(C121,工龄工资!B:Q,16,0),0)</f>
        <v>0</v>
      </c>
      <c r="P121" s="300"/>
      <c r="Q121" s="300">
        <f>(F121+I121)*3</f>
        <v>853.5</v>
      </c>
      <c r="R121" s="300">
        <f t="shared" si="58"/>
        <v>9530.67</v>
      </c>
      <c r="S121" s="308" t="str">
        <f>IFERROR(VLOOKUP(C121,奖惩!B:E,2,0),"")</f>
        <v>补发8月计件差</v>
      </c>
    </row>
    <row r="122" s="295" customFormat="1" customHeight="1" spans="1:19">
      <c r="A122" s="42"/>
      <c r="B122" s="56" t="s">
        <v>146</v>
      </c>
      <c r="C122" s="42" t="s">
        <v>156</v>
      </c>
      <c r="D122" s="42" t="s">
        <v>22</v>
      </c>
      <c r="E122" s="300">
        <f>VLOOKUP(C122,考勤!$A:$AI,35,0)</f>
        <v>29</v>
      </c>
      <c r="F122" s="300">
        <f>VLOOKUP(C122,考勤!$A$5:AP519,42,0)</f>
        <v>232</v>
      </c>
      <c r="G122" s="300">
        <v>19.5</v>
      </c>
      <c r="H122" s="300">
        <f t="shared" si="54"/>
        <v>4524</v>
      </c>
      <c r="I122" s="300">
        <f>VLOOKUP(C122,考勤!$A$5:AP2749,41,0)</f>
        <v>134.5</v>
      </c>
      <c r="J122" s="300">
        <v>20.5</v>
      </c>
      <c r="K122" s="300">
        <f t="shared" si="55"/>
        <v>2757.25</v>
      </c>
      <c r="L122" s="300">
        <f>IFERROR(VLOOKUP(C122,奖惩!B:D,3,0),0)</f>
        <v>0</v>
      </c>
      <c r="M122" s="300">
        <f t="shared" si="56"/>
        <v>7281.25</v>
      </c>
      <c r="N122" s="306">
        <f>E122*10</f>
        <v>290</v>
      </c>
      <c r="O122" s="300">
        <v>436.75</v>
      </c>
      <c r="P122" s="300"/>
      <c r="Q122" s="300">
        <f>IFERROR(VLOOKUP(C122,工龄工资!B:S,17,0),0)</f>
        <v>0</v>
      </c>
      <c r="R122" s="300">
        <f t="shared" si="58"/>
        <v>8008</v>
      </c>
      <c r="S122" s="308" t="str">
        <f>IFERROR(VLOOKUP(C122,奖惩!B:E,2,0),"")</f>
        <v/>
      </c>
    </row>
    <row r="123" s="295" customFormat="1" customHeight="1" spans="1:19">
      <c r="A123" s="42"/>
      <c r="B123" s="309" t="s">
        <v>157</v>
      </c>
      <c r="C123" s="42" t="s">
        <v>158</v>
      </c>
      <c r="D123" s="42" t="s">
        <v>22</v>
      </c>
      <c r="E123" s="300">
        <f>VLOOKUP(C123,考勤!$A:$AI,35,0)</f>
        <v>3</v>
      </c>
      <c r="F123" s="300">
        <f>VLOOKUP(C123,考勤!$A$5:AP520,42,0)</f>
        <v>24</v>
      </c>
      <c r="G123" s="300">
        <v>20</v>
      </c>
      <c r="H123" s="300">
        <f t="shared" ref="H123:H128" si="59">F123*G123</f>
        <v>480</v>
      </c>
      <c r="I123" s="300">
        <f>VLOOKUP(C123,考勤!$A$5:AP2750,41,0)</f>
        <v>10.5</v>
      </c>
      <c r="J123" s="300">
        <v>20</v>
      </c>
      <c r="K123" s="300">
        <f t="shared" ref="K123:K128" si="60">I123*J123</f>
        <v>210</v>
      </c>
      <c r="L123" s="300">
        <f>IFERROR(VLOOKUP(C123,奖惩!B:D,3,0),0)</f>
        <v>0</v>
      </c>
      <c r="M123" s="300">
        <f t="shared" ref="M123:M128" si="61">H123+K123+L123</f>
        <v>690</v>
      </c>
      <c r="N123" s="300">
        <f>E123*5</f>
        <v>15</v>
      </c>
      <c r="O123" s="300"/>
      <c r="P123" s="300"/>
      <c r="Q123" s="300"/>
      <c r="R123" s="300">
        <f t="shared" ref="R123:R128" si="62">M123+N123+O123+P123+Q123</f>
        <v>705</v>
      </c>
      <c r="S123" s="308"/>
    </row>
    <row r="124" s="295" customFormat="1" customHeight="1" spans="1:19">
      <c r="A124" s="42"/>
      <c r="B124" s="309" t="s">
        <v>66</v>
      </c>
      <c r="C124" s="42" t="s">
        <v>159</v>
      </c>
      <c r="D124" s="42" t="s">
        <v>22</v>
      </c>
      <c r="E124" s="300">
        <f>VLOOKUP(C124,考勤!$A:$AI,35,0)</f>
        <v>16</v>
      </c>
      <c r="F124" s="300">
        <f>VLOOKUP(C124,考勤!$A$5:AP521,42,0)</f>
        <v>138</v>
      </c>
      <c r="G124" s="300">
        <v>19</v>
      </c>
      <c r="H124" s="300">
        <f t="shared" si="59"/>
        <v>2622</v>
      </c>
      <c r="I124" s="300">
        <f>VLOOKUP(C124,考勤!$A$5:AP2751,41,0)</f>
        <v>39</v>
      </c>
      <c r="J124" s="300">
        <v>19</v>
      </c>
      <c r="K124" s="300">
        <f t="shared" si="60"/>
        <v>741</v>
      </c>
      <c r="L124" s="300">
        <f>IFERROR(VLOOKUP(C124,奖惩!B:D,3,0),0)</f>
        <v>0</v>
      </c>
      <c r="M124" s="300">
        <f t="shared" si="61"/>
        <v>3363</v>
      </c>
      <c r="N124" s="300">
        <f>E124*5</f>
        <v>80</v>
      </c>
      <c r="O124" s="300">
        <v>35.5</v>
      </c>
      <c r="P124" s="300"/>
      <c r="Q124" s="300"/>
      <c r="R124" s="300">
        <f t="shared" si="62"/>
        <v>3478.5</v>
      </c>
      <c r="S124" s="308"/>
    </row>
    <row r="125" s="295" customFormat="1" customHeight="1" spans="1:19">
      <c r="A125" s="42"/>
      <c r="B125" s="309" t="s">
        <v>66</v>
      </c>
      <c r="C125" s="42" t="s">
        <v>160</v>
      </c>
      <c r="D125" s="42" t="s">
        <v>22</v>
      </c>
      <c r="E125" s="300">
        <f>VLOOKUP(C125,考勤!$A:$AI,35,0)</f>
        <v>0.5</v>
      </c>
      <c r="F125" s="300">
        <f>VLOOKUP(C125,考勤!$A$5:AP522,42,0)</f>
        <v>16</v>
      </c>
      <c r="G125" s="300">
        <v>19</v>
      </c>
      <c r="H125" s="300">
        <f t="shared" si="59"/>
        <v>304</v>
      </c>
      <c r="I125" s="300">
        <f>VLOOKUP(C125,考勤!$A$5:AP2752,41,0)</f>
        <v>6.5</v>
      </c>
      <c r="J125" s="300">
        <v>19</v>
      </c>
      <c r="K125" s="300">
        <f t="shared" si="60"/>
        <v>123.5</v>
      </c>
      <c r="L125" s="300">
        <f>IFERROR(VLOOKUP(C125,奖惩!B:D,3,0),0)</f>
        <v>0</v>
      </c>
      <c r="M125" s="300">
        <f t="shared" si="61"/>
        <v>427.5</v>
      </c>
      <c r="N125" s="300">
        <f>E125*5</f>
        <v>2.5</v>
      </c>
      <c r="O125" s="300"/>
      <c r="P125" s="300"/>
      <c r="Q125" s="300"/>
      <c r="R125" s="300">
        <f t="shared" si="62"/>
        <v>430</v>
      </c>
      <c r="S125" s="308"/>
    </row>
    <row r="126" s="295" customFormat="1" customHeight="1" spans="1:19">
      <c r="A126" s="42"/>
      <c r="B126" s="309" t="s">
        <v>161</v>
      </c>
      <c r="C126" s="42" t="s">
        <v>162</v>
      </c>
      <c r="D126" s="42" t="s">
        <v>22</v>
      </c>
      <c r="E126" s="300">
        <f>VLOOKUP(C126,考勤!$A:$AI,35,0)</f>
        <v>26.5</v>
      </c>
      <c r="F126" s="300">
        <f>VLOOKUP(C126,考勤!$A$5:AP523,42,0)</f>
        <v>212</v>
      </c>
      <c r="G126" s="300">
        <v>19</v>
      </c>
      <c r="H126" s="300">
        <f t="shared" si="59"/>
        <v>4028</v>
      </c>
      <c r="I126" s="300">
        <f>VLOOKUP(C126,考勤!$A$5:AP2753,41,0)</f>
        <v>0</v>
      </c>
      <c r="J126" s="300">
        <v>19</v>
      </c>
      <c r="K126" s="300">
        <f t="shared" si="60"/>
        <v>0</v>
      </c>
      <c r="L126" s="300">
        <f>IFERROR(VLOOKUP(C126,奖惩!B:D,3,0),0)</f>
        <v>0</v>
      </c>
      <c r="M126" s="300">
        <f t="shared" si="61"/>
        <v>4028</v>
      </c>
      <c r="N126" s="300">
        <f>E126*5</f>
        <v>132.5</v>
      </c>
      <c r="O126" s="300">
        <v>160</v>
      </c>
      <c r="P126" s="300"/>
      <c r="Q126" s="300"/>
      <c r="R126" s="300">
        <f t="shared" si="62"/>
        <v>4320.5</v>
      </c>
      <c r="S126" s="308"/>
    </row>
    <row r="127" s="295" customFormat="1" customHeight="1" spans="1:19">
      <c r="A127" s="42"/>
      <c r="B127" s="309" t="s">
        <v>66</v>
      </c>
      <c r="C127" s="42" t="s">
        <v>163</v>
      </c>
      <c r="D127" s="42" t="s">
        <v>22</v>
      </c>
      <c r="E127" s="300">
        <f>VLOOKUP(C127,考勤!$A:$AI,35,0)</f>
        <v>10</v>
      </c>
      <c r="F127" s="300">
        <f>VLOOKUP(C127,考勤!$A$5:AP524,42,0)</f>
        <v>80</v>
      </c>
      <c r="G127" s="300">
        <v>19</v>
      </c>
      <c r="H127" s="300">
        <f t="shared" si="59"/>
        <v>1520</v>
      </c>
      <c r="I127" s="300">
        <f>VLOOKUP(C127,考勤!$A$5:AP2754,41,0)</f>
        <v>30</v>
      </c>
      <c r="J127" s="300">
        <v>19</v>
      </c>
      <c r="K127" s="300">
        <f t="shared" si="60"/>
        <v>570</v>
      </c>
      <c r="L127" s="300">
        <f>IFERROR(VLOOKUP(C127,奖惩!B:D,3,0),0)</f>
        <v>0</v>
      </c>
      <c r="M127" s="300">
        <f t="shared" si="61"/>
        <v>2090</v>
      </c>
      <c r="N127" s="300">
        <f>E127*5</f>
        <v>50</v>
      </c>
      <c r="O127" s="300">
        <v>11</v>
      </c>
      <c r="P127" s="300"/>
      <c r="Q127" s="300"/>
      <c r="R127" s="300">
        <f t="shared" si="62"/>
        <v>2151</v>
      </c>
      <c r="S127" s="308"/>
    </row>
    <row r="128" s="295" customFormat="1" customHeight="1" spans="1:19">
      <c r="A128" s="42"/>
      <c r="B128" s="309" t="s">
        <v>146</v>
      </c>
      <c r="C128" s="42" t="s">
        <v>164</v>
      </c>
      <c r="D128" s="42" t="s">
        <v>22</v>
      </c>
      <c r="E128" s="300">
        <f>VLOOKUP(C128,考勤!$A:$AI,35,0)</f>
        <v>1</v>
      </c>
      <c r="F128" s="300">
        <f>VLOOKUP(C128,考勤!$A$5:AP525,42,0)</f>
        <v>8</v>
      </c>
      <c r="G128" s="300">
        <v>23</v>
      </c>
      <c r="H128" s="300">
        <f t="shared" si="59"/>
        <v>184</v>
      </c>
      <c r="I128" s="300">
        <f>VLOOKUP(C128,考勤!$A$5:AP2755,41,0)</f>
        <v>2.5</v>
      </c>
      <c r="J128" s="300">
        <v>23</v>
      </c>
      <c r="K128" s="300">
        <f t="shared" si="60"/>
        <v>57.5</v>
      </c>
      <c r="L128" s="300">
        <f>IFERROR(VLOOKUP(C128,奖惩!B:D,3,0),0)</f>
        <v>0</v>
      </c>
      <c r="M128" s="300">
        <f t="shared" si="61"/>
        <v>241.5</v>
      </c>
      <c r="N128" s="300">
        <v>5</v>
      </c>
      <c r="O128" s="300"/>
      <c r="P128" s="300"/>
      <c r="Q128" s="300"/>
      <c r="R128" s="300">
        <f t="shared" si="62"/>
        <v>246.5</v>
      </c>
      <c r="S128" s="308"/>
    </row>
    <row r="129" s="295" customFormat="1" customHeight="1" spans="1:19">
      <c r="A129" s="42"/>
      <c r="B129" s="42" t="s">
        <v>20</v>
      </c>
      <c r="C129" s="42" t="s">
        <v>165</v>
      </c>
      <c r="D129" s="42" t="s">
        <v>22</v>
      </c>
      <c r="E129" s="300">
        <f>VLOOKUP(C129,考勤!$A:$AI,35,0)</f>
        <v>30</v>
      </c>
      <c r="F129" s="300">
        <f>VLOOKUP(C129,考勤!$A$5:AP3318,42,0)</f>
        <v>240</v>
      </c>
      <c r="G129" s="300"/>
      <c r="H129" s="300">
        <f t="shared" ref="H129:H141" si="63">F129*G129</f>
        <v>0</v>
      </c>
      <c r="I129" s="300">
        <f>VLOOKUP(C129,考勤!$A$5:AP2751,41,0)</f>
        <v>122</v>
      </c>
      <c r="J129" s="300"/>
      <c r="K129" s="300">
        <f t="shared" ref="K129:K141" si="64">I129*J129</f>
        <v>0</v>
      </c>
      <c r="L129" s="300">
        <f>IFERROR(VLOOKUP(C129,奖惩!B:D,3,0),0)</f>
        <v>0</v>
      </c>
      <c r="M129" s="300">
        <f>VLOOKUP(C129,工资计提!B:D,3,0)</f>
        <v>7259</v>
      </c>
      <c r="N129" s="300">
        <f t="shared" ref="N129:N140" si="65">E129*10</f>
        <v>300</v>
      </c>
      <c r="O129" s="300">
        <f>IFERROR(VLOOKUP(C129,工龄工资!B:Q,16,0),0)</f>
        <v>200</v>
      </c>
      <c r="P129" s="300">
        <f t="shared" ref="P129:P140" si="66">F129+I129</f>
        <v>362</v>
      </c>
      <c r="Q129" s="300">
        <f t="shared" ref="Q129:Q140" si="67">(F129+I129)*2</f>
        <v>724</v>
      </c>
      <c r="R129" s="300">
        <f t="shared" ref="R129:R146" si="68">M129+N129+O129+P129+Q129+L129</f>
        <v>8845</v>
      </c>
      <c r="S129" s="308" t="s">
        <v>166</v>
      </c>
    </row>
    <row r="130" s="295" customFormat="1" customHeight="1" spans="1:19">
      <c r="A130" s="42"/>
      <c r="B130" s="42" t="s">
        <v>20</v>
      </c>
      <c r="C130" s="42" t="s">
        <v>167</v>
      </c>
      <c r="D130" s="42" t="s">
        <v>22</v>
      </c>
      <c r="E130" s="300">
        <f>VLOOKUP(C130,考勤!$A:$AI,35,0)</f>
        <v>29</v>
      </c>
      <c r="F130" s="300">
        <f>VLOOKUP(C130,考勤!$A$5:AP3226,42,0)</f>
        <v>231.5</v>
      </c>
      <c r="G130" s="300"/>
      <c r="H130" s="300">
        <f t="shared" si="63"/>
        <v>0</v>
      </c>
      <c r="I130" s="300">
        <f>VLOOKUP(C130,考勤!$A$5:AP2752,41,0)</f>
        <v>87.5</v>
      </c>
      <c r="J130" s="300"/>
      <c r="K130" s="300">
        <f t="shared" si="64"/>
        <v>0</v>
      </c>
      <c r="L130" s="300">
        <f>IFERROR(VLOOKUP(C130,奖惩!B:D,3,0),0)</f>
        <v>0</v>
      </c>
      <c r="M130" s="300">
        <f>VLOOKUP(C130,工资计提!B:D,3,0)</f>
        <v>6546.82</v>
      </c>
      <c r="N130" s="300">
        <f t="shared" si="65"/>
        <v>290</v>
      </c>
      <c r="O130" s="300">
        <f>IFERROR(VLOOKUP(C130,工龄工资!B:Q,16,0),0)</f>
        <v>0</v>
      </c>
      <c r="P130" s="300">
        <f t="shared" si="66"/>
        <v>319</v>
      </c>
      <c r="Q130" s="300">
        <f t="shared" si="67"/>
        <v>638</v>
      </c>
      <c r="R130" s="300">
        <f t="shared" si="68"/>
        <v>7793.82</v>
      </c>
      <c r="S130" s="308" t="s">
        <v>166</v>
      </c>
    </row>
    <row r="131" s="295" customFormat="1" customHeight="1" spans="1:19">
      <c r="A131" s="42"/>
      <c r="B131" s="42" t="s">
        <v>20</v>
      </c>
      <c r="C131" s="42" t="s">
        <v>168</v>
      </c>
      <c r="D131" s="42" t="s">
        <v>22</v>
      </c>
      <c r="E131" s="300">
        <f>VLOOKUP(C131,考勤!$A:$AI,35,0)</f>
        <v>29</v>
      </c>
      <c r="F131" s="300">
        <f>VLOOKUP(C131,考勤!$A$5:AP323,42,0)</f>
        <v>231</v>
      </c>
      <c r="G131" s="300"/>
      <c r="H131" s="300">
        <f t="shared" si="63"/>
        <v>0</v>
      </c>
      <c r="I131" s="300">
        <f>VLOOKUP(C131,考勤!$A$5:AP2753,41,0)</f>
        <v>100</v>
      </c>
      <c r="J131" s="300"/>
      <c r="K131" s="300">
        <f t="shared" si="64"/>
        <v>0</v>
      </c>
      <c r="L131" s="300">
        <f>IFERROR(VLOOKUP(C131,奖惩!B:D,3,0),0)</f>
        <v>0</v>
      </c>
      <c r="M131" s="300">
        <f>VLOOKUP(C131,工资计提!B:D,3,0)</f>
        <v>6736.52</v>
      </c>
      <c r="N131" s="300">
        <f t="shared" si="65"/>
        <v>290</v>
      </c>
      <c r="O131" s="300">
        <f>IFERROR(VLOOKUP(C131,工龄工资!B:Q,16,0),0)</f>
        <v>0</v>
      </c>
      <c r="P131" s="300">
        <f t="shared" si="66"/>
        <v>331</v>
      </c>
      <c r="Q131" s="300">
        <f t="shared" si="67"/>
        <v>662</v>
      </c>
      <c r="R131" s="300">
        <f t="shared" si="68"/>
        <v>8019.52</v>
      </c>
      <c r="S131" s="308" t="s">
        <v>166</v>
      </c>
    </row>
    <row r="132" s="295" customFormat="1" customHeight="1" spans="1:19">
      <c r="A132" s="42"/>
      <c r="B132" s="42" t="s">
        <v>20</v>
      </c>
      <c r="C132" s="42" t="s">
        <v>169</v>
      </c>
      <c r="D132" s="42" t="s">
        <v>22</v>
      </c>
      <c r="E132" s="300">
        <f>VLOOKUP(C132,考勤!$A:$AI,35,0)</f>
        <v>30</v>
      </c>
      <c r="F132" s="300">
        <f>VLOOKUP(C132,考勤!$A$5:AP324,42,0)</f>
        <v>239</v>
      </c>
      <c r="G132" s="300"/>
      <c r="H132" s="300">
        <f t="shared" si="63"/>
        <v>0</v>
      </c>
      <c r="I132" s="300">
        <f>VLOOKUP(C132,考勤!$A$5:AP2754,41,0)</f>
        <v>145.5</v>
      </c>
      <c r="J132" s="300"/>
      <c r="K132" s="300">
        <f t="shared" si="64"/>
        <v>0</v>
      </c>
      <c r="L132" s="300">
        <f>IFERROR(VLOOKUP(C132,奖惩!B:D,3,0),0)</f>
        <v>-20</v>
      </c>
      <c r="M132" s="300">
        <f>VLOOKUP(C132,工资计提!B:D,3,0)</f>
        <v>7651.55</v>
      </c>
      <c r="N132" s="300">
        <f t="shared" si="65"/>
        <v>300</v>
      </c>
      <c r="O132" s="300">
        <f>IFERROR(VLOOKUP(C132,工龄工资!B:Q,16,0),0)</f>
        <v>0</v>
      </c>
      <c r="P132" s="300">
        <f t="shared" si="66"/>
        <v>384.5</v>
      </c>
      <c r="Q132" s="300">
        <f t="shared" si="67"/>
        <v>769</v>
      </c>
      <c r="R132" s="300">
        <f t="shared" si="68"/>
        <v>9085.05</v>
      </c>
      <c r="S132" s="308" t="s">
        <v>166</v>
      </c>
    </row>
    <row r="133" s="295" customFormat="1" customHeight="1" spans="1:19">
      <c r="A133" s="42"/>
      <c r="B133" s="42" t="s">
        <v>20</v>
      </c>
      <c r="C133" s="42" t="s">
        <v>170</v>
      </c>
      <c r="D133" s="42" t="s">
        <v>22</v>
      </c>
      <c r="E133" s="300">
        <f>VLOOKUP(C133,考勤!$A:$AI,35,0)</f>
        <v>28.5</v>
      </c>
      <c r="F133" s="300">
        <f>VLOOKUP(C133,考勤!$A$5:AP3322,42,0)</f>
        <v>228.5</v>
      </c>
      <c r="G133" s="300"/>
      <c r="H133" s="300">
        <f t="shared" si="63"/>
        <v>0</v>
      </c>
      <c r="I133" s="300">
        <f>VLOOKUP(C133,考勤!$A$5:AP2986,41,0)</f>
        <v>121.5</v>
      </c>
      <c r="J133" s="300"/>
      <c r="K133" s="300">
        <f t="shared" si="64"/>
        <v>0</v>
      </c>
      <c r="L133" s="300">
        <f>IFERROR(VLOOKUP(C133,奖惩!B:D,3,0),0)</f>
        <v>0</v>
      </c>
      <c r="M133" s="300">
        <f>VLOOKUP(C133,工资计提!B:D,3,0)</f>
        <v>9942.03</v>
      </c>
      <c r="N133" s="300">
        <f t="shared" si="65"/>
        <v>285</v>
      </c>
      <c r="O133" s="300">
        <f>IFERROR(VLOOKUP(C133,工龄工资!B:Q,16,0),0)</f>
        <v>0</v>
      </c>
      <c r="P133" s="300">
        <f t="shared" si="66"/>
        <v>350</v>
      </c>
      <c r="Q133" s="300">
        <f t="shared" si="67"/>
        <v>700</v>
      </c>
      <c r="R133" s="300">
        <f t="shared" si="68"/>
        <v>11277.03</v>
      </c>
      <c r="S133" s="308" t="s">
        <v>166</v>
      </c>
    </row>
    <row r="134" s="295" customFormat="1" customHeight="1" spans="1:19">
      <c r="A134" s="42"/>
      <c r="B134" s="42" t="s">
        <v>39</v>
      </c>
      <c r="C134" s="42" t="s">
        <v>171</v>
      </c>
      <c r="D134" s="42" t="s">
        <v>22</v>
      </c>
      <c r="E134" s="300">
        <f>VLOOKUP(C134,考勤!$A:$AI,35,0)</f>
        <v>27.5</v>
      </c>
      <c r="F134" s="300">
        <f>VLOOKUP(C134,考勤!$A$5:AP3323,42,0)</f>
        <v>220.5</v>
      </c>
      <c r="G134" s="300"/>
      <c r="H134" s="300">
        <f t="shared" si="63"/>
        <v>0</v>
      </c>
      <c r="I134" s="300">
        <f>VLOOKUP(C134,考勤!$A$5:AP2987,41,0)</f>
        <v>93.5</v>
      </c>
      <c r="J134" s="300"/>
      <c r="K134" s="300">
        <f t="shared" si="64"/>
        <v>0</v>
      </c>
      <c r="L134" s="300">
        <f>IFERROR(VLOOKUP(C134,奖惩!B:D,3,0),0)</f>
        <v>50</v>
      </c>
      <c r="M134" s="300">
        <f>VLOOKUP(C134,工资计提!B:D,3,0)</f>
        <v>5457</v>
      </c>
      <c r="N134" s="300">
        <f t="shared" si="65"/>
        <v>275</v>
      </c>
      <c r="O134" s="300">
        <f>IFERROR(VLOOKUP(C134,工龄工资!B:Q,16,0),0)</f>
        <v>0</v>
      </c>
      <c r="P134" s="300">
        <f t="shared" si="66"/>
        <v>314</v>
      </c>
      <c r="Q134" s="300">
        <f t="shared" si="67"/>
        <v>628</v>
      </c>
      <c r="R134" s="300">
        <f t="shared" si="68"/>
        <v>6724</v>
      </c>
      <c r="S134" s="308" t="s">
        <v>166</v>
      </c>
    </row>
    <row r="135" s="295" customFormat="1" customHeight="1" spans="1:19">
      <c r="A135" s="42"/>
      <c r="B135" s="42" t="s">
        <v>39</v>
      </c>
      <c r="C135" s="42" t="s">
        <v>172</v>
      </c>
      <c r="D135" s="42" t="s">
        <v>22</v>
      </c>
      <c r="E135" s="300">
        <f>VLOOKUP(C135,考勤!$A:$AI,35,0)</f>
        <v>2.5</v>
      </c>
      <c r="F135" s="300">
        <f>VLOOKUP(C135,考勤!$A$5:AP3324,42,0)</f>
        <v>20.5</v>
      </c>
      <c r="G135" s="300"/>
      <c r="H135" s="300">
        <f t="shared" si="63"/>
        <v>0</v>
      </c>
      <c r="I135" s="300">
        <f>VLOOKUP(C135,考勤!$A$5:AP2988,41,0)</f>
        <v>3</v>
      </c>
      <c r="J135" s="300"/>
      <c r="K135" s="300">
        <f t="shared" si="64"/>
        <v>0</v>
      </c>
      <c r="L135" s="300">
        <f>IFERROR(VLOOKUP(C135,奖惩!B:D,3,0),0)</f>
        <v>0</v>
      </c>
      <c r="M135" s="300">
        <f>VLOOKUP(C135,工资计提!B:D,3,0)</f>
        <v>358.5</v>
      </c>
      <c r="N135" s="300">
        <f t="shared" si="65"/>
        <v>25</v>
      </c>
      <c r="O135" s="300">
        <f>IFERROR(VLOOKUP(C135,工龄工资!B:Q,16,0),0)</f>
        <v>0</v>
      </c>
      <c r="P135" s="300">
        <f t="shared" si="66"/>
        <v>23.5</v>
      </c>
      <c r="Q135" s="300">
        <f t="shared" si="67"/>
        <v>47</v>
      </c>
      <c r="R135" s="300">
        <f t="shared" si="68"/>
        <v>454</v>
      </c>
      <c r="S135" s="308" t="s">
        <v>166</v>
      </c>
    </row>
    <row r="136" s="295" customFormat="1" customHeight="1" spans="1:19">
      <c r="A136" s="42"/>
      <c r="B136" s="42" t="s">
        <v>39</v>
      </c>
      <c r="C136" s="42" t="s">
        <v>173</v>
      </c>
      <c r="D136" s="42" t="s">
        <v>22</v>
      </c>
      <c r="E136" s="300">
        <f>VLOOKUP(C136,考勤!$A:$AI,35,0)</f>
        <v>25</v>
      </c>
      <c r="F136" s="300">
        <f>VLOOKUP(C136,考勤!$A$5:AP3325,42,0)</f>
        <v>200</v>
      </c>
      <c r="G136" s="300"/>
      <c r="H136" s="300">
        <f t="shared" si="63"/>
        <v>0</v>
      </c>
      <c r="I136" s="300">
        <f>VLOOKUP(C136,考勤!$A$5:AP2989,41,0)</f>
        <v>95.5</v>
      </c>
      <c r="J136" s="300"/>
      <c r="K136" s="300">
        <f t="shared" si="64"/>
        <v>0</v>
      </c>
      <c r="L136" s="300">
        <f>IFERROR(VLOOKUP(C136,奖惩!B:D,3,0),0)</f>
        <v>0</v>
      </c>
      <c r="M136" s="300">
        <f>VLOOKUP(C136,工资计提!B:D,3,0)</f>
        <v>5197.5</v>
      </c>
      <c r="N136" s="300">
        <f t="shared" si="65"/>
        <v>250</v>
      </c>
      <c r="O136" s="300">
        <f>IFERROR(VLOOKUP(C136,工龄工资!B:Q,16,0),0)</f>
        <v>0</v>
      </c>
      <c r="P136" s="300">
        <f t="shared" si="66"/>
        <v>295.5</v>
      </c>
      <c r="Q136" s="300">
        <f t="shared" si="67"/>
        <v>591</v>
      </c>
      <c r="R136" s="300">
        <f t="shared" si="68"/>
        <v>6334</v>
      </c>
      <c r="S136" s="308" t="s">
        <v>166</v>
      </c>
    </row>
    <row r="137" s="295" customFormat="1" customHeight="1" spans="1:19">
      <c r="A137" s="42"/>
      <c r="B137" s="42" t="s">
        <v>157</v>
      </c>
      <c r="C137" s="42" t="s">
        <v>174</v>
      </c>
      <c r="D137" s="42" t="s">
        <v>22</v>
      </c>
      <c r="E137" s="300">
        <f>VLOOKUP(C137,考勤!$A:$AI,35,0)</f>
        <v>29.5</v>
      </c>
      <c r="F137" s="300">
        <f>VLOOKUP(C137,考勤!$A$5:AP332,42,0)</f>
        <v>238</v>
      </c>
      <c r="G137" s="300"/>
      <c r="H137" s="300">
        <f t="shared" si="63"/>
        <v>0</v>
      </c>
      <c r="I137" s="300">
        <f>VLOOKUP(C137,考勤!$A$5:AP2990,41,0)</f>
        <v>183</v>
      </c>
      <c r="J137" s="300"/>
      <c r="K137" s="300">
        <f t="shared" si="64"/>
        <v>0</v>
      </c>
      <c r="L137" s="300">
        <f>IFERROR(VLOOKUP(C137,奖惩!B:D,3,0),0)</f>
        <v>0</v>
      </c>
      <c r="M137" s="300">
        <f>VLOOKUP(C137,工资计提!B:D,3,0)</f>
        <v>6605</v>
      </c>
      <c r="N137" s="300">
        <f t="shared" si="65"/>
        <v>295</v>
      </c>
      <c r="O137" s="300">
        <f>IFERROR(VLOOKUP(C137,工龄工资!B:Q,16,0),0)</f>
        <v>220</v>
      </c>
      <c r="P137" s="300">
        <f t="shared" si="66"/>
        <v>421</v>
      </c>
      <c r="Q137" s="300">
        <f t="shared" si="67"/>
        <v>842</v>
      </c>
      <c r="R137" s="300">
        <f t="shared" si="68"/>
        <v>8383</v>
      </c>
      <c r="S137" s="308" t="s">
        <v>166</v>
      </c>
    </row>
    <row r="138" s="295" customFormat="1" customHeight="1" spans="1:19">
      <c r="A138" s="42"/>
      <c r="B138" s="42" t="s">
        <v>157</v>
      </c>
      <c r="C138" s="42" t="s">
        <v>175</v>
      </c>
      <c r="D138" s="42" t="s">
        <v>22</v>
      </c>
      <c r="E138" s="300">
        <f>VLOOKUP(C138,考勤!$A:$AI,35,0)</f>
        <v>29.5</v>
      </c>
      <c r="F138" s="300">
        <f>VLOOKUP(C138,考勤!$A$5:AP334,42,0)</f>
        <v>238</v>
      </c>
      <c r="G138" s="300"/>
      <c r="H138" s="300">
        <f t="shared" si="63"/>
        <v>0</v>
      </c>
      <c r="I138" s="300">
        <f>VLOOKUP(C138,考勤!$A$5:AP2991,41,0)</f>
        <v>183.5</v>
      </c>
      <c r="J138" s="300"/>
      <c r="K138" s="300">
        <f t="shared" si="64"/>
        <v>0</v>
      </c>
      <c r="L138" s="300">
        <f>IFERROR(VLOOKUP(C138,奖惩!B:D,3,0),0)</f>
        <v>0</v>
      </c>
      <c r="M138" s="300">
        <f>VLOOKUP(C138,工资计提!B:D,3,0)</f>
        <v>6612</v>
      </c>
      <c r="N138" s="300">
        <f t="shared" si="65"/>
        <v>295</v>
      </c>
      <c r="O138" s="300">
        <f>IFERROR(VLOOKUP(C138,工龄工资!B:Q,16,0),0)</f>
        <v>0</v>
      </c>
      <c r="P138" s="300">
        <f t="shared" si="66"/>
        <v>421.5</v>
      </c>
      <c r="Q138" s="300">
        <f t="shared" si="67"/>
        <v>843</v>
      </c>
      <c r="R138" s="300">
        <f t="shared" si="68"/>
        <v>8171.5</v>
      </c>
      <c r="S138" s="308" t="s">
        <v>166</v>
      </c>
    </row>
    <row r="139" s="295" customFormat="1" customHeight="1" spans="1:19">
      <c r="A139" s="42"/>
      <c r="B139" s="42" t="s">
        <v>52</v>
      </c>
      <c r="C139" s="42" t="s">
        <v>176</v>
      </c>
      <c r="D139" s="42" t="s">
        <v>22</v>
      </c>
      <c r="E139" s="300">
        <f>VLOOKUP(C139,考勤!$A:$AI,35,0)</f>
        <v>29.5</v>
      </c>
      <c r="F139" s="300">
        <f>VLOOKUP(C139,考勤!$A$5:AP3329,42,0)</f>
        <v>238</v>
      </c>
      <c r="G139" s="300"/>
      <c r="H139" s="300">
        <f t="shared" si="63"/>
        <v>0</v>
      </c>
      <c r="I139" s="300">
        <f>VLOOKUP(C139,考勤!$A$5:AP2927,41,0)</f>
        <v>123</v>
      </c>
      <c r="J139" s="300"/>
      <c r="K139" s="300">
        <f t="shared" si="64"/>
        <v>0</v>
      </c>
      <c r="L139" s="300">
        <f>IFERROR(VLOOKUP(C139,奖惩!B:D,3,0),0)</f>
        <v>0</v>
      </c>
      <c r="M139" s="300">
        <f>VLOOKUP(C139,工资计提!B:D,3,0)</f>
        <v>7092.21</v>
      </c>
      <c r="N139" s="300">
        <f t="shared" si="65"/>
        <v>295</v>
      </c>
      <c r="O139" s="300">
        <f>IFERROR(VLOOKUP(C139,工龄工资!B:Q,16,0),0)</f>
        <v>0</v>
      </c>
      <c r="P139" s="300">
        <f t="shared" si="66"/>
        <v>361</v>
      </c>
      <c r="Q139" s="300">
        <f t="shared" si="67"/>
        <v>722</v>
      </c>
      <c r="R139" s="300">
        <f t="shared" si="68"/>
        <v>8470.21</v>
      </c>
      <c r="S139" s="308" t="s">
        <v>166</v>
      </c>
    </row>
    <row r="140" s="295" customFormat="1" customHeight="1" spans="1:19">
      <c r="A140" s="42"/>
      <c r="B140" s="42" t="s">
        <v>52</v>
      </c>
      <c r="C140" s="42" t="s">
        <v>177</v>
      </c>
      <c r="D140" s="42" t="s">
        <v>22</v>
      </c>
      <c r="E140" s="300">
        <f>VLOOKUP(C140,考勤!$A:$AI,35,0)</f>
        <v>26</v>
      </c>
      <c r="F140" s="300">
        <f>VLOOKUP(C140,考勤!$A$5:AP3330,42,0)</f>
        <v>208</v>
      </c>
      <c r="G140" s="300"/>
      <c r="H140" s="300">
        <f t="shared" si="63"/>
        <v>0</v>
      </c>
      <c r="I140" s="300">
        <f>VLOOKUP(C140,考勤!$A$5:AP2928,41,0)</f>
        <v>78</v>
      </c>
      <c r="J140" s="300"/>
      <c r="K140" s="300">
        <f t="shared" si="64"/>
        <v>0</v>
      </c>
      <c r="L140" s="300">
        <f>IFERROR(VLOOKUP(C140,奖惩!B:D,3,0),0)</f>
        <v>0</v>
      </c>
      <c r="M140" s="300">
        <v>5000</v>
      </c>
      <c r="N140" s="300"/>
      <c r="O140" s="300"/>
      <c r="P140" s="300"/>
      <c r="Q140" s="300">
        <v>200</v>
      </c>
      <c r="R140" s="300">
        <f t="shared" si="68"/>
        <v>5200</v>
      </c>
      <c r="S140" s="308" t="s">
        <v>166</v>
      </c>
    </row>
    <row r="141" s="295" customFormat="1" customHeight="1" spans="1:19">
      <c r="A141" s="42"/>
      <c r="B141" s="42" t="s">
        <v>52</v>
      </c>
      <c r="C141" s="42" t="s">
        <v>178</v>
      </c>
      <c r="D141" s="42" t="s">
        <v>22</v>
      </c>
      <c r="E141" s="300">
        <f>VLOOKUP(C141,考勤!$A:$AI,35,0)</f>
        <v>26</v>
      </c>
      <c r="F141" s="300">
        <f>VLOOKUP(C141,考勤!$A$5:AP3331,42,0)</f>
        <v>208</v>
      </c>
      <c r="G141" s="300"/>
      <c r="H141" s="300">
        <f t="shared" si="63"/>
        <v>0</v>
      </c>
      <c r="I141" s="300">
        <f>VLOOKUP(C141,考勤!$A$5:AP2929,41,0)</f>
        <v>78</v>
      </c>
      <c r="J141" s="300"/>
      <c r="K141" s="300">
        <f t="shared" si="64"/>
        <v>0</v>
      </c>
      <c r="L141" s="300">
        <f>IFERROR(VLOOKUP(C141,奖惩!B:D,3,0),0)</f>
        <v>0</v>
      </c>
      <c r="M141" s="300">
        <v>4500</v>
      </c>
      <c r="N141" s="300"/>
      <c r="O141" s="300"/>
      <c r="P141" s="300"/>
      <c r="Q141" s="300">
        <v>200</v>
      </c>
      <c r="R141" s="300">
        <f t="shared" si="68"/>
        <v>4700</v>
      </c>
      <c r="S141" s="308" t="s">
        <v>166</v>
      </c>
    </row>
    <row r="142" s="295" customFormat="1" customHeight="1" spans="1:19">
      <c r="A142" s="42"/>
      <c r="B142" s="42" t="s">
        <v>63</v>
      </c>
      <c r="C142" s="42" t="s">
        <v>179</v>
      </c>
      <c r="D142" s="42" t="s">
        <v>22</v>
      </c>
      <c r="E142" s="300">
        <f>VLOOKUP(C142,考勤!$A:$AI,35,0)</f>
        <v>27</v>
      </c>
      <c r="F142" s="300">
        <f>VLOOKUP(C142,考勤!$A$5:AP3332,42,0)</f>
        <v>216</v>
      </c>
      <c r="G142" s="300"/>
      <c r="H142" s="300">
        <f t="shared" ref="H142:H149" si="69">F142*G142</f>
        <v>0</v>
      </c>
      <c r="I142" s="300">
        <f>VLOOKUP(C142,考勤!$A$5:AP2930,41,0)</f>
        <v>62</v>
      </c>
      <c r="J142" s="300"/>
      <c r="K142" s="300">
        <f t="shared" ref="K142:K149" si="70">I142*J142</f>
        <v>0</v>
      </c>
      <c r="L142" s="300">
        <f>IFERROR(VLOOKUP(C142,奖惩!B:D,3,0),0)</f>
        <v>0</v>
      </c>
      <c r="M142" s="300">
        <f>VLOOKUP(C142,工资计提!B:D,3,0)</f>
        <v>4770</v>
      </c>
      <c r="N142" s="300">
        <f>E142*10</f>
        <v>270</v>
      </c>
      <c r="O142" s="300">
        <f>IFERROR(VLOOKUP(C142,工龄工资!B:Q,16,0),0)</f>
        <v>0</v>
      </c>
      <c r="P142" s="300">
        <f>F142+I142</f>
        <v>278</v>
      </c>
      <c r="Q142" s="300">
        <f>(F142+I142)*2</f>
        <v>556</v>
      </c>
      <c r="R142" s="300">
        <f t="shared" si="68"/>
        <v>5874</v>
      </c>
      <c r="S142" s="308" t="s">
        <v>166</v>
      </c>
    </row>
    <row r="143" s="295" customFormat="1" customHeight="1" spans="1:19">
      <c r="A143" s="42"/>
      <c r="B143" s="42" t="s">
        <v>90</v>
      </c>
      <c r="C143" s="42" t="s">
        <v>180</v>
      </c>
      <c r="D143" s="42" t="s">
        <v>22</v>
      </c>
      <c r="E143" s="300">
        <f>VLOOKUP(C143,考勤!$A:$AI,35,0)</f>
        <v>12</v>
      </c>
      <c r="F143" s="300">
        <f>VLOOKUP(C143,考勤!$A$5:AP501,42,0)</f>
        <v>104</v>
      </c>
      <c r="G143" s="300"/>
      <c r="H143" s="300">
        <f t="shared" si="69"/>
        <v>0</v>
      </c>
      <c r="I143" s="300">
        <f>VLOOKUP(C143,考勤!$A$5:AP495,41,0)</f>
        <v>61.5</v>
      </c>
      <c r="J143" s="300"/>
      <c r="K143" s="300">
        <f t="shared" si="70"/>
        <v>0</v>
      </c>
      <c r="L143" s="300">
        <f>IFERROR(VLOOKUP(C143,奖惩!B:D,3,0),0)</f>
        <v>180</v>
      </c>
      <c r="M143" s="300">
        <f>VLOOKUP(C143,工资计提!B:D,3,0)</f>
        <v>3159</v>
      </c>
      <c r="N143" s="300">
        <f>E143*10</f>
        <v>120</v>
      </c>
      <c r="O143" s="300">
        <f>IFERROR(VLOOKUP(C143,工龄工资!B:Q,16,0),0)</f>
        <v>0</v>
      </c>
      <c r="P143" s="300">
        <f>F143+I143</f>
        <v>165.5</v>
      </c>
      <c r="Q143" s="300">
        <f>(F143+I143)*2</f>
        <v>331</v>
      </c>
      <c r="R143" s="300">
        <f t="shared" si="68"/>
        <v>3955.5</v>
      </c>
      <c r="S143" s="308" t="s">
        <v>166</v>
      </c>
    </row>
    <row r="144" s="295" customFormat="1" customHeight="1" spans="1:19">
      <c r="A144" s="42"/>
      <c r="B144" s="310" t="s">
        <v>110</v>
      </c>
      <c r="C144" s="310" t="s">
        <v>181</v>
      </c>
      <c r="D144" s="42" t="s">
        <v>22</v>
      </c>
      <c r="E144" s="300">
        <f>VLOOKUP(C144,考勤!$A:$AI,35,0)</f>
        <v>25.5</v>
      </c>
      <c r="F144" s="300">
        <f>VLOOKUP(C144,考勤!$A$5:AP342,42,0)</f>
        <v>203.5</v>
      </c>
      <c r="G144" s="300"/>
      <c r="H144" s="300">
        <f t="shared" si="69"/>
        <v>0</v>
      </c>
      <c r="I144" s="300">
        <f>VLOOKUP(C144,考勤!$A$5:AP142,41,0)</f>
        <v>50</v>
      </c>
      <c r="J144" s="300"/>
      <c r="K144" s="300">
        <f t="shared" si="70"/>
        <v>0</v>
      </c>
      <c r="L144" s="300">
        <f>IFERROR(VLOOKUP(C144,奖惩!B:D,3,0),0)</f>
        <v>0</v>
      </c>
      <c r="M144" s="300">
        <f>VLOOKUP(C144,工资计提!B:D,3,0)</f>
        <v>4492.6</v>
      </c>
      <c r="N144" s="300">
        <f>E144*10</f>
        <v>255</v>
      </c>
      <c r="O144" s="300">
        <f>IFERROR(VLOOKUP(C144,工龄工资!B:Q,16,0),0)</f>
        <v>0</v>
      </c>
      <c r="P144" s="300">
        <f>F144+I144</f>
        <v>253.5</v>
      </c>
      <c r="Q144" s="300">
        <f>(F144+I144)*2</f>
        <v>507</v>
      </c>
      <c r="R144" s="300">
        <f t="shared" si="68"/>
        <v>5508.1</v>
      </c>
      <c r="S144" s="308" t="s">
        <v>166</v>
      </c>
    </row>
    <row r="145" s="295" customFormat="1" customHeight="1" spans="1:19">
      <c r="A145" s="42"/>
      <c r="B145" s="56" t="s">
        <v>146</v>
      </c>
      <c r="C145" s="42" t="s">
        <v>182</v>
      </c>
      <c r="D145" s="42" t="s">
        <v>22</v>
      </c>
      <c r="E145" s="300">
        <f>VLOOKUP(C145,考勤!$A:$AI,35,0)</f>
        <v>29</v>
      </c>
      <c r="F145" s="300">
        <f>VLOOKUP(C145,考勤!$A$5:AP343,42,0)</f>
        <v>232</v>
      </c>
      <c r="G145" s="300"/>
      <c r="H145" s="300">
        <f t="shared" si="69"/>
        <v>0</v>
      </c>
      <c r="I145" s="300">
        <f>VLOOKUP(C145,考勤!$A$5:AP2928,41,0)</f>
        <v>131.5</v>
      </c>
      <c r="J145" s="300"/>
      <c r="K145" s="300">
        <f t="shared" si="70"/>
        <v>0</v>
      </c>
      <c r="L145" s="300">
        <f>IFERROR(VLOOKUP(C145,奖惩!B:D,3,0),0)</f>
        <v>0</v>
      </c>
      <c r="M145" s="300">
        <f>VLOOKUP(C145,工资计提!B:D,3,0)</f>
        <v>6464</v>
      </c>
      <c r="N145" s="300">
        <f>E145*10</f>
        <v>290</v>
      </c>
      <c r="O145" s="300">
        <f>IFERROR(VLOOKUP(C145,工龄工资!B:Q,16,0),0)</f>
        <v>0</v>
      </c>
      <c r="P145" s="300">
        <f>F145+I145</f>
        <v>363.5</v>
      </c>
      <c r="Q145" s="300">
        <f>(F145+I145)*2</f>
        <v>727</v>
      </c>
      <c r="R145" s="300">
        <f t="shared" si="68"/>
        <v>7844.5</v>
      </c>
      <c r="S145" s="308" t="s">
        <v>166</v>
      </c>
    </row>
    <row r="146" s="295" customFormat="1" customHeight="1" spans="1:19">
      <c r="A146" s="42"/>
      <c r="B146" s="56" t="s">
        <v>126</v>
      </c>
      <c r="C146" s="42" t="s">
        <v>183</v>
      </c>
      <c r="D146" s="42" t="s">
        <v>22</v>
      </c>
      <c r="E146" s="300">
        <f>VLOOKUP(C146,考勤!$A:$AI,35,0)</f>
        <v>27</v>
      </c>
      <c r="F146" s="300">
        <f>VLOOKUP(C146,考勤!$A$5:AP504,42,0)</f>
        <v>216</v>
      </c>
      <c r="G146" s="300"/>
      <c r="H146" s="300">
        <f t="shared" si="69"/>
        <v>0</v>
      </c>
      <c r="I146" s="300">
        <f>VLOOKUP(C146,考勤!$A$5:AP2929,41,0)</f>
        <v>106.5</v>
      </c>
      <c r="J146" s="300"/>
      <c r="K146" s="300">
        <f t="shared" si="70"/>
        <v>0</v>
      </c>
      <c r="L146" s="300">
        <f>IFERROR(VLOOKUP(C146,奖惩!B:D,3,0),0)</f>
        <v>0</v>
      </c>
      <c r="M146" s="300">
        <f>VLOOKUP(C146,工资计提!B:D,3,0)</f>
        <v>5660.5</v>
      </c>
      <c r="N146" s="300">
        <f>E146*10</f>
        <v>270</v>
      </c>
      <c r="O146" s="300">
        <f>IFERROR(VLOOKUP(C146,工龄工资!B:Q,16,0),0)</f>
        <v>0</v>
      </c>
      <c r="P146" s="300">
        <f>F146+I146</f>
        <v>322.5</v>
      </c>
      <c r="Q146" s="300">
        <f>(F146+I146)*2</f>
        <v>645</v>
      </c>
      <c r="R146" s="300">
        <f t="shared" si="68"/>
        <v>6898</v>
      </c>
      <c r="S146" s="308" t="s">
        <v>166</v>
      </c>
    </row>
    <row r="147" s="295" customFormat="1" customHeight="1" spans="1:19">
      <c r="A147" s="42"/>
      <c r="B147" s="42" t="s">
        <v>184</v>
      </c>
      <c r="C147" s="42" t="s">
        <v>185</v>
      </c>
      <c r="D147" s="42"/>
      <c r="E147" s="300">
        <f>VLOOKUP(C147,考勤!$A:$AI,35,0)</f>
        <v>21.5</v>
      </c>
      <c r="F147" s="300">
        <f>VLOOKUP(C147,考勤!$A$5:AP3430,42,0)</f>
        <v>204</v>
      </c>
      <c r="G147" s="300"/>
      <c r="H147" s="300">
        <f t="shared" si="69"/>
        <v>0</v>
      </c>
      <c r="I147" s="300">
        <f>VLOOKUP(C147,考勤!$A$5:AP2926,41,0)</f>
        <v>13.5</v>
      </c>
      <c r="J147" s="300"/>
      <c r="K147" s="300">
        <f t="shared" si="70"/>
        <v>0</v>
      </c>
      <c r="L147" s="300">
        <f>IFERROR(VLOOKUP(C147,奖惩!B:D,3,0),0)</f>
        <v>1010</v>
      </c>
      <c r="M147" s="300">
        <f>5500</f>
        <v>5500</v>
      </c>
      <c r="N147" s="300">
        <f t="shared" ref="N147:N153" si="71">E147*10</f>
        <v>215</v>
      </c>
      <c r="O147" s="300">
        <f>IFERROR(VLOOKUP(C147,工龄工资!B:Q,16,0),0)</f>
        <v>0</v>
      </c>
      <c r="P147" s="300"/>
      <c r="Q147" s="300">
        <v>200</v>
      </c>
      <c r="R147" s="300">
        <f t="shared" ref="R147:R157" si="72">M147+N147+O147+P147+Q147+L147</f>
        <v>6925</v>
      </c>
      <c r="S147" s="308" t="s">
        <v>166</v>
      </c>
    </row>
    <row r="148" s="295" customFormat="1" customHeight="1" spans="1:19">
      <c r="A148" s="42"/>
      <c r="B148" s="42" t="s">
        <v>184</v>
      </c>
      <c r="C148" s="42" t="s">
        <v>186</v>
      </c>
      <c r="D148" s="42"/>
      <c r="E148" s="300">
        <f>VLOOKUP(C148,考勤!$A:$AI,35,0)</f>
        <v>3</v>
      </c>
      <c r="F148" s="300">
        <f>VLOOKUP(C148,考勤!$A$5:AP3431,42,0)</f>
        <v>32</v>
      </c>
      <c r="G148" s="300"/>
      <c r="H148" s="300">
        <f t="shared" si="69"/>
        <v>0</v>
      </c>
      <c r="I148" s="300">
        <f>VLOOKUP(C148,考勤!$A$5:AP2927,41,0)</f>
        <v>0</v>
      </c>
      <c r="J148" s="300"/>
      <c r="K148" s="300">
        <f t="shared" si="70"/>
        <v>0</v>
      </c>
      <c r="L148" s="300">
        <f>IFERROR(VLOOKUP(C148,奖惩!B:D,3,0),0)</f>
        <v>0</v>
      </c>
      <c r="M148" s="300">
        <f>ROUND(6500/184*32,2)</f>
        <v>1130.43</v>
      </c>
      <c r="N148" s="300">
        <f t="shared" si="71"/>
        <v>30</v>
      </c>
      <c r="O148" s="300">
        <f>IFERROR(VLOOKUP(C148,工龄工资!B:Q,16,0),0)</f>
        <v>0</v>
      </c>
      <c r="P148" s="300"/>
      <c r="Q148" s="300"/>
      <c r="R148" s="300">
        <f t="shared" si="72"/>
        <v>1160.43</v>
      </c>
      <c r="S148" s="308" t="s">
        <v>166</v>
      </c>
    </row>
    <row r="149" s="295" customFormat="1" customHeight="1" spans="1:19">
      <c r="A149" s="42"/>
      <c r="B149" s="42" t="s">
        <v>187</v>
      </c>
      <c r="C149" s="42" t="s">
        <v>188</v>
      </c>
      <c r="D149" s="42"/>
      <c r="E149" s="300">
        <f>F149/8</f>
        <v>23</v>
      </c>
      <c r="F149" s="300">
        <f>VLOOKUP(C149,考勤!$A$5:AP3432,42,0)</f>
        <v>184</v>
      </c>
      <c r="G149" s="300"/>
      <c r="H149" s="300">
        <f t="shared" si="69"/>
        <v>0</v>
      </c>
      <c r="I149" s="300">
        <f>VLOOKUP(C149,考勤!$A$5:AP2928,41,0)</f>
        <v>0</v>
      </c>
      <c r="J149" s="300"/>
      <c r="K149" s="300">
        <f t="shared" si="70"/>
        <v>0</v>
      </c>
      <c r="L149" s="300">
        <f>IFERROR(VLOOKUP(C149,奖惩!B:D,3,0),0)</f>
        <v>-27.6</v>
      </c>
      <c r="M149" s="300">
        <v>4600</v>
      </c>
      <c r="N149" s="300">
        <f t="shared" si="71"/>
        <v>230</v>
      </c>
      <c r="O149" s="300">
        <f>IFERROR(VLOOKUP(C149,工龄工资!B:Q,16,0),0)</f>
        <v>0</v>
      </c>
      <c r="P149" s="300"/>
      <c r="Q149" s="300">
        <v>200</v>
      </c>
      <c r="R149" s="300">
        <f t="shared" si="72"/>
        <v>5002.4</v>
      </c>
      <c r="S149" s="308" t="s">
        <v>166</v>
      </c>
    </row>
    <row r="150" s="295" customFormat="1" customHeight="1" spans="1:19">
      <c r="A150" s="42"/>
      <c r="B150" s="42" t="s">
        <v>189</v>
      </c>
      <c r="C150" s="42" t="s">
        <v>190</v>
      </c>
      <c r="D150" s="42"/>
      <c r="E150" s="300">
        <f>VLOOKUP(C150,考勤!$A:$AI,35,0)</f>
        <v>28</v>
      </c>
      <c r="F150" s="300">
        <f>VLOOKUP(C150,考勤!$A$5:AP3433,42,0)</f>
        <v>224</v>
      </c>
      <c r="G150" s="300"/>
      <c r="H150" s="300"/>
      <c r="I150" s="300">
        <f>VLOOKUP(C150,考勤!$A$5:AP2928,41,0)</f>
        <v>0</v>
      </c>
      <c r="J150" s="300"/>
      <c r="K150" s="300"/>
      <c r="L150" s="300">
        <f>IFERROR(VLOOKUP(C150,奖惩!B:D,3,0),0)</f>
        <v>-52.86</v>
      </c>
      <c r="M150" s="300">
        <v>8260</v>
      </c>
      <c r="N150" s="300">
        <f t="shared" si="71"/>
        <v>280</v>
      </c>
      <c r="O150" s="300">
        <f>IFERROR(VLOOKUP(C150,工龄工资!B:Q,16,0),0)</f>
        <v>120</v>
      </c>
      <c r="P150" s="300"/>
      <c r="Q150" s="300">
        <v>200</v>
      </c>
      <c r="R150" s="300">
        <f t="shared" si="72"/>
        <v>8807.14</v>
      </c>
      <c r="S150" s="308" t="s">
        <v>166</v>
      </c>
    </row>
    <row r="151" s="295" customFormat="1" customHeight="1" spans="1:19">
      <c r="A151" s="42"/>
      <c r="B151" s="42" t="s">
        <v>191</v>
      </c>
      <c r="C151" s="42" t="s">
        <v>192</v>
      </c>
      <c r="D151" s="42"/>
      <c r="E151" s="300">
        <f>VLOOKUP(C151,考勤!$A:$AI,35,0)</f>
        <v>30</v>
      </c>
      <c r="F151" s="300">
        <f>VLOOKUP(C151,考勤!$A$5:AP3433,42,0)</f>
        <v>240</v>
      </c>
      <c r="G151" s="300"/>
      <c r="H151" s="300"/>
      <c r="I151" s="300">
        <f>VLOOKUP(C151,考勤!$A$5:AP2929,41,0)</f>
        <v>0</v>
      </c>
      <c r="J151" s="300"/>
      <c r="K151" s="300"/>
      <c r="L151" s="300">
        <f>IFERROR(VLOOKUP(C151,奖惩!B:D,3,0),0)</f>
        <v>-51.71</v>
      </c>
      <c r="M151" s="300">
        <v>8080</v>
      </c>
      <c r="N151" s="300">
        <f t="shared" si="71"/>
        <v>300</v>
      </c>
      <c r="O151" s="300">
        <f>IFERROR(VLOOKUP(C151,工龄工资!B:Q,16,0),0)</f>
        <v>100</v>
      </c>
      <c r="P151" s="300"/>
      <c r="Q151" s="300">
        <v>200</v>
      </c>
      <c r="R151" s="300">
        <f t="shared" si="72"/>
        <v>8628.29</v>
      </c>
      <c r="S151" s="308" t="s">
        <v>166</v>
      </c>
    </row>
    <row r="152" s="295" customFormat="1" customHeight="1" spans="1:19">
      <c r="A152" s="42"/>
      <c r="B152" s="42" t="s">
        <v>191</v>
      </c>
      <c r="C152" s="42" t="s">
        <v>193</v>
      </c>
      <c r="D152" s="42"/>
      <c r="E152" s="300">
        <f>VLOOKUP(C152,考勤!$A:$AI,35,0)</f>
        <v>14.5</v>
      </c>
      <c r="F152" s="300">
        <f>VLOOKUP(C152,考勤!$A$5:AP3434,42,0)</f>
        <v>115</v>
      </c>
      <c r="G152" s="300"/>
      <c r="H152" s="300"/>
      <c r="I152" s="300">
        <f>VLOOKUP(C152,考勤!$A$5:AP2930,41,0)</f>
        <v>11</v>
      </c>
      <c r="J152" s="300"/>
      <c r="K152" s="300"/>
      <c r="L152" s="300">
        <f>IFERROR(VLOOKUP(C152,奖惩!B:D,3,0),0)</f>
        <v>-66.78</v>
      </c>
      <c r="M152" s="300">
        <f>(F152+I152)*25</f>
        <v>3150</v>
      </c>
      <c r="N152" s="300">
        <f t="shared" si="71"/>
        <v>145</v>
      </c>
      <c r="O152" s="300">
        <f>IFERROR(VLOOKUP(C152,工龄工资!B:Q,16,0),0)</f>
        <v>0</v>
      </c>
      <c r="P152" s="300"/>
      <c r="Q152" s="300">
        <v>200</v>
      </c>
      <c r="R152" s="300">
        <f t="shared" si="72"/>
        <v>3428.22</v>
      </c>
      <c r="S152" s="308" t="s">
        <v>166</v>
      </c>
    </row>
    <row r="153" s="295" customFormat="1" customHeight="1" spans="1:19">
      <c r="A153" s="42"/>
      <c r="B153" s="42" t="s">
        <v>194</v>
      </c>
      <c r="C153" s="309" t="s">
        <v>195</v>
      </c>
      <c r="D153" s="42"/>
      <c r="E153" s="300">
        <v>24</v>
      </c>
      <c r="F153" s="300">
        <f>E153*8</f>
        <v>192</v>
      </c>
      <c r="G153" s="300"/>
      <c r="H153" s="300"/>
      <c r="I153" s="300">
        <v>0</v>
      </c>
      <c r="J153" s="300"/>
      <c r="K153" s="300"/>
      <c r="L153" s="300">
        <f>IFERROR(VLOOKUP(C153,奖惩!B:D,3,0),0)</f>
        <v>0</v>
      </c>
      <c r="M153" s="300">
        <f>6000/25*24</f>
        <v>5760</v>
      </c>
      <c r="N153" s="300">
        <v>0</v>
      </c>
      <c r="O153" s="300">
        <f>IFERROR(VLOOKUP(C153,工龄工资!B:Q,16,0),0)</f>
        <v>0</v>
      </c>
      <c r="P153" s="300">
        <v>0</v>
      </c>
      <c r="Q153" s="300">
        <v>200</v>
      </c>
      <c r="R153" s="300">
        <f t="shared" si="72"/>
        <v>5960</v>
      </c>
      <c r="S153" s="308" t="s">
        <v>166</v>
      </c>
    </row>
    <row r="154" s="295" customFormat="1" customHeight="1" spans="1:19">
      <c r="A154" s="42"/>
      <c r="B154" s="42" t="s">
        <v>194</v>
      </c>
      <c r="C154" s="42" t="s">
        <v>196</v>
      </c>
      <c r="D154" s="42"/>
      <c r="E154" s="300">
        <v>25</v>
      </c>
      <c r="F154" s="300">
        <f>E154*8</f>
        <v>200</v>
      </c>
      <c r="G154" s="300"/>
      <c r="H154" s="300"/>
      <c r="I154" s="300">
        <v>0</v>
      </c>
      <c r="J154" s="300"/>
      <c r="K154" s="300"/>
      <c r="L154" s="300">
        <f>IFERROR(VLOOKUP(C154,奖惩!B:D,3,0),0)</f>
        <v>0</v>
      </c>
      <c r="M154" s="300">
        <v>6800</v>
      </c>
      <c r="N154" s="300">
        <v>0</v>
      </c>
      <c r="O154" s="300">
        <f>IFERROR(VLOOKUP(C154,工龄工资!B:Q,16,0),0)</f>
        <v>0</v>
      </c>
      <c r="P154" s="300">
        <v>0</v>
      </c>
      <c r="Q154" s="300">
        <v>200</v>
      </c>
      <c r="R154" s="300">
        <f t="shared" si="72"/>
        <v>7000</v>
      </c>
      <c r="S154" s="308" t="s">
        <v>166</v>
      </c>
    </row>
    <row r="155" s="295" customFormat="1" customHeight="1" spans="1:19">
      <c r="A155" s="42"/>
      <c r="B155" s="42" t="s">
        <v>194</v>
      </c>
      <c r="C155" s="42" t="s">
        <v>197</v>
      </c>
      <c r="D155" s="42"/>
      <c r="E155" s="300">
        <v>25</v>
      </c>
      <c r="F155" s="300">
        <f>E155*8</f>
        <v>200</v>
      </c>
      <c r="G155" s="300"/>
      <c r="H155" s="300"/>
      <c r="I155" s="300">
        <v>0</v>
      </c>
      <c r="J155" s="300"/>
      <c r="K155" s="300"/>
      <c r="L155" s="300">
        <f>IFERROR(VLOOKUP(C155,奖惩!B:D,3,0),0)</f>
        <v>0</v>
      </c>
      <c r="M155" s="300">
        <v>3500</v>
      </c>
      <c r="N155" s="300">
        <v>0</v>
      </c>
      <c r="O155" s="300">
        <v>0</v>
      </c>
      <c r="P155" s="300">
        <v>0</v>
      </c>
      <c r="Q155" s="300">
        <v>200</v>
      </c>
      <c r="R155" s="300">
        <f t="shared" si="72"/>
        <v>3700</v>
      </c>
      <c r="S155" s="308" t="s">
        <v>166</v>
      </c>
    </row>
    <row r="156" s="295" customFormat="1" customHeight="1" spans="1:19">
      <c r="A156" s="42"/>
      <c r="B156" s="42" t="s">
        <v>194</v>
      </c>
      <c r="C156" s="42" t="s">
        <v>198</v>
      </c>
      <c r="D156" s="42"/>
      <c r="E156" s="300">
        <v>25</v>
      </c>
      <c r="F156" s="300">
        <f>E156*8</f>
        <v>200</v>
      </c>
      <c r="G156" s="300"/>
      <c r="H156" s="300"/>
      <c r="I156" s="300">
        <v>0</v>
      </c>
      <c r="J156" s="300"/>
      <c r="K156" s="300"/>
      <c r="L156" s="300">
        <f>IFERROR(VLOOKUP(C156,奖惩!B:D,3,0),0)</f>
        <v>0</v>
      </c>
      <c r="M156" s="300">
        <v>3800</v>
      </c>
      <c r="N156" s="300">
        <v>0</v>
      </c>
      <c r="O156" s="300">
        <f>IFERROR(VLOOKUP(C156,工龄工资!B:Q,16,0),0)</f>
        <v>20</v>
      </c>
      <c r="P156" s="300">
        <v>0</v>
      </c>
      <c r="Q156" s="300">
        <v>200</v>
      </c>
      <c r="R156" s="300">
        <f t="shared" si="72"/>
        <v>4020</v>
      </c>
      <c r="S156" s="308" t="s">
        <v>166</v>
      </c>
    </row>
    <row r="157" customHeight="1" spans="1:20">
      <c r="A157" s="42" t="s">
        <v>199</v>
      </c>
      <c r="B157" s="311"/>
      <c r="C157" s="42"/>
      <c r="D157" s="312"/>
      <c r="E157" s="300">
        <f>SUM(E3:E156)</f>
        <v>2914</v>
      </c>
      <c r="F157" s="300">
        <f t="shared" ref="F157:R157" si="73">SUM(F3:F156)</f>
        <v>23504.5</v>
      </c>
      <c r="G157" s="300">
        <f t="shared" si="73"/>
        <v>2445</v>
      </c>
      <c r="H157" s="300">
        <f t="shared" si="73"/>
        <v>340380.75</v>
      </c>
      <c r="I157" s="300">
        <f t="shared" si="73"/>
        <v>9783.5</v>
      </c>
      <c r="J157" s="300">
        <f t="shared" si="73"/>
        <v>2476</v>
      </c>
      <c r="K157" s="300">
        <f t="shared" si="73"/>
        <v>160178.79</v>
      </c>
      <c r="L157" s="300">
        <f t="shared" si="73"/>
        <v>10165.33</v>
      </c>
      <c r="M157" s="300">
        <f t="shared" si="73"/>
        <v>681109.71</v>
      </c>
      <c r="N157" s="300">
        <f t="shared" si="73"/>
        <v>18042.5</v>
      </c>
      <c r="O157" s="300">
        <f t="shared" si="73"/>
        <v>15695.75</v>
      </c>
      <c r="P157" s="300">
        <f t="shared" si="73"/>
        <v>4966</v>
      </c>
      <c r="Q157" s="300">
        <f t="shared" si="73"/>
        <v>14500.5</v>
      </c>
      <c r="R157" s="300">
        <f t="shared" si="73"/>
        <v>735335.51</v>
      </c>
      <c r="S157" s="314"/>
      <c r="T157" s="295"/>
    </row>
    <row r="158" customHeight="1" spans="1:20">
      <c r="A158" s="42" t="s">
        <v>200</v>
      </c>
      <c r="B158" s="42"/>
      <c r="C158" s="42">
        <f>R157</f>
        <v>735335.51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295"/>
    </row>
    <row r="160" customHeight="1" spans="3:5">
      <c r="C160" s="313"/>
      <c r="D160" s="313"/>
      <c r="E160" s="313"/>
    </row>
    <row r="161" customHeight="1" spans="2:5">
      <c r="B161" s="313"/>
      <c r="C161" t="s">
        <v>2</v>
      </c>
      <c r="D161" t="s">
        <v>201</v>
      </c>
      <c r="E161"/>
    </row>
    <row r="162" customHeight="1" spans="2:5">
      <c r="B162" s="313"/>
      <c r="C162" t="s">
        <v>126</v>
      </c>
      <c r="D162">
        <v>39510.73</v>
      </c>
      <c r="E162"/>
    </row>
    <row r="163" customHeight="1" spans="2:5">
      <c r="B163" s="313"/>
      <c r="C163" t="s">
        <v>133</v>
      </c>
      <c r="D163">
        <v>52347.4</v>
      </c>
      <c r="E163"/>
    </row>
    <row r="164" customHeight="1" spans="2:5">
      <c r="B164" s="313"/>
      <c r="C164" t="s">
        <v>146</v>
      </c>
      <c r="D164">
        <v>66578.17</v>
      </c>
      <c r="E164"/>
    </row>
    <row r="165" customHeight="1" spans="2:5">
      <c r="B165" s="313"/>
      <c r="C165" t="s">
        <v>20</v>
      </c>
      <c r="D165">
        <v>121043.92</v>
      </c>
      <c r="E165"/>
    </row>
    <row r="166" customHeight="1" spans="2:5">
      <c r="B166" s="313"/>
      <c r="C166" t="s">
        <v>39</v>
      </c>
      <c r="D166">
        <v>72651</v>
      </c>
      <c r="E166"/>
    </row>
    <row r="167" customHeight="1" spans="2:5">
      <c r="B167" s="313"/>
      <c r="C167" t="s">
        <v>157</v>
      </c>
      <c r="D167">
        <v>17259.5</v>
      </c>
      <c r="E167"/>
    </row>
    <row r="168" customHeight="1" spans="2:5">
      <c r="B168" s="313"/>
      <c r="C168" t="s">
        <v>52</v>
      </c>
      <c r="D168">
        <v>57250.96</v>
      </c>
      <c r="E168"/>
    </row>
    <row r="169" customHeight="1" spans="2:5">
      <c r="B169" s="313"/>
      <c r="C169" t="s">
        <v>63</v>
      </c>
      <c r="D169">
        <v>17192.75</v>
      </c>
      <c r="E169"/>
    </row>
    <row r="170" customHeight="1" spans="2:5">
      <c r="B170" s="313"/>
      <c r="C170" t="s">
        <v>66</v>
      </c>
      <c r="D170">
        <v>109166.5</v>
      </c>
      <c r="E170"/>
    </row>
    <row r="171" customHeight="1" spans="2:5">
      <c r="B171" s="313"/>
      <c r="C171" t="s">
        <v>90</v>
      </c>
      <c r="D171">
        <v>45818</v>
      </c>
      <c r="E171"/>
    </row>
    <row r="172" customHeight="1" spans="2:5">
      <c r="B172" s="313"/>
      <c r="C172" t="s">
        <v>110</v>
      </c>
      <c r="D172">
        <v>15772.1</v>
      </c>
      <c r="E172"/>
    </row>
    <row r="173" customHeight="1" spans="2:5">
      <c r="B173" s="313"/>
      <c r="C173" t="s">
        <v>161</v>
      </c>
      <c r="D173">
        <v>4320.5</v>
      </c>
      <c r="E173"/>
    </row>
    <row r="174" customHeight="1" spans="2:5">
      <c r="B174" s="313"/>
      <c r="C174" t="s">
        <v>108</v>
      </c>
      <c r="D174">
        <v>367</v>
      </c>
      <c r="E174"/>
    </row>
    <row r="175" customHeight="1" spans="2:5">
      <c r="B175" s="313"/>
      <c r="C175" t="s">
        <v>194</v>
      </c>
      <c r="D175">
        <v>20680</v>
      </c>
      <c r="E175"/>
    </row>
    <row r="176" customHeight="1" spans="2:5">
      <c r="B176" s="313"/>
      <c r="C176" t="s">
        <v>87</v>
      </c>
      <c r="D176">
        <v>1485</v>
      </c>
      <c r="E176"/>
    </row>
    <row r="177" customHeight="1" spans="2:5">
      <c r="B177" s="313"/>
      <c r="C177" t="s">
        <v>187</v>
      </c>
      <c r="D177">
        <v>5002.4</v>
      </c>
      <c r="E177"/>
    </row>
    <row r="178" customHeight="1" spans="2:5">
      <c r="B178" s="313"/>
      <c r="C178" t="s">
        <v>189</v>
      </c>
      <c r="D178">
        <v>8807.14</v>
      </c>
      <c r="E178"/>
    </row>
    <row r="179" customHeight="1" spans="2:4">
      <c r="B179" s="313"/>
      <c r="C179" t="s">
        <v>191</v>
      </c>
      <c r="D179">
        <v>12056.51</v>
      </c>
    </row>
    <row r="180" customHeight="1" spans="2:4">
      <c r="B180" s="313"/>
      <c r="C180" t="s">
        <v>184</v>
      </c>
      <c r="D180">
        <v>8085.43</v>
      </c>
    </row>
    <row r="181" customHeight="1" spans="2:4">
      <c r="B181" s="313"/>
      <c r="C181" t="s">
        <v>113</v>
      </c>
      <c r="D181">
        <v>59940.5</v>
      </c>
    </row>
    <row r="182" customHeight="1" spans="2:4">
      <c r="B182" s="313"/>
      <c r="C182" t="s">
        <v>202</v>
      </c>
      <c r="D182">
        <v>735335.51</v>
      </c>
    </row>
    <row r="183" customHeight="1" spans="2:3">
      <c r="B183" s="313"/>
      <c r="C183" s="313"/>
    </row>
    <row r="184" customHeight="1" spans="2:3">
      <c r="B184" s="313"/>
      <c r="C184" s="313"/>
    </row>
    <row r="185" customHeight="1" spans="2:3">
      <c r="B185" s="313"/>
      <c r="C185" s="313"/>
    </row>
    <row r="186" customHeight="1" spans="2:3">
      <c r="B186" s="313"/>
      <c r="C186" s="313"/>
    </row>
    <row r="187" customHeight="1" spans="2:3">
      <c r="B187" s="313"/>
      <c r="C187" s="313"/>
    </row>
    <row r="188" customHeight="1" spans="2:3">
      <c r="B188" s="313"/>
      <c r="C188" s="313"/>
    </row>
    <row r="189" customHeight="1" spans="2:3">
      <c r="B189" s="313"/>
      <c r="C189" s="313"/>
    </row>
    <row r="190" customHeight="1" spans="2:3">
      <c r="B190" s="313"/>
      <c r="C190" s="313"/>
    </row>
    <row r="191" customHeight="1" spans="2:3">
      <c r="B191" s="313"/>
      <c r="C191" s="313"/>
    </row>
    <row r="192" customHeight="1" spans="2:3">
      <c r="B192" s="313"/>
      <c r="C192" s="313"/>
    </row>
    <row r="193" customHeight="1" spans="2:3">
      <c r="B193" s="313"/>
      <c r="C193" s="313"/>
    </row>
    <row r="194" customHeight="1" spans="2:3">
      <c r="B194" s="313"/>
      <c r="C194" s="313"/>
    </row>
    <row r="195" customHeight="1" spans="2:3">
      <c r="B195" s="313"/>
      <c r="C195" s="313"/>
    </row>
    <row r="196" customHeight="1" spans="2:3">
      <c r="B196" s="313"/>
      <c r="C196" s="313"/>
    </row>
    <row r="197" customHeight="1" spans="2:3">
      <c r="B197" s="313"/>
      <c r="C197" s="313"/>
    </row>
    <row r="198" customHeight="1" spans="2:3">
      <c r="B198" s="313"/>
      <c r="C198" s="313"/>
    </row>
    <row r="199" customHeight="1" spans="2:3">
      <c r="B199" s="313"/>
      <c r="C199" s="313"/>
    </row>
    <row r="200" customHeight="1" spans="2:3">
      <c r="B200" s="313"/>
      <c r="C200" s="313"/>
    </row>
  </sheetData>
  <autoFilter xmlns:etc="http://www.wps.cn/officeDocument/2017/etCustomData" ref="A2:S158" etc:filterBottomFollowUsedRange="0">
    <extLst/>
  </autoFilter>
  <sortState ref="B3:R21">
    <sortCondition ref="B3:B21"/>
  </sortState>
  <mergeCells count="4">
    <mergeCell ref="A1:S1"/>
    <mergeCell ref="A158:B158"/>
    <mergeCell ref="C158:S158"/>
    <mergeCell ref="U52:U55"/>
  </mergeCells>
  <conditionalFormatting sqref="C3">
    <cfRule type="duplicateValues" dxfId="0" priority="7627"/>
  </conditionalFormatting>
  <conditionalFormatting sqref="C4">
    <cfRule type="duplicateValues" dxfId="0" priority="796"/>
  </conditionalFormatting>
  <conditionalFormatting sqref="C5">
    <cfRule type="duplicateValues" dxfId="0" priority="2371"/>
  </conditionalFormatting>
  <conditionalFormatting sqref="C6">
    <cfRule type="duplicateValues" dxfId="0" priority="192"/>
  </conditionalFormatting>
  <conditionalFormatting sqref="C7">
    <cfRule type="duplicateValues" dxfId="0" priority="2368"/>
  </conditionalFormatting>
  <conditionalFormatting sqref="C8">
    <cfRule type="duplicateValues" dxfId="0" priority="25"/>
  </conditionalFormatting>
  <conditionalFormatting sqref="C9">
    <cfRule type="duplicateValues" dxfId="0" priority="22"/>
  </conditionalFormatting>
  <conditionalFormatting sqref="C10">
    <cfRule type="duplicateValues" dxfId="0" priority="23"/>
  </conditionalFormatting>
  <conditionalFormatting sqref="C11">
    <cfRule type="duplicateValues" dxfId="0" priority="55"/>
  </conditionalFormatting>
  <conditionalFormatting sqref="C12">
    <cfRule type="duplicateValues" dxfId="0" priority="781"/>
  </conditionalFormatting>
  <conditionalFormatting sqref="C13">
    <cfRule type="duplicateValues" dxfId="0" priority="2369"/>
  </conditionalFormatting>
  <conditionalFormatting sqref="C14">
    <cfRule type="duplicateValues" dxfId="0" priority="6827"/>
  </conditionalFormatting>
  <conditionalFormatting sqref="C15">
    <cfRule type="duplicateValues" dxfId="0" priority="944"/>
  </conditionalFormatting>
  <conditionalFormatting sqref="C16">
    <cfRule type="duplicateValues" dxfId="0" priority="942"/>
  </conditionalFormatting>
  <conditionalFormatting sqref="C17">
    <cfRule type="duplicateValues" dxfId="0" priority="941"/>
  </conditionalFormatting>
  <conditionalFormatting sqref="C18">
    <cfRule type="duplicateValues" dxfId="0" priority="940"/>
  </conditionalFormatting>
  <conditionalFormatting sqref="C19">
    <cfRule type="duplicateValues" dxfId="0" priority="3685"/>
  </conditionalFormatting>
  <conditionalFormatting sqref="C20">
    <cfRule type="duplicateValues" dxfId="0" priority="8331"/>
  </conditionalFormatting>
  <conditionalFormatting sqref="C24">
    <cfRule type="duplicateValues" dxfId="0" priority="4079"/>
  </conditionalFormatting>
  <conditionalFormatting sqref="C25">
    <cfRule type="duplicateValues" dxfId="0" priority="195"/>
  </conditionalFormatting>
  <conditionalFormatting sqref="C26">
    <cfRule type="duplicateValues" dxfId="0" priority="194"/>
  </conditionalFormatting>
  <conditionalFormatting sqref="C27">
    <cfRule type="duplicateValues" dxfId="0" priority="193"/>
  </conditionalFormatting>
  <conditionalFormatting sqref="C28">
    <cfRule type="duplicateValues" dxfId="0" priority="3515"/>
  </conditionalFormatting>
  <conditionalFormatting sqref="C29">
    <cfRule type="duplicateValues" dxfId="0" priority="6722"/>
  </conditionalFormatting>
  <conditionalFormatting sqref="C30">
    <cfRule type="duplicateValues" dxfId="0" priority="6206"/>
  </conditionalFormatting>
  <conditionalFormatting sqref="C31">
    <cfRule type="duplicateValues" dxfId="0" priority="1943"/>
  </conditionalFormatting>
  <conditionalFormatting sqref="C32">
    <cfRule type="duplicateValues" dxfId="0" priority="740"/>
  </conditionalFormatting>
  <conditionalFormatting sqref="C33">
    <cfRule type="duplicateValues" dxfId="0" priority="399"/>
  </conditionalFormatting>
  <conditionalFormatting sqref="C34">
    <cfRule type="duplicateValues" dxfId="0" priority="398"/>
  </conditionalFormatting>
  <conditionalFormatting sqref="C35">
    <cfRule type="duplicateValues" dxfId="0" priority="28"/>
  </conditionalFormatting>
  <conditionalFormatting sqref="C36">
    <cfRule type="duplicateValues" dxfId="0" priority="36"/>
  </conditionalFormatting>
  <conditionalFormatting sqref="C37">
    <cfRule type="duplicateValues" dxfId="0" priority="397"/>
  </conditionalFormatting>
  <conditionalFormatting sqref="C38">
    <cfRule type="duplicateValues" dxfId="0" priority="739"/>
  </conditionalFormatting>
  <conditionalFormatting sqref="C39">
    <cfRule type="duplicateValues" dxfId="0" priority="738"/>
  </conditionalFormatting>
  <conditionalFormatting sqref="C40">
    <cfRule type="duplicateValues" dxfId="0" priority="736"/>
  </conditionalFormatting>
  <conditionalFormatting sqref="C41">
    <cfRule type="duplicateValues" dxfId="0" priority="2904"/>
  </conditionalFormatting>
  <conditionalFormatting sqref="C42">
    <cfRule type="duplicateValues" dxfId="0" priority="8319"/>
  </conditionalFormatting>
  <conditionalFormatting sqref="C43">
    <cfRule type="duplicateValues" dxfId="0" priority="2373"/>
  </conditionalFormatting>
  <conditionalFormatting sqref="C44">
    <cfRule type="duplicateValues" dxfId="0" priority="7475"/>
  </conditionalFormatting>
  <conditionalFormatting sqref="C45">
    <cfRule type="duplicateValues" dxfId="0" priority="381"/>
  </conditionalFormatting>
  <conditionalFormatting sqref="C46">
    <cfRule type="duplicateValues" dxfId="0" priority="5690"/>
  </conditionalFormatting>
  <conditionalFormatting sqref="C47">
    <cfRule type="duplicateValues" dxfId="0" priority="6565"/>
  </conditionalFormatting>
  <conditionalFormatting sqref="C48">
    <cfRule type="duplicateValues" dxfId="0" priority="7472"/>
  </conditionalFormatting>
  <conditionalFormatting sqref="C49">
    <cfRule type="duplicateValues" dxfId="0" priority="1582"/>
  </conditionalFormatting>
  <conditionalFormatting sqref="C50">
    <cfRule type="duplicateValues" dxfId="0" priority="1581"/>
  </conditionalFormatting>
  <conditionalFormatting sqref="C51">
    <cfRule type="duplicateValues" dxfId="0" priority="1579"/>
  </conditionalFormatting>
  <conditionalFormatting sqref="C52">
    <cfRule type="duplicateValues" dxfId="0" priority="1578"/>
  </conditionalFormatting>
  <conditionalFormatting sqref="C53">
    <cfRule type="duplicateValues" dxfId="0" priority="614"/>
  </conditionalFormatting>
  <conditionalFormatting sqref="C54">
    <cfRule type="duplicateValues" dxfId="0" priority="613"/>
  </conditionalFormatting>
  <conditionalFormatting sqref="C55">
    <cfRule type="duplicateValues" dxfId="0" priority="612"/>
  </conditionalFormatting>
  <conditionalFormatting sqref="C56">
    <cfRule type="duplicateValues" dxfId="0" priority="610"/>
  </conditionalFormatting>
  <conditionalFormatting sqref="C57">
    <cfRule type="duplicateValues" dxfId="0" priority="1575"/>
  </conditionalFormatting>
  <conditionalFormatting sqref="C58">
    <cfRule type="duplicateValues" dxfId="0" priority="8314"/>
  </conditionalFormatting>
  <conditionalFormatting sqref="C59">
    <cfRule type="duplicateValues" dxfId="0" priority="8012"/>
  </conditionalFormatting>
  <conditionalFormatting sqref="C60">
    <cfRule type="duplicateValues" dxfId="0" priority="7786"/>
  </conditionalFormatting>
  <conditionalFormatting sqref="C61">
    <cfRule type="duplicateValues" dxfId="0" priority="355"/>
  </conditionalFormatting>
  <conditionalFormatting sqref="C62">
    <cfRule type="duplicateValues" dxfId="0" priority="7408"/>
  </conditionalFormatting>
  <conditionalFormatting sqref="C63">
    <cfRule type="duplicateValues" dxfId="0" priority="2643"/>
  </conditionalFormatting>
  <conditionalFormatting sqref="C64">
    <cfRule type="duplicateValues" dxfId="0" priority="579"/>
  </conditionalFormatting>
  <conditionalFormatting sqref="C65">
    <cfRule type="duplicateValues" dxfId="0" priority="190"/>
  </conditionalFormatting>
  <conditionalFormatting sqref="C66">
    <cfRule type="duplicateValues" dxfId="0" priority="189"/>
  </conditionalFormatting>
  <conditionalFormatting sqref="C67">
    <cfRule type="duplicateValues" dxfId="0" priority="188"/>
  </conditionalFormatting>
  <conditionalFormatting sqref="C68">
    <cfRule type="duplicateValues" dxfId="0" priority="187"/>
  </conditionalFormatting>
  <conditionalFormatting sqref="C69">
    <cfRule type="duplicateValues" dxfId="0" priority="186"/>
  </conditionalFormatting>
  <conditionalFormatting sqref="C70">
    <cfRule type="duplicateValues" dxfId="0" priority="185"/>
  </conditionalFormatting>
  <conditionalFormatting sqref="C71">
    <cfRule type="duplicateValues" dxfId="0" priority="184"/>
  </conditionalFormatting>
  <conditionalFormatting sqref="C72">
    <cfRule type="duplicateValues" dxfId="0" priority="183"/>
  </conditionalFormatting>
  <conditionalFormatting sqref="C73">
    <cfRule type="duplicateValues" dxfId="0" priority="182"/>
  </conditionalFormatting>
  <conditionalFormatting sqref="C74">
    <cfRule type="duplicateValues" dxfId="0" priority="181"/>
  </conditionalFormatting>
  <conditionalFormatting sqref="C75">
    <cfRule type="duplicateValues" dxfId="0" priority="180"/>
  </conditionalFormatting>
  <conditionalFormatting sqref="C76">
    <cfRule type="duplicateValues" dxfId="0" priority="179"/>
  </conditionalFormatting>
  <conditionalFormatting sqref="C79">
    <cfRule type="duplicateValues" dxfId="0" priority="1430"/>
  </conditionalFormatting>
  <conditionalFormatting sqref="C80">
    <cfRule type="duplicateValues" dxfId="0" priority="173"/>
  </conditionalFormatting>
  <conditionalFormatting sqref="C81">
    <cfRule type="duplicateValues" dxfId="0" priority="3434"/>
  </conditionalFormatting>
  <conditionalFormatting sqref="C82">
    <cfRule type="duplicateValues" dxfId="0" priority="8416"/>
  </conditionalFormatting>
  <conditionalFormatting sqref="C83">
    <cfRule type="duplicateValues" dxfId="0" priority="8302"/>
  </conditionalFormatting>
  <conditionalFormatting sqref="C84">
    <cfRule type="duplicateValues" dxfId="0" priority="4616"/>
  </conditionalFormatting>
  <conditionalFormatting sqref="C85">
    <cfRule type="duplicateValues" dxfId="0" priority="3369"/>
  </conditionalFormatting>
  <conditionalFormatting sqref="C86">
    <cfRule type="duplicateValues" dxfId="0" priority="4610"/>
  </conditionalFormatting>
  <conditionalFormatting sqref="C87">
    <cfRule type="duplicateValues" dxfId="0" priority="1287"/>
  </conditionalFormatting>
  <conditionalFormatting sqref="C88">
    <cfRule type="duplicateValues" dxfId="0" priority="522"/>
  </conditionalFormatting>
  <conditionalFormatting sqref="C89">
    <cfRule type="duplicateValues" dxfId="0" priority="521"/>
  </conditionalFormatting>
  <conditionalFormatting sqref="C90">
    <cfRule type="duplicateValues" dxfId="0" priority="1286"/>
  </conditionalFormatting>
  <conditionalFormatting sqref="C91">
    <cfRule type="duplicateValues" dxfId="0" priority="1285"/>
  </conditionalFormatting>
  <conditionalFormatting sqref="C92">
    <cfRule type="duplicateValues" dxfId="0" priority="4609"/>
  </conditionalFormatting>
  <conditionalFormatting sqref="C93">
    <cfRule type="duplicateValues" dxfId="0" priority="6824"/>
  </conditionalFormatting>
  <conditionalFormatting sqref="C94">
    <cfRule type="duplicateValues" dxfId="0" priority="6823"/>
  </conditionalFormatting>
  <conditionalFormatting sqref="C95">
    <cfRule type="duplicateValues" dxfId="0" priority="5105"/>
  </conditionalFormatting>
  <conditionalFormatting sqref="C96">
    <cfRule type="duplicateValues" dxfId="0" priority="560"/>
  </conditionalFormatting>
  <conditionalFormatting sqref="C97">
    <cfRule type="duplicateValues" dxfId="0" priority="2421"/>
  </conditionalFormatting>
  <conditionalFormatting sqref="C98">
    <cfRule type="duplicateValues" dxfId="0" priority="2420"/>
  </conditionalFormatting>
  <conditionalFormatting sqref="C99">
    <cfRule type="duplicateValues" dxfId="0" priority="2419"/>
  </conditionalFormatting>
  <conditionalFormatting sqref="C100">
    <cfRule type="duplicateValues" dxfId="0" priority="3612"/>
  </conditionalFormatting>
  <conditionalFormatting sqref="C101">
    <cfRule type="duplicateValues" dxfId="0" priority="3123"/>
  </conditionalFormatting>
  <conditionalFormatting sqref="C102">
    <cfRule type="duplicateValues" dxfId="0" priority="68"/>
  </conditionalFormatting>
  <conditionalFormatting sqref="C103">
    <cfRule type="duplicateValues" dxfId="0" priority="67"/>
  </conditionalFormatting>
  <conditionalFormatting sqref="C104">
    <cfRule type="duplicateValues" dxfId="0" priority="66"/>
  </conditionalFormatting>
  <conditionalFormatting sqref="C105">
    <cfRule type="duplicateValues" dxfId="0" priority="65"/>
  </conditionalFormatting>
  <conditionalFormatting sqref="C106">
    <cfRule type="duplicateValues" dxfId="0" priority="5096"/>
  </conditionalFormatting>
  <conditionalFormatting sqref="C107">
    <cfRule type="duplicateValues" dxfId="0" priority="526"/>
  </conditionalFormatting>
  <conditionalFormatting sqref="C108">
    <cfRule type="duplicateValues" dxfId="0" priority="525"/>
  </conditionalFormatting>
  <conditionalFormatting sqref="C109">
    <cfRule type="duplicateValues" dxfId="0" priority="524"/>
  </conditionalFormatting>
  <conditionalFormatting sqref="C110">
    <cfRule type="duplicateValues" dxfId="0" priority="20"/>
  </conditionalFormatting>
  <conditionalFormatting sqref="C111">
    <cfRule type="duplicateValues" dxfId="0" priority="3124"/>
  </conditionalFormatting>
  <conditionalFormatting sqref="C112">
    <cfRule type="duplicateValues" dxfId="0" priority="5094"/>
  </conditionalFormatting>
  <conditionalFormatting sqref="C113">
    <cfRule type="duplicateValues" dxfId="0" priority="3326"/>
  </conditionalFormatting>
  <conditionalFormatting sqref="C114">
    <cfRule type="duplicateValues" dxfId="0" priority="2551"/>
  </conditionalFormatting>
  <conditionalFormatting sqref="C115">
    <cfRule type="duplicateValues" dxfId="0" priority="1095"/>
  </conditionalFormatting>
  <conditionalFormatting sqref="C116">
    <cfRule type="duplicateValues" dxfId="0" priority="1094"/>
  </conditionalFormatting>
  <conditionalFormatting sqref="C117">
    <cfRule type="duplicateValues" dxfId="0" priority="456"/>
  </conditionalFormatting>
  <conditionalFormatting sqref="C118">
    <cfRule type="duplicateValues" dxfId="0" priority="56"/>
  </conditionalFormatting>
  <conditionalFormatting sqref="C119">
    <cfRule type="duplicateValues" dxfId="0" priority="292"/>
  </conditionalFormatting>
  <conditionalFormatting sqref="C120">
    <cfRule type="duplicateValues" dxfId="0" priority="342"/>
  </conditionalFormatting>
  <conditionalFormatting sqref="C121">
    <cfRule type="duplicateValues" dxfId="0" priority="8275"/>
  </conditionalFormatting>
  <conditionalFormatting sqref="C129">
    <cfRule type="duplicateValues" dxfId="0" priority="8346"/>
  </conditionalFormatting>
  <conditionalFormatting sqref="C130">
    <cfRule type="duplicateValues" dxfId="0" priority="8345"/>
  </conditionalFormatting>
  <conditionalFormatting sqref="C131">
    <cfRule type="duplicateValues" dxfId="0" priority="8344"/>
  </conditionalFormatting>
  <conditionalFormatting sqref="C132">
    <cfRule type="duplicateValues" dxfId="0" priority="8343"/>
  </conditionalFormatting>
  <conditionalFormatting sqref="C133">
    <cfRule type="duplicateValues" dxfId="0" priority="8341"/>
  </conditionalFormatting>
  <conditionalFormatting sqref="C134">
    <cfRule type="duplicateValues" dxfId="0" priority="8339"/>
  </conditionalFormatting>
  <conditionalFormatting sqref="C135">
    <cfRule type="duplicateValues" dxfId="0" priority="8337"/>
  </conditionalFormatting>
  <conditionalFormatting sqref="C136">
    <cfRule type="duplicateValues" dxfId="0" priority="8335"/>
  </conditionalFormatting>
  <conditionalFormatting sqref="C137">
    <cfRule type="duplicateValues" dxfId="0" priority="8329"/>
  </conditionalFormatting>
  <conditionalFormatting sqref="C138">
    <cfRule type="duplicateValues" dxfId="0" priority="8327"/>
  </conditionalFormatting>
  <conditionalFormatting sqref="C139">
    <cfRule type="duplicateValues" dxfId="0" priority="8245"/>
  </conditionalFormatting>
  <conditionalFormatting sqref="C140">
    <cfRule type="duplicateValues" dxfId="0" priority="7650"/>
  </conditionalFormatting>
  <conditionalFormatting sqref="C141">
    <cfRule type="duplicateValues" dxfId="0" priority="8037"/>
  </conditionalFormatting>
  <conditionalFormatting sqref="C142">
    <cfRule type="duplicateValues" dxfId="0" priority="3880"/>
  </conditionalFormatting>
  <conditionalFormatting sqref="B144">
    <cfRule type="duplicateValues" dxfId="0" priority="8402"/>
  </conditionalFormatting>
  <conditionalFormatting sqref="C144">
    <cfRule type="duplicateValues" dxfId="0" priority="8399"/>
  </conditionalFormatting>
  <conditionalFormatting sqref="C145">
    <cfRule type="duplicateValues" dxfId="0" priority="8274"/>
  </conditionalFormatting>
  <conditionalFormatting sqref="C146">
    <cfRule type="duplicateValues" dxfId="0" priority="8272"/>
  </conditionalFormatting>
  <conditionalFormatting sqref="C147">
    <cfRule type="duplicateValues" dxfId="0" priority="1042"/>
  </conditionalFormatting>
  <conditionalFormatting sqref="C148">
    <cfRule type="duplicateValues" dxfId="0" priority="1041"/>
  </conditionalFormatting>
  <conditionalFormatting sqref="C149">
    <cfRule type="duplicateValues" dxfId="0" priority="8304"/>
  </conditionalFormatting>
  <conditionalFormatting sqref="C150">
    <cfRule type="duplicateValues" dxfId="0" priority="473"/>
  </conditionalFormatting>
  <conditionalFormatting sqref="C153">
    <cfRule type="duplicateValues" dxfId="0" priority="8267"/>
  </conditionalFormatting>
  <conditionalFormatting sqref="C154">
    <cfRule type="duplicateValues" dxfId="0" priority="7635"/>
  </conditionalFormatting>
  <conditionalFormatting sqref="C21:C23">
    <cfRule type="duplicateValues" dxfId="0" priority="776"/>
  </conditionalFormatting>
  <conditionalFormatting sqref="C122:C128">
    <cfRule type="duplicateValues" dxfId="0" priority="8268"/>
  </conditionalFormatting>
  <conditionalFormatting sqref="C1:C7 C12:C24 C28:C34 C37:C79 C81:C101 C106:C109 C111:C117 C119:C1048576">
    <cfRule type="duplicateValues" dxfId="0" priority="293"/>
  </conditionalFormatting>
  <conditionalFormatting sqref="C1:C7 C12:C34 C37:C79 C106:C109 C111:C117 C81:C101 C119:C1048576">
    <cfRule type="duplicateValues" dxfId="0" priority="178"/>
  </conditionalFormatting>
  <conditionalFormatting sqref="C1:C5 C7 C12:C24 C28:C32 C38:C44 C46:C60 C106:C109 C111:C116 C62:C79 C81:C101 C121:C1048576">
    <cfRule type="duplicateValues" dxfId="0" priority="471"/>
  </conditionalFormatting>
  <conditionalFormatting sqref="C1:C7 C11:C109 C111:C1048576">
    <cfRule type="duplicateValues" dxfId="0" priority="27"/>
  </conditionalFormatting>
  <conditionalFormatting sqref="C1:C7 C12:C34 C37:C109 C111:C117 C119:C1048576">
    <cfRule type="duplicateValues" dxfId="0" priority="63"/>
  </conditionalFormatting>
  <conditionalFormatting sqref="C1:C7 C12:C24 C28:C34 C37:C79 C81:C101 C106:C109 C111:C117 C121:C1048576 C119">
    <cfRule type="duplicateValues" dxfId="0" priority="343"/>
  </conditionalFormatting>
  <conditionalFormatting sqref="C1:C2 C157:C160 C201:C1048576">
    <cfRule type="duplicateValues" dxfId="0" priority="8493"/>
  </conditionalFormatting>
  <conditionalFormatting sqref="C1:C2 C155:C160 C151:C153 C143 C201:C1048576">
    <cfRule type="duplicateValues" dxfId="0" priority="8418"/>
  </conditionalFormatting>
  <conditionalFormatting sqref="C1:C2 C82 C155:C160 C143 C151:C153 C201:C1048576">
    <cfRule type="duplicateValues" dxfId="0" priority="8414"/>
  </conditionalFormatting>
  <conditionalFormatting sqref="C1:C2 C20 C42 C82:C83 C58 C143:C144 C155:C160 C129:C138 C151:C153 C149 C201:C1048576">
    <cfRule type="duplicateValues" dxfId="0" priority="8301"/>
  </conditionalFormatting>
  <conditionalFormatting sqref="C1:C2 C20 C42 C58 C82:C83 C121:C139 C149 C151:C153 C155:C160 C143:C146 C201:C1048576">
    <cfRule type="duplicateValues" dxfId="0" priority="8057"/>
  </conditionalFormatting>
  <conditionalFormatting sqref="C1:C2 C20 C42 C58 C82:C83 C121:C139 C151:C153 C141 C143:C146 C155:C160 C149 C201:C1048576">
    <cfRule type="duplicateValues" dxfId="0" priority="8035"/>
  </conditionalFormatting>
  <conditionalFormatting sqref="C1:C2 C20 C42 C58:C60 C82:C83 C121:C141 C143:C146 C151:C153 C155:C160 C149 C201:C1048576">
    <cfRule type="duplicateValues" dxfId="0" priority="7648"/>
  </conditionalFormatting>
  <conditionalFormatting sqref="C1:C2 C20 C42 C58:C59 C82:C83 C121:C139 C151:C153 C141 C143:C146 C155:C160 C149 C201:C1048576">
    <cfRule type="duplicateValues" dxfId="0" priority="7880"/>
  </conditionalFormatting>
  <conditionalFormatting sqref="C1:C2 C20 C42 C58:C60 C82:C83 C121:C139 C151:C153 C141 C143:C146 C155:C160 C149 C201:C1048576">
    <cfRule type="duplicateValues" dxfId="0" priority="7712"/>
  </conditionalFormatting>
  <conditionalFormatting sqref="C1:C2 C20 C42 C58 C82:C83 C121:C138 C149 C151:C153 C155:C160 C143:C146 C201:C1048576">
    <cfRule type="duplicateValues" dxfId="0" priority="8250"/>
  </conditionalFormatting>
  <conditionalFormatting sqref="C1:C3 C20 C28 C44 C42 C46 C48 C58:C60 C82:C83 C121:C141 C149 C143:C146 C151:C160 C201:C1048576">
    <cfRule type="duplicateValues" dxfId="0" priority="7440"/>
  </conditionalFormatting>
  <conditionalFormatting sqref="C1:C4 C14 C20 C28:C31 C42 C44 C46:C48 C62 C82:C83 C58:C60 C93:C94 C121:C141 C149 C151:C160 C143:C146 C201:C1048576">
    <cfRule type="duplicateValues" dxfId="0" priority="6253"/>
  </conditionalFormatting>
  <conditionalFormatting sqref="C1:C2 C20 C42 C58:C60 C82:C83 C121:C141 C149 C151:C160 C143:C146 C201:C1048576">
    <cfRule type="duplicateValues" dxfId="0" priority="7634"/>
  </conditionalFormatting>
  <conditionalFormatting sqref="C1:C3 C20 C28 C30 C44 C42 C46 C48 C62 C58:C60 C82:C83 C121:C141 C151:C160 C149 C143:C146 C201:C1048576">
    <cfRule type="duplicateValues" dxfId="0" priority="7360"/>
  </conditionalFormatting>
  <conditionalFormatting sqref="C1:C4 C14 C20 C28:C31 C42 C44 C46:C48 C106 C93:C95 C82:C83 C62 C58:C60 C100 C112 C143:C146 C149 C121:C141 C151:C160 C201:C1048576">
    <cfRule type="duplicateValues" dxfId="0" priority="4928"/>
  </conditionalFormatting>
  <conditionalFormatting sqref="C1:C4 C14 C20 C28:C31 C42 C44 C46:C48 C106 C82:C86 C58:C60 C62 C92:C95 C100 C121:C141 C143:C146 C149 C112 C151:C160 C201:C1048576">
    <cfRule type="duplicateValues" dxfId="0" priority="4254"/>
  </conditionalFormatting>
  <conditionalFormatting sqref="C1:C3 C20 C28 C44 C42 C46 C48 C82:C83 C58:C60 C62 C121:C141 C143:C146 C151:C160 C149 C201:C1048576">
    <cfRule type="duplicateValues" dxfId="0" priority="7407"/>
  </conditionalFormatting>
  <conditionalFormatting sqref="C1:C4 C14 C20 C28:C31 C42 C44 C46:C48 C58:C60 C93:C94 C62 C82:C83 C121:C141 C149 C151:C160 C143:C146 C201:C1048576">
    <cfRule type="duplicateValues" dxfId="0" priority="6564"/>
  </conditionalFormatting>
  <conditionalFormatting sqref="C1:C4 C14 C20 C30:C31 C28 C42 C44 C46 C48 C58:C60 C62 C82:C83 C93:C94 C121:C141 C143:C146 C151:C160 C149 C201:C1048576">
    <cfRule type="duplicateValues" dxfId="0" priority="6747"/>
  </conditionalFormatting>
  <conditionalFormatting sqref="C1:C4 C14 C20 C28:C31 C42 C44 C46:C48 C58:C60 C82:C83 C62 C93:C94 C121:C141 C143:C146 C151:C160 C149 C201:C1048576">
    <cfRule type="duplicateValues" dxfId="0" priority="6371"/>
  </conditionalFormatting>
  <conditionalFormatting sqref="C1:C4 C14 C20 C28:C31 C42 C44 C46:C48 C100 C82:C83 C58:C60 C62 C93:C95 C106 C121:C141 C143:C146 C151:C160 C112 C149 C201:C1048576">
    <cfRule type="duplicateValues" dxfId="0" priority="5089"/>
  </conditionalFormatting>
  <conditionalFormatting sqref="C1:C3 C20 C28 C30:C31 C44 C42 C46 C48 C62 C58:C60 C82:C83 C121:C141 C151:C160 C149 C143:C146 C201:C1048576">
    <cfRule type="duplicateValues" dxfId="0" priority="6998"/>
  </conditionalFormatting>
  <conditionalFormatting sqref="C1:C4 C14 C24 C28:C31 C19:C20 C42 C44 C46:C48 C58:C60 C92:C95 C62 C100 C82:C86 C106 C121:C146 C149 C112 C151:C160 C201:C1048576">
    <cfRule type="duplicateValues" dxfId="0" priority="3611"/>
  </conditionalFormatting>
  <conditionalFormatting sqref="C1:C4 C14 C24 C28:C31 C19:C20 C42 C44 C46:C48 C81:C86 C58:C60 C106 C92:C95 C62 C100 C112 C151:C160 C121:C146 C149 C201:C1048576">
    <cfRule type="duplicateValues" dxfId="0" priority="3368"/>
  </conditionalFormatting>
  <conditionalFormatting sqref="C1:C4 C14 C24 C28:C31 C20 C42 C44 C46:C48 C58:C60 C92:C95 C62 C106 C82:C86 C100 C121:C146 C149 C112 C151:C160 C201:C1048576">
    <cfRule type="duplicateValues" dxfId="0" priority="3841"/>
  </conditionalFormatting>
  <conditionalFormatting sqref="C1:C4 C14 C24 C28:C31 C20 C42 C44 C46:C48 C92:C95 C82:C86 C58:C60 C106 C100 C62 C112 C151:C160 C149 C121:C141 C143:C146 C201:C1048576">
    <cfRule type="duplicateValues" dxfId="0" priority="3917"/>
  </conditionalFormatting>
  <conditionalFormatting sqref="C1:C4 C14 C24 C28:C31 C20 C42 C44 C46:C48 C106 C82:C86 C58:C60 C100 C92:C95 C62 C121:C141 C143:C146 C149 C112 C151:C160 C201:C1048576">
    <cfRule type="duplicateValues" dxfId="0" priority="4078"/>
  </conditionalFormatting>
  <conditionalFormatting sqref="C1:C4 C14 C24 C28:C31 C19:C20 C42 C44 C46:C48 C58:C60 C92:C95 C62 C106 C81:C86 C100:C101 C121:C146 C149 C111:C113 C151:C160 C201:C1048576">
    <cfRule type="duplicateValues" dxfId="0" priority="2947"/>
  </conditionalFormatting>
  <conditionalFormatting sqref="C1:C4 C14 C24 C28:C31 C19:C20 C42 C44 C46:C48 C58:C60 C106 C62 C100:C101 C81:C86 C92:C95 C111:C113 C149 C121:C146 C151:C160 C201:C1048576">
    <cfRule type="duplicateValues" dxfId="0" priority="3120"/>
  </conditionalFormatting>
  <conditionalFormatting sqref="C1:C4 C14 C24 C28:C31 C19:C20 C41:C42 C44 C46:C48 C58:C60 C92:C95 C62:C64 C106 C81:C86 C100:C101 C121:C146 C151:C160 C111:C113 C149 C201:C1048576">
    <cfRule type="duplicateValues" dxfId="0" priority="2639"/>
  </conditionalFormatting>
  <conditionalFormatting sqref="C1:C4 C14 C24 C28:C31 C19:C20 C41:C42 C44 C46:C48 C81:C86 C58:C60 C97:C101 C92:C95 C62:C64 C106 C121:C146 C151:C160 C111:C114 C149 C201:C1048576">
    <cfRule type="duplicateValues" dxfId="0" priority="2418"/>
  </conditionalFormatting>
  <conditionalFormatting sqref="C1:C5 C7 C13:C14 C24 C28:C31 C19:C20 C41:C44 C46:C48 C106 C97:C101 C62:C64 C81:C86 C92:C95 C58:C60 C111:C114 C151:C160 C149 C121:C146 C201:C1048576">
    <cfRule type="duplicateValues" dxfId="0" priority="2056"/>
  </conditionalFormatting>
  <conditionalFormatting sqref="C1:C5 C7 C13:C14 C24 C28:C31 C19:C20 C41:C44 C46:C52 C106 C97:C101 C62:C64 C92:C95 C81:C86 C57:C60 C111:C114 C149 C151:C160 C121:C146 C201:C1048576">
    <cfRule type="duplicateValues" dxfId="0" priority="1574"/>
  </conditionalFormatting>
  <conditionalFormatting sqref="C1:C5 C7 C12:C24 C28:C32 C38:C44 C46:C52 C97:C101 C106 C81:C87 C62:C76 C79 C90:C95 C57:C60 C111:C116 C151:C160 C121:C149 C201:C1048576">
    <cfRule type="duplicateValues" dxfId="0" priority="645"/>
  </conditionalFormatting>
  <conditionalFormatting sqref="C1:C5 C7 C13:C14 C24 C28:C31 C19:C20 C41:C44 C46:C52 C97:C101 C57:C60 C62:C76 C81:C86 C79 C106 C92:C95 C111:C114 C151:C160 C121:C146 C149 C201:C1048576">
    <cfRule type="duplicateValues" dxfId="0" priority="1429"/>
  </conditionalFormatting>
  <conditionalFormatting sqref="C1:C5 C7 C12:C24 C28:C31 C41:C44 C46:C52 C81:C87 C97:C101 C57:C60 C79 C90:C95 C106 C62:C76 C111:C116 C121:C149 C151:C160 C201:C1048576">
    <cfRule type="duplicateValues" dxfId="0" priority="741"/>
  </conditionalFormatting>
  <conditionalFormatting sqref="C1:C5 C7 C13:C14 C24 C28:C31 C19:C20 C41:C44 C46:C52 C81:C87 C57:C60 C62:C76 C90:C95 C79 C106 C97:C101 C111:C116 C151:C160 C121:C146 C149 C201:C1048576">
    <cfRule type="duplicateValues" dxfId="0" priority="1092"/>
  </conditionalFormatting>
  <conditionalFormatting sqref="C1:C5 C7 C12:C24 C28:C32 C38:C44 C46:C60 C97:C101 C106 C90:C95 C79 C62:C76 C81:C87 C111:C116 C151:C160 C121:C149 C201:C1048576">
    <cfRule type="duplicateValues" dxfId="0" priority="608"/>
  </conditionalFormatting>
  <conditionalFormatting sqref="C1:C5 C7 C12:C24 C28:C32 C38:C44 C46:C60 C106:C109 C111:C116 C81:C101 C62:C76 C79 C121:C160 C201:C1048576">
    <cfRule type="duplicateValues" dxfId="0" priority="472"/>
  </conditionalFormatting>
  <conditionalFormatting sqref="C1:C5 C7 C12:C24 C28:C32 C38:C44 C46:C60 C81:C87 C79 C62:C76 C106:C109 C111:C116 C90:C101 C121:C149 C151:C160 C201:C1048576">
    <cfRule type="duplicateValues" dxfId="0" priority="523"/>
  </conditionalFormatting>
  <pageMargins left="0.275" right="0.196527777777778" top="0.118055555555556" bottom="0.354166666666667" header="0.118055555555556" footer="0.156944444444444"/>
  <pageSetup paperSize="9" scale="50" orientation="portrait" horizontalDpi="600"/>
  <headerFooter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54"/>
  <sheetViews>
    <sheetView zoomScale="130" zoomScaleNormal="130" workbookViewId="0">
      <pane xSplit="2" ySplit="4" topLeftCell="K74" activePane="bottomRight" state="frozen"/>
      <selection/>
      <selection pane="topRight"/>
      <selection pane="bottomLeft"/>
      <selection pane="bottomRight" activeCell="N77" sqref="N77:V79"/>
    </sheetView>
  </sheetViews>
  <sheetFormatPr defaultColWidth="9" defaultRowHeight="12"/>
  <cols>
    <col min="1" max="1" width="12.4083333333333" style="59" customWidth="1"/>
    <col min="2" max="2" width="6.63333333333333" style="59" customWidth="1"/>
    <col min="3" max="3" width="4.275" style="59" customWidth="1"/>
    <col min="4" max="22" width="7.175" style="59" customWidth="1"/>
    <col min="23" max="23" width="7.175" style="61" customWidth="1"/>
    <col min="24" max="34" width="7.175" style="59" customWidth="1"/>
    <col min="35" max="35" width="7.75" style="59" customWidth="1"/>
    <col min="36" max="36" width="11" style="59" customWidth="1"/>
    <col min="37" max="37" width="7.63333333333333" style="59" customWidth="1"/>
    <col min="38" max="38" width="5.5" style="59" customWidth="1"/>
    <col min="39" max="39" width="10.3833333333333" style="59" customWidth="1"/>
    <col min="40" max="40" width="7.88333333333333" style="59" customWidth="1"/>
    <col min="41" max="41" width="8" style="62" customWidth="1"/>
    <col min="42" max="42" width="9" style="59" customWidth="1"/>
    <col min="43" max="16253" width="9" style="59"/>
    <col min="16254" max="16384" width="9" style="63"/>
  </cols>
  <sheetData>
    <row r="1" s="59" customFormat="1" ht="30" customHeight="1" spans="1:42">
      <c r="A1" s="64" t="s">
        <v>203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90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101"/>
      <c r="AK1" s="101"/>
      <c r="AL1" s="102">
        <v>2025</v>
      </c>
      <c r="AM1" s="102"/>
      <c r="AN1" s="103">
        <v>9</v>
      </c>
      <c r="AO1" s="118"/>
      <c r="AP1" s="118"/>
    </row>
    <row r="2" s="59" customFormat="1" ht="21" customHeight="1" spans="1:42">
      <c r="A2" s="64" t="str">
        <f>AL1&amp;"年"&amp;AN1&amp;"月"&amp;"("&amp;TEXT(DATE(AL1,AN1,1),"mm月dd日")&amp;"-"&amp;TEXT(EOMONTH(DATE(AL1,AN1,1),0),"mm月dd日")&amp;")"&amp;AJ1&amp;AJ2&amp;"考勤表"</f>
        <v>2025年9月(09月01日-09月30日)金属件厂焊接车间考勤表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90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104" t="s">
        <v>204</v>
      </c>
      <c r="AK2" s="104"/>
      <c r="AL2" s="104"/>
      <c r="AM2" s="65" t="s">
        <v>205</v>
      </c>
      <c r="AN2" s="105"/>
      <c r="AO2" s="118"/>
      <c r="AP2" s="118"/>
    </row>
    <row r="3" s="59" customFormat="1" ht="15" customHeight="1" spans="1:42">
      <c r="A3" s="66" t="s">
        <v>206</v>
      </c>
      <c r="B3" s="67" t="s">
        <v>207</v>
      </c>
      <c r="C3" s="67" t="s">
        <v>208</v>
      </c>
      <c r="D3" s="68">
        <f t="shared" ref="D3:AE3" si="0">DATE($AL$1,$AN$1,1)+COLUMN(A:A)-1</f>
        <v>45901</v>
      </c>
      <c r="E3" s="68">
        <f t="shared" si="0"/>
        <v>45902</v>
      </c>
      <c r="F3" s="68">
        <f t="shared" si="0"/>
        <v>45903</v>
      </c>
      <c r="G3" s="68">
        <f t="shared" si="0"/>
        <v>45904</v>
      </c>
      <c r="H3" s="68">
        <f t="shared" si="0"/>
        <v>45905</v>
      </c>
      <c r="I3" s="68">
        <f t="shared" si="0"/>
        <v>45906</v>
      </c>
      <c r="J3" s="68">
        <f t="shared" si="0"/>
        <v>45907</v>
      </c>
      <c r="K3" s="68">
        <f t="shared" si="0"/>
        <v>45908</v>
      </c>
      <c r="L3" s="68">
        <f t="shared" si="0"/>
        <v>45909</v>
      </c>
      <c r="M3" s="68">
        <f t="shared" si="0"/>
        <v>45910</v>
      </c>
      <c r="N3" s="68">
        <f t="shared" si="0"/>
        <v>45911</v>
      </c>
      <c r="O3" s="68">
        <f t="shared" si="0"/>
        <v>45912</v>
      </c>
      <c r="P3" s="68">
        <f t="shared" si="0"/>
        <v>45913</v>
      </c>
      <c r="Q3" s="68">
        <f t="shared" si="0"/>
        <v>45914</v>
      </c>
      <c r="R3" s="68">
        <f t="shared" si="0"/>
        <v>45915</v>
      </c>
      <c r="S3" s="68">
        <f t="shared" si="0"/>
        <v>45916</v>
      </c>
      <c r="T3" s="68">
        <f t="shared" si="0"/>
        <v>45917</v>
      </c>
      <c r="U3" s="68">
        <f t="shared" si="0"/>
        <v>45918</v>
      </c>
      <c r="V3" s="68">
        <f t="shared" si="0"/>
        <v>45919</v>
      </c>
      <c r="W3" s="91">
        <f t="shared" si="0"/>
        <v>45920</v>
      </c>
      <c r="X3" s="68">
        <f t="shared" si="0"/>
        <v>45921</v>
      </c>
      <c r="Y3" s="68">
        <f t="shared" si="0"/>
        <v>45922</v>
      </c>
      <c r="Z3" s="68">
        <f t="shared" si="0"/>
        <v>45923</v>
      </c>
      <c r="AA3" s="68">
        <f t="shared" si="0"/>
        <v>45924</v>
      </c>
      <c r="AB3" s="68">
        <f t="shared" si="0"/>
        <v>45925</v>
      </c>
      <c r="AC3" s="68">
        <f t="shared" si="0"/>
        <v>45926</v>
      </c>
      <c r="AD3" s="68">
        <f t="shared" si="0"/>
        <v>45927</v>
      </c>
      <c r="AE3" s="68">
        <f t="shared" si="0"/>
        <v>45928</v>
      </c>
      <c r="AF3" s="68">
        <f>IF(DAY(DATE($AL$1,$AN$1,1)+COLUMN(AC:AC)-1)&lt;5,"",DATE($AL$1,$AN$1,1)+COLUMN(AC:AC)-1)</f>
        <v>45929</v>
      </c>
      <c r="AG3" s="68">
        <f>IF(DAY(DATE($AL$1,$AN$1,1)+COLUMN(AD:AD)-1)&lt;5,"",DATE($AL$1,$AN$1,1)+COLUMN(AD:AD)-1)</f>
        <v>45930</v>
      </c>
      <c r="AH3" s="68" t="str">
        <f>IF(DAY(DATE($AL$1,$AN$1,1)+COLUMN(AE:AE)-1)&lt;5,"",DATE($AL$1,$AN$1,1)+COLUMN(AE:AE)-1)</f>
        <v/>
      </c>
      <c r="AI3" s="106" t="s">
        <v>209</v>
      </c>
      <c r="AJ3" s="107" t="s">
        <v>210</v>
      </c>
      <c r="AK3" s="107" t="s">
        <v>211</v>
      </c>
      <c r="AL3" s="107"/>
      <c r="AM3" s="107" t="s">
        <v>212</v>
      </c>
      <c r="AN3" s="67" t="s">
        <v>213</v>
      </c>
      <c r="AO3" s="119" t="s">
        <v>214</v>
      </c>
      <c r="AP3" s="119" t="s">
        <v>215</v>
      </c>
    </row>
    <row r="4" s="59" customFormat="1" ht="15" customHeight="1" spans="1:42">
      <c r="A4" s="66" t="s">
        <v>3</v>
      </c>
      <c r="B4" s="67"/>
      <c r="C4" s="67"/>
      <c r="D4" s="69" t="str">
        <f t="shared" ref="D4:AH4" si="1">TEXT(D3,"aaa")</f>
        <v>一</v>
      </c>
      <c r="E4" s="69" t="str">
        <f t="shared" si="1"/>
        <v>二</v>
      </c>
      <c r="F4" s="69" t="str">
        <f t="shared" si="1"/>
        <v>三</v>
      </c>
      <c r="G4" s="69" t="str">
        <f t="shared" si="1"/>
        <v>四</v>
      </c>
      <c r="H4" s="69" t="str">
        <f t="shared" si="1"/>
        <v>五</v>
      </c>
      <c r="I4" s="69" t="str">
        <f t="shared" si="1"/>
        <v>六</v>
      </c>
      <c r="J4" s="69" t="str">
        <f t="shared" si="1"/>
        <v>日</v>
      </c>
      <c r="K4" s="69" t="str">
        <f t="shared" si="1"/>
        <v>一</v>
      </c>
      <c r="L4" s="69" t="str">
        <f t="shared" si="1"/>
        <v>二</v>
      </c>
      <c r="M4" s="69" t="str">
        <f t="shared" si="1"/>
        <v>三</v>
      </c>
      <c r="N4" s="69" t="str">
        <f t="shared" si="1"/>
        <v>四</v>
      </c>
      <c r="O4" s="69" t="str">
        <f t="shared" si="1"/>
        <v>五</v>
      </c>
      <c r="P4" s="69" t="str">
        <f t="shared" si="1"/>
        <v>六</v>
      </c>
      <c r="Q4" s="69" t="str">
        <f t="shared" si="1"/>
        <v>日</v>
      </c>
      <c r="R4" s="69" t="str">
        <f t="shared" si="1"/>
        <v>一</v>
      </c>
      <c r="S4" s="69" t="str">
        <f t="shared" si="1"/>
        <v>二</v>
      </c>
      <c r="T4" s="69" t="str">
        <f t="shared" si="1"/>
        <v>三</v>
      </c>
      <c r="U4" s="69" t="str">
        <f t="shared" si="1"/>
        <v>四</v>
      </c>
      <c r="V4" s="69" t="str">
        <f t="shared" si="1"/>
        <v>五</v>
      </c>
      <c r="W4" s="92" t="str">
        <f t="shared" si="1"/>
        <v>六</v>
      </c>
      <c r="X4" s="69" t="str">
        <f t="shared" si="1"/>
        <v>日</v>
      </c>
      <c r="Y4" s="69" t="str">
        <f t="shared" si="1"/>
        <v>一</v>
      </c>
      <c r="Z4" s="69" t="str">
        <f t="shared" si="1"/>
        <v>二</v>
      </c>
      <c r="AA4" s="69" t="str">
        <f t="shared" si="1"/>
        <v>三</v>
      </c>
      <c r="AB4" s="69" t="str">
        <f t="shared" si="1"/>
        <v>四</v>
      </c>
      <c r="AC4" s="69" t="str">
        <f t="shared" si="1"/>
        <v>五</v>
      </c>
      <c r="AD4" s="69" t="str">
        <f t="shared" si="1"/>
        <v>六</v>
      </c>
      <c r="AE4" s="69" t="str">
        <f t="shared" si="1"/>
        <v>日</v>
      </c>
      <c r="AF4" s="69" t="str">
        <f t="shared" si="1"/>
        <v>一</v>
      </c>
      <c r="AG4" s="69" t="str">
        <f t="shared" si="1"/>
        <v>二</v>
      </c>
      <c r="AH4" s="69" t="str">
        <f t="shared" si="1"/>
        <v/>
      </c>
      <c r="AI4" s="106"/>
      <c r="AJ4" s="107"/>
      <c r="AK4" s="107" t="s">
        <v>216</v>
      </c>
      <c r="AL4" s="107" t="s">
        <v>217</v>
      </c>
      <c r="AM4" s="107"/>
      <c r="AN4" s="67"/>
      <c r="AO4" s="119"/>
      <c r="AP4" s="119"/>
    </row>
    <row r="5" s="59" customFormat="1" spans="1:42">
      <c r="A5" s="70" t="s">
        <v>181</v>
      </c>
      <c r="B5" s="71" t="s">
        <v>218</v>
      </c>
      <c r="C5" s="71" t="s">
        <v>218</v>
      </c>
      <c r="D5" s="72">
        <v>3.5</v>
      </c>
      <c r="E5" s="72"/>
      <c r="F5" s="72">
        <v>4</v>
      </c>
      <c r="G5" s="72">
        <v>4</v>
      </c>
      <c r="H5" s="72">
        <v>4</v>
      </c>
      <c r="I5" s="88">
        <v>4</v>
      </c>
      <c r="J5" s="88">
        <v>4</v>
      </c>
      <c r="K5" s="72">
        <v>4</v>
      </c>
      <c r="L5" s="72">
        <v>4</v>
      </c>
      <c r="M5" s="72">
        <v>4</v>
      </c>
      <c r="N5" s="72">
        <v>4</v>
      </c>
      <c r="O5" s="72">
        <v>4</v>
      </c>
      <c r="P5" s="88">
        <v>4</v>
      </c>
      <c r="Q5" s="88">
        <v>4</v>
      </c>
      <c r="R5" s="72">
        <v>4</v>
      </c>
      <c r="S5" s="72">
        <v>4</v>
      </c>
      <c r="T5" s="72">
        <v>4</v>
      </c>
      <c r="U5" s="72">
        <v>4</v>
      </c>
      <c r="V5" s="72">
        <v>4</v>
      </c>
      <c r="W5" s="93"/>
      <c r="X5" s="88">
        <v>4</v>
      </c>
      <c r="Y5" s="72">
        <v>4</v>
      </c>
      <c r="Z5" s="72">
        <v>4</v>
      </c>
      <c r="AA5" s="72">
        <v>4</v>
      </c>
      <c r="AB5" s="72">
        <v>4</v>
      </c>
      <c r="AC5" s="72">
        <v>4</v>
      </c>
      <c r="AD5" s="88">
        <v>4</v>
      </c>
      <c r="AE5" s="72"/>
      <c r="AF5" s="72"/>
      <c r="AG5" s="72">
        <v>4</v>
      </c>
      <c r="AH5" s="108"/>
      <c r="AI5" s="109">
        <f>IF(A5="","",COUNTIF(D5:AH6,"&gt;2")/2)</f>
        <v>25.5</v>
      </c>
      <c r="AJ5" s="109">
        <f>SUMPRODUCT(IFERROR((IFERROR(WEEKDAY($D$3:$AH$3,2),999)&lt;6)*D5:AH6,0))</f>
        <v>155.5</v>
      </c>
      <c r="AK5" s="109">
        <f>SUMPRODUCT((IFERROR(WEEKDAY($D$3:$AH$3,2),999)&lt;6)*D7:AH7)</f>
        <v>38</v>
      </c>
      <c r="AL5" s="109">
        <f>SUMPRODUCT(IFERROR((IFERROR(WEEKDAY($D$3:$AH$3,2),0)&gt;5)*D5:AH7,0))</f>
        <v>60</v>
      </c>
      <c r="AM5" s="109">
        <f>SUM(D5:AH7)</f>
        <v>253.5</v>
      </c>
      <c r="AN5" s="67" t="s">
        <v>219</v>
      </c>
      <c r="AO5" s="109">
        <f>SUMPRODUCT((IFERROR((D5:AH5+D6:AH6+D7:AH7),0)&gt;8)*1,IFERROR((D5:AH5+D6:AH6+D7:AH7-8),0))</f>
        <v>50</v>
      </c>
      <c r="AP5" s="109">
        <f>AM5-AO5</f>
        <v>203.5</v>
      </c>
    </row>
    <row r="6" s="59" customFormat="1" spans="1:42">
      <c r="A6" s="73"/>
      <c r="B6" s="71"/>
      <c r="C6" s="71"/>
      <c r="D6" s="72"/>
      <c r="E6" s="72"/>
      <c r="F6" s="72">
        <v>4</v>
      </c>
      <c r="G6" s="72">
        <v>4</v>
      </c>
      <c r="H6" s="72">
        <v>4</v>
      </c>
      <c r="I6" s="88">
        <v>4</v>
      </c>
      <c r="J6" s="88">
        <v>4</v>
      </c>
      <c r="K6" s="72">
        <v>4</v>
      </c>
      <c r="L6" s="72">
        <v>4</v>
      </c>
      <c r="M6" s="72">
        <v>4</v>
      </c>
      <c r="N6" s="72">
        <v>4</v>
      </c>
      <c r="O6" s="72">
        <v>4</v>
      </c>
      <c r="P6" s="88">
        <v>4</v>
      </c>
      <c r="Q6" s="88">
        <v>4</v>
      </c>
      <c r="R6" s="72">
        <v>4</v>
      </c>
      <c r="S6" s="72">
        <v>4</v>
      </c>
      <c r="T6" s="72">
        <v>4</v>
      </c>
      <c r="U6" s="72">
        <v>4</v>
      </c>
      <c r="V6" s="72">
        <v>4</v>
      </c>
      <c r="W6" s="93"/>
      <c r="X6" s="88">
        <v>4</v>
      </c>
      <c r="Y6" s="72">
        <v>4</v>
      </c>
      <c r="Z6" s="72">
        <v>4</v>
      </c>
      <c r="AA6" s="72">
        <v>4</v>
      </c>
      <c r="AB6" s="72">
        <v>4</v>
      </c>
      <c r="AC6" s="72">
        <v>4</v>
      </c>
      <c r="AD6" s="88">
        <v>4</v>
      </c>
      <c r="AE6" s="72"/>
      <c r="AF6" s="72"/>
      <c r="AG6" s="72">
        <v>4</v>
      </c>
      <c r="AH6" s="108"/>
      <c r="AI6" s="109"/>
      <c r="AJ6" s="109"/>
      <c r="AK6" s="109"/>
      <c r="AL6" s="109"/>
      <c r="AM6" s="109"/>
      <c r="AN6" s="67"/>
      <c r="AO6" s="109"/>
      <c r="AP6" s="109"/>
    </row>
    <row r="7" s="59" customFormat="1" spans="1:42">
      <c r="A7" s="74" t="s">
        <v>220</v>
      </c>
      <c r="B7" s="71"/>
      <c r="C7" s="71"/>
      <c r="D7" s="72"/>
      <c r="E7" s="72"/>
      <c r="F7" s="72">
        <v>2.5</v>
      </c>
      <c r="G7" s="72">
        <v>1</v>
      </c>
      <c r="H7" s="72">
        <v>3</v>
      </c>
      <c r="I7" s="88">
        <v>1</v>
      </c>
      <c r="J7" s="88">
        <v>1</v>
      </c>
      <c r="K7" s="72">
        <v>1</v>
      </c>
      <c r="L7" s="72">
        <v>1</v>
      </c>
      <c r="M7" s="72">
        <v>3.5</v>
      </c>
      <c r="N7" s="72">
        <v>4.5</v>
      </c>
      <c r="O7" s="72">
        <v>3</v>
      </c>
      <c r="P7" s="88">
        <v>2.5</v>
      </c>
      <c r="Q7" s="88">
        <v>1</v>
      </c>
      <c r="R7" s="72">
        <v>2.5</v>
      </c>
      <c r="S7" s="72">
        <v>2.5</v>
      </c>
      <c r="T7" s="72">
        <v>2.5</v>
      </c>
      <c r="U7" s="72">
        <v>2.5</v>
      </c>
      <c r="V7" s="72">
        <v>1.5</v>
      </c>
      <c r="W7" s="93"/>
      <c r="X7" s="88">
        <v>5.5</v>
      </c>
      <c r="Y7" s="72">
        <v>1.5</v>
      </c>
      <c r="Z7" s="72">
        <v>1</v>
      </c>
      <c r="AA7" s="72">
        <v>1</v>
      </c>
      <c r="AB7" s="72">
        <v>1</v>
      </c>
      <c r="AC7" s="72">
        <v>1</v>
      </c>
      <c r="AD7" s="88">
        <v>1</v>
      </c>
      <c r="AE7" s="72"/>
      <c r="AF7" s="72"/>
      <c r="AG7" s="72">
        <v>1.5</v>
      </c>
      <c r="AH7" s="108"/>
      <c r="AI7" s="109"/>
      <c r="AJ7" s="109"/>
      <c r="AK7" s="109"/>
      <c r="AL7" s="109"/>
      <c r="AM7" s="109"/>
      <c r="AN7" s="67"/>
      <c r="AO7" s="109"/>
      <c r="AP7" s="109"/>
    </row>
    <row r="8" s="59" customFormat="1" ht="14.25" spans="1:42">
      <c r="A8" s="70" t="s">
        <v>112</v>
      </c>
      <c r="B8" s="71" t="s">
        <v>218</v>
      </c>
      <c r="C8" s="71" t="s">
        <v>218</v>
      </c>
      <c r="D8" s="72">
        <v>4</v>
      </c>
      <c r="E8" s="72">
        <v>4</v>
      </c>
      <c r="F8" s="72">
        <v>4</v>
      </c>
      <c r="G8" s="72">
        <v>4</v>
      </c>
      <c r="H8" s="72">
        <v>4</v>
      </c>
      <c r="I8" s="88">
        <v>4</v>
      </c>
      <c r="J8" s="88">
        <v>4</v>
      </c>
      <c r="K8" s="72"/>
      <c r="L8" s="72">
        <v>4</v>
      </c>
      <c r="M8" s="72">
        <v>4</v>
      </c>
      <c r="N8" s="72">
        <v>4</v>
      </c>
      <c r="O8" s="72">
        <v>4</v>
      </c>
      <c r="P8" s="88">
        <v>4</v>
      </c>
      <c r="Q8" s="88">
        <v>4</v>
      </c>
      <c r="R8" s="72">
        <v>4</v>
      </c>
      <c r="S8" s="72">
        <v>4</v>
      </c>
      <c r="T8" s="72">
        <v>4</v>
      </c>
      <c r="U8" s="72">
        <v>4</v>
      </c>
      <c r="V8" s="72">
        <v>4</v>
      </c>
      <c r="W8" s="93">
        <v>4</v>
      </c>
      <c r="X8" s="88">
        <v>4</v>
      </c>
      <c r="Y8" s="72">
        <v>4</v>
      </c>
      <c r="Z8" s="72">
        <v>4</v>
      </c>
      <c r="AA8" s="72">
        <v>4</v>
      </c>
      <c r="AB8" s="72">
        <v>4</v>
      </c>
      <c r="AC8" s="72">
        <v>4</v>
      </c>
      <c r="AD8" s="88">
        <v>4</v>
      </c>
      <c r="AE8" s="72">
        <v>4</v>
      </c>
      <c r="AF8" s="72">
        <v>4</v>
      </c>
      <c r="AG8" s="72">
        <v>4</v>
      </c>
      <c r="AH8" s="110"/>
      <c r="AI8" s="109">
        <f>IF(A8="","",COUNTIF(D8:AH9,"&gt;2")/2)</f>
        <v>29</v>
      </c>
      <c r="AJ8" s="109">
        <f>SUMPRODUCT(IFERROR((IFERROR(WEEKDAY($D$3:$AH$3,2),999)&lt;6)*D8:AH9,0))</f>
        <v>168</v>
      </c>
      <c r="AK8" s="109">
        <f>SUMPRODUCT((IFERROR(WEEKDAY($D$3:$AH$3,2),999)&lt;6)*D10:AH10)</f>
        <v>42</v>
      </c>
      <c r="AL8" s="109">
        <f>SUMPRODUCT(IFERROR((IFERROR(WEEKDAY($D$3:$AH$3,2),0)&gt;5)*D8:AH10,0))</f>
        <v>86</v>
      </c>
      <c r="AM8" s="109">
        <f>SUM(D8:AH10)</f>
        <v>296</v>
      </c>
      <c r="AN8" s="67" t="s">
        <v>219</v>
      </c>
      <c r="AO8" s="109">
        <f>SUMPRODUCT((IFERROR((D8:AH8+D9:AH9+D10:AH10),0)&gt;8)*1,IFERROR((D8:AH8+D9:AH9+D10:AH10-8),0))</f>
        <v>64</v>
      </c>
      <c r="AP8" s="109">
        <f>AM8-AO8</f>
        <v>232</v>
      </c>
    </row>
    <row r="9" s="59" customFormat="1" ht="14.25" spans="1:42">
      <c r="A9" s="73"/>
      <c r="B9" s="71"/>
      <c r="C9" s="71"/>
      <c r="D9" s="72">
        <v>4</v>
      </c>
      <c r="E9" s="72">
        <v>4</v>
      </c>
      <c r="F9" s="72">
        <v>4</v>
      </c>
      <c r="G9" s="72">
        <v>4</v>
      </c>
      <c r="H9" s="72">
        <v>4</v>
      </c>
      <c r="I9" s="88">
        <v>4</v>
      </c>
      <c r="J9" s="88">
        <v>4</v>
      </c>
      <c r="K9" s="72"/>
      <c r="L9" s="72">
        <v>4</v>
      </c>
      <c r="M9" s="72">
        <v>4</v>
      </c>
      <c r="N9" s="72">
        <v>4</v>
      </c>
      <c r="O9" s="72">
        <v>4</v>
      </c>
      <c r="P9" s="88">
        <v>4</v>
      </c>
      <c r="Q9" s="88">
        <v>4</v>
      </c>
      <c r="R9" s="72">
        <v>4</v>
      </c>
      <c r="S9" s="72">
        <v>4</v>
      </c>
      <c r="T9" s="72">
        <v>4</v>
      </c>
      <c r="U9" s="72">
        <v>4</v>
      </c>
      <c r="V9" s="72">
        <v>4</v>
      </c>
      <c r="W9" s="93">
        <v>4</v>
      </c>
      <c r="X9" s="88">
        <v>4</v>
      </c>
      <c r="Y9" s="72">
        <v>4</v>
      </c>
      <c r="Z9" s="72">
        <v>4</v>
      </c>
      <c r="AA9" s="72">
        <v>4</v>
      </c>
      <c r="AB9" s="72">
        <v>4</v>
      </c>
      <c r="AC9" s="72">
        <v>4</v>
      </c>
      <c r="AD9" s="88">
        <v>4</v>
      </c>
      <c r="AE9" s="72">
        <v>4</v>
      </c>
      <c r="AF9" s="72">
        <v>4</v>
      </c>
      <c r="AG9" s="72">
        <v>4</v>
      </c>
      <c r="AH9" s="110"/>
      <c r="AI9" s="109"/>
      <c r="AJ9" s="109"/>
      <c r="AK9" s="109"/>
      <c r="AL9" s="109"/>
      <c r="AM9" s="109"/>
      <c r="AN9" s="67"/>
      <c r="AO9" s="109"/>
      <c r="AP9" s="109"/>
    </row>
    <row r="10" s="59" customFormat="1" spans="1:42">
      <c r="A10" s="74" t="s">
        <v>220</v>
      </c>
      <c r="B10" s="71"/>
      <c r="C10" s="71"/>
      <c r="D10" s="72">
        <v>0.5</v>
      </c>
      <c r="E10" s="72">
        <v>0.5</v>
      </c>
      <c r="F10" s="72">
        <v>2.5</v>
      </c>
      <c r="G10" s="72">
        <v>1</v>
      </c>
      <c r="H10" s="72">
        <v>3</v>
      </c>
      <c r="I10" s="88">
        <v>1</v>
      </c>
      <c r="J10" s="88">
        <v>1</v>
      </c>
      <c r="K10" s="72"/>
      <c r="L10" s="72">
        <v>1</v>
      </c>
      <c r="M10" s="72">
        <v>3.5</v>
      </c>
      <c r="N10" s="72">
        <v>4.5</v>
      </c>
      <c r="O10" s="72">
        <v>3</v>
      </c>
      <c r="P10" s="88">
        <v>2.5</v>
      </c>
      <c r="Q10" s="88">
        <v>1</v>
      </c>
      <c r="R10" s="72">
        <v>2.5</v>
      </c>
      <c r="S10" s="72">
        <v>2.5</v>
      </c>
      <c r="T10" s="72">
        <v>2.5</v>
      </c>
      <c r="U10" s="72">
        <v>2.5</v>
      </c>
      <c r="V10" s="72">
        <v>1.5</v>
      </c>
      <c r="W10" s="93">
        <v>6</v>
      </c>
      <c r="X10" s="88">
        <v>5.5</v>
      </c>
      <c r="Y10" s="72">
        <v>1.5</v>
      </c>
      <c r="Z10" s="72">
        <v>1</v>
      </c>
      <c r="AA10" s="72">
        <v>1</v>
      </c>
      <c r="AB10" s="72">
        <v>1</v>
      </c>
      <c r="AC10" s="72">
        <v>1</v>
      </c>
      <c r="AD10" s="88">
        <v>1</v>
      </c>
      <c r="AE10" s="72">
        <v>4</v>
      </c>
      <c r="AF10" s="72">
        <v>4</v>
      </c>
      <c r="AG10" s="72">
        <v>1.5</v>
      </c>
      <c r="AH10" s="111"/>
      <c r="AI10" s="109"/>
      <c r="AJ10" s="109"/>
      <c r="AK10" s="109"/>
      <c r="AL10" s="109"/>
      <c r="AM10" s="109"/>
      <c r="AN10" s="67"/>
      <c r="AO10" s="109"/>
      <c r="AP10" s="109"/>
    </row>
    <row r="11" s="59" customFormat="1" ht="14.25" spans="1:42">
      <c r="A11" s="70" t="s">
        <v>111</v>
      </c>
      <c r="B11" s="71" t="s">
        <v>218</v>
      </c>
      <c r="C11" s="71" t="s">
        <v>218</v>
      </c>
      <c r="D11" s="72"/>
      <c r="E11" s="72"/>
      <c r="F11" s="72">
        <v>4</v>
      </c>
      <c r="G11" s="72">
        <v>4</v>
      </c>
      <c r="H11" s="72">
        <v>4</v>
      </c>
      <c r="I11" s="88">
        <v>4</v>
      </c>
      <c r="J11" s="88">
        <v>4</v>
      </c>
      <c r="K11" s="72">
        <v>4</v>
      </c>
      <c r="L11" s="72">
        <v>4</v>
      </c>
      <c r="M11" s="72">
        <v>4</v>
      </c>
      <c r="N11" s="72"/>
      <c r="O11" s="72">
        <v>4</v>
      </c>
      <c r="P11" s="88">
        <v>4</v>
      </c>
      <c r="Q11" s="88">
        <v>4</v>
      </c>
      <c r="R11" s="72">
        <v>4</v>
      </c>
      <c r="S11" s="72">
        <v>4</v>
      </c>
      <c r="T11" s="72">
        <v>4</v>
      </c>
      <c r="U11" s="72">
        <v>4</v>
      </c>
      <c r="V11" s="72">
        <v>4</v>
      </c>
      <c r="W11" s="93"/>
      <c r="X11" s="88">
        <v>4</v>
      </c>
      <c r="Y11" s="72">
        <v>4</v>
      </c>
      <c r="Z11" s="72">
        <v>4</v>
      </c>
      <c r="AA11" s="72">
        <v>4</v>
      </c>
      <c r="AB11" s="72">
        <v>4</v>
      </c>
      <c r="AC11" s="72">
        <v>4</v>
      </c>
      <c r="AD11" s="88">
        <v>4</v>
      </c>
      <c r="AE11" s="72"/>
      <c r="AF11" s="72"/>
      <c r="AG11" s="72">
        <v>4</v>
      </c>
      <c r="AH11" s="110"/>
      <c r="AI11" s="109">
        <f>IF(A11="","",COUNTIF(D11:AH12,"&gt;2")/2)</f>
        <v>24</v>
      </c>
      <c r="AJ11" s="109">
        <f>SUMPRODUCT(IFERROR((IFERROR(WEEKDAY($D$3:$AH$3,2),999)&lt;6)*D11:AH12,0))</f>
        <v>144</v>
      </c>
      <c r="AK11" s="109">
        <f>SUMPRODUCT((IFERROR(WEEKDAY($D$3:$AH$3,2),999)&lt;6)*D13:AH13)</f>
        <v>34</v>
      </c>
      <c r="AL11" s="109">
        <f>SUMPRODUCT(IFERROR((IFERROR(WEEKDAY($D$3:$AH$3,2),0)&gt;5)*D11:AH13,0))</f>
        <v>60</v>
      </c>
      <c r="AM11" s="109">
        <f>SUM(D11:AH13)</f>
        <v>238</v>
      </c>
      <c r="AN11" s="67" t="s">
        <v>219</v>
      </c>
      <c r="AO11" s="109">
        <f>SUMPRODUCT((IFERROR((D11:AH11+D12:AH12+D13:AH13),0)&gt;8)*1,IFERROR((D11:AH11+D12:AH12+D13:AH13-8),0))</f>
        <v>46</v>
      </c>
      <c r="AP11" s="109">
        <f>AM11-AO11</f>
        <v>192</v>
      </c>
    </row>
    <row r="12" s="59" customFormat="1" ht="14.25" spans="1:42">
      <c r="A12" s="73"/>
      <c r="B12" s="71"/>
      <c r="C12" s="71"/>
      <c r="D12" s="72"/>
      <c r="E12" s="72"/>
      <c r="F12" s="72">
        <v>4</v>
      </c>
      <c r="G12" s="72">
        <v>4</v>
      </c>
      <c r="H12" s="72">
        <v>4</v>
      </c>
      <c r="I12" s="88">
        <v>4</v>
      </c>
      <c r="J12" s="88">
        <v>4</v>
      </c>
      <c r="K12" s="72">
        <v>4</v>
      </c>
      <c r="L12" s="72">
        <v>4</v>
      </c>
      <c r="M12" s="72">
        <v>4</v>
      </c>
      <c r="N12" s="72"/>
      <c r="O12" s="72">
        <v>4</v>
      </c>
      <c r="P12" s="88">
        <v>4</v>
      </c>
      <c r="Q12" s="88">
        <v>4</v>
      </c>
      <c r="R12" s="72">
        <v>4</v>
      </c>
      <c r="S12" s="72">
        <v>4</v>
      </c>
      <c r="T12" s="72">
        <v>4</v>
      </c>
      <c r="U12" s="72">
        <v>4</v>
      </c>
      <c r="V12" s="72">
        <v>4</v>
      </c>
      <c r="W12" s="93"/>
      <c r="X12" s="88">
        <v>4</v>
      </c>
      <c r="Y12" s="72">
        <v>4</v>
      </c>
      <c r="Z12" s="72">
        <v>4</v>
      </c>
      <c r="AA12" s="72">
        <v>4</v>
      </c>
      <c r="AB12" s="72">
        <v>4</v>
      </c>
      <c r="AC12" s="72">
        <v>4</v>
      </c>
      <c r="AD12" s="88">
        <v>4</v>
      </c>
      <c r="AE12" s="72"/>
      <c r="AF12" s="72"/>
      <c r="AG12" s="72">
        <v>4</v>
      </c>
      <c r="AH12" s="110"/>
      <c r="AI12" s="109"/>
      <c r="AJ12" s="109"/>
      <c r="AK12" s="109"/>
      <c r="AL12" s="109"/>
      <c r="AM12" s="109"/>
      <c r="AN12" s="67"/>
      <c r="AO12" s="109"/>
      <c r="AP12" s="109"/>
    </row>
    <row r="13" s="59" customFormat="1" spans="1:42">
      <c r="A13" s="74" t="s">
        <v>220</v>
      </c>
      <c r="B13" s="71"/>
      <c r="C13" s="71"/>
      <c r="D13" s="72"/>
      <c r="E13" s="72"/>
      <c r="F13" s="72">
        <v>2.5</v>
      </c>
      <c r="G13" s="72">
        <v>1</v>
      </c>
      <c r="H13" s="72">
        <v>3</v>
      </c>
      <c r="I13" s="88">
        <v>1</v>
      </c>
      <c r="J13" s="88">
        <v>1</v>
      </c>
      <c r="K13" s="72">
        <v>1</v>
      </c>
      <c r="L13" s="72">
        <v>1</v>
      </c>
      <c r="M13" s="72">
        <v>3.5</v>
      </c>
      <c r="N13" s="72"/>
      <c r="O13" s="72">
        <v>3</v>
      </c>
      <c r="P13" s="88">
        <v>2.5</v>
      </c>
      <c r="Q13" s="88">
        <v>1</v>
      </c>
      <c r="R13" s="72">
        <v>2.5</v>
      </c>
      <c r="S13" s="72">
        <v>2.5</v>
      </c>
      <c r="T13" s="72">
        <v>2.5</v>
      </c>
      <c r="U13" s="72">
        <v>2.5</v>
      </c>
      <c r="V13" s="72">
        <v>1.5</v>
      </c>
      <c r="W13" s="93"/>
      <c r="X13" s="88">
        <v>5.5</v>
      </c>
      <c r="Y13" s="72">
        <v>1.5</v>
      </c>
      <c r="Z13" s="72">
        <v>1</v>
      </c>
      <c r="AA13" s="72">
        <v>1</v>
      </c>
      <c r="AB13" s="72">
        <v>1</v>
      </c>
      <c r="AC13" s="72">
        <v>1</v>
      </c>
      <c r="AD13" s="88">
        <v>1</v>
      </c>
      <c r="AE13" s="72"/>
      <c r="AF13" s="72"/>
      <c r="AG13" s="72">
        <v>2</v>
      </c>
      <c r="AH13" s="111"/>
      <c r="AI13" s="109"/>
      <c r="AJ13" s="109"/>
      <c r="AK13" s="109"/>
      <c r="AL13" s="109"/>
      <c r="AM13" s="109"/>
      <c r="AN13" s="67"/>
      <c r="AO13" s="109"/>
      <c r="AP13" s="109"/>
    </row>
    <row r="14" s="59" customFormat="1" ht="14.25" spans="1:42">
      <c r="A14" s="71" t="s">
        <v>165</v>
      </c>
      <c r="B14" s="71" t="s">
        <v>221</v>
      </c>
      <c r="C14" s="71" t="s">
        <v>222</v>
      </c>
      <c r="D14" s="75">
        <v>4</v>
      </c>
      <c r="E14" s="75">
        <v>4</v>
      </c>
      <c r="F14" s="75">
        <v>4</v>
      </c>
      <c r="G14" s="75">
        <v>4</v>
      </c>
      <c r="H14" s="75">
        <v>4</v>
      </c>
      <c r="I14" s="75">
        <v>4</v>
      </c>
      <c r="J14" s="75">
        <v>4</v>
      </c>
      <c r="K14" s="75">
        <v>4</v>
      </c>
      <c r="L14" s="75">
        <v>4</v>
      </c>
      <c r="M14" s="75">
        <v>4</v>
      </c>
      <c r="N14" s="75">
        <v>4</v>
      </c>
      <c r="O14" s="75">
        <v>4</v>
      </c>
      <c r="P14" s="75">
        <v>4</v>
      </c>
      <c r="Q14" s="75">
        <v>4</v>
      </c>
      <c r="R14" s="75">
        <v>4</v>
      </c>
      <c r="S14" s="75">
        <v>4</v>
      </c>
      <c r="T14" s="75">
        <v>4</v>
      </c>
      <c r="U14" s="75">
        <v>4</v>
      </c>
      <c r="V14" s="75">
        <v>4</v>
      </c>
      <c r="W14" s="94">
        <v>4</v>
      </c>
      <c r="X14" s="75">
        <v>4</v>
      </c>
      <c r="Y14" s="75">
        <v>4</v>
      </c>
      <c r="Z14" s="75">
        <v>4</v>
      </c>
      <c r="AA14" s="75">
        <v>4</v>
      </c>
      <c r="AB14" s="75">
        <v>4</v>
      </c>
      <c r="AC14" s="75">
        <v>4</v>
      </c>
      <c r="AD14" s="75">
        <v>4</v>
      </c>
      <c r="AE14" s="75">
        <v>4</v>
      </c>
      <c r="AF14" s="75">
        <v>4</v>
      </c>
      <c r="AG14" s="75">
        <v>4</v>
      </c>
      <c r="AH14" s="112"/>
      <c r="AI14" s="109">
        <f>IF(A14="","",COUNTIF(D14:AH15,"&gt;2")/2)</f>
        <v>30</v>
      </c>
      <c r="AJ14" s="109">
        <f>SUMPRODUCT(IFERROR((IFERROR(WEEKDAY($D$3:$AH$3,2),999)&lt;6)*D14:AH15,0))</f>
        <v>176</v>
      </c>
      <c r="AK14" s="109">
        <f>SUMPRODUCT((IFERROR(WEEKDAY($D$3:$AH$3,2),999)&lt;6)*D16:AH16)</f>
        <v>96</v>
      </c>
      <c r="AL14" s="109">
        <f>SUMPRODUCT(IFERROR((IFERROR(WEEKDAY($D$3:$AH$3,2),0)&gt;5)*D14:AH16,0))</f>
        <v>90</v>
      </c>
      <c r="AM14" s="109">
        <f>SUM(D14:AH16)</f>
        <v>362</v>
      </c>
      <c r="AN14" s="67" t="s">
        <v>219</v>
      </c>
      <c r="AO14" s="109">
        <f>SUMPRODUCT((IFERROR((D14:AH14+D15:AH15+D16:AH16),0)&gt;8)*1,IFERROR((D14:AH14+D15:AH15+D16:AH16-8),0))</f>
        <v>122</v>
      </c>
      <c r="AP14" s="109">
        <f>AM14-AO14</f>
        <v>240</v>
      </c>
    </row>
    <row r="15" s="59" customFormat="1" ht="14.25" spans="1:42">
      <c r="A15" s="71"/>
      <c r="B15" s="71"/>
      <c r="C15" s="71" t="s">
        <v>223</v>
      </c>
      <c r="D15" s="75">
        <v>4</v>
      </c>
      <c r="E15" s="75">
        <v>4</v>
      </c>
      <c r="F15" s="75">
        <v>4</v>
      </c>
      <c r="G15" s="75">
        <v>4</v>
      </c>
      <c r="H15" s="75">
        <v>4</v>
      </c>
      <c r="I15" s="75">
        <v>4</v>
      </c>
      <c r="J15" s="75">
        <v>4</v>
      </c>
      <c r="K15" s="75">
        <v>4</v>
      </c>
      <c r="L15" s="75">
        <v>4</v>
      </c>
      <c r="M15" s="75">
        <v>4</v>
      </c>
      <c r="N15" s="75">
        <v>4</v>
      </c>
      <c r="O15" s="75">
        <v>4</v>
      </c>
      <c r="P15" s="75">
        <v>4</v>
      </c>
      <c r="Q15" s="75">
        <v>4</v>
      </c>
      <c r="R15" s="75">
        <v>4</v>
      </c>
      <c r="S15" s="75">
        <v>4</v>
      </c>
      <c r="T15" s="75">
        <v>4</v>
      </c>
      <c r="U15" s="75">
        <v>4</v>
      </c>
      <c r="V15" s="75">
        <v>4</v>
      </c>
      <c r="W15" s="94">
        <v>4</v>
      </c>
      <c r="X15" s="75">
        <v>4</v>
      </c>
      <c r="Y15" s="75">
        <v>4</v>
      </c>
      <c r="Z15" s="75">
        <v>4</v>
      </c>
      <c r="AA15" s="75">
        <v>4</v>
      </c>
      <c r="AB15" s="75">
        <v>4</v>
      </c>
      <c r="AC15" s="75">
        <v>4</v>
      </c>
      <c r="AD15" s="75">
        <v>4</v>
      </c>
      <c r="AE15" s="75">
        <v>4</v>
      </c>
      <c r="AF15" s="75">
        <v>4</v>
      </c>
      <c r="AG15" s="75">
        <v>4</v>
      </c>
      <c r="AH15" s="112"/>
      <c r="AI15" s="109"/>
      <c r="AJ15" s="109"/>
      <c r="AK15" s="109"/>
      <c r="AL15" s="109"/>
      <c r="AM15" s="109"/>
      <c r="AN15" s="67"/>
      <c r="AO15" s="109"/>
      <c r="AP15" s="109"/>
    </row>
    <row r="16" s="59" customFormat="1" ht="14.25" spans="1:42">
      <c r="A16" s="71"/>
      <c r="B16" s="71"/>
      <c r="C16" s="71" t="s">
        <v>220</v>
      </c>
      <c r="D16" s="75">
        <v>2</v>
      </c>
      <c r="E16" s="75">
        <v>4</v>
      </c>
      <c r="F16" s="75">
        <v>4.5</v>
      </c>
      <c r="G16" s="71">
        <v>4</v>
      </c>
      <c r="H16" s="75">
        <v>4</v>
      </c>
      <c r="I16" s="71">
        <v>4</v>
      </c>
      <c r="J16" s="71">
        <v>3</v>
      </c>
      <c r="K16" s="71">
        <v>4.5</v>
      </c>
      <c r="L16" s="71">
        <v>4</v>
      </c>
      <c r="M16" s="71">
        <v>5</v>
      </c>
      <c r="N16" s="71">
        <v>5</v>
      </c>
      <c r="O16" s="71">
        <v>5</v>
      </c>
      <c r="P16" s="71">
        <v>1.5</v>
      </c>
      <c r="Q16" s="71"/>
      <c r="R16" s="71">
        <v>4</v>
      </c>
      <c r="S16" s="71">
        <v>4.5</v>
      </c>
      <c r="T16" s="71">
        <v>5</v>
      </c>
      <c r="U16" s="71">
        <v>4</v>
      </c>
      <c r="V16" s="71">
        <v>5.5</v>
      </c>
      <c r="W16" s="95">
        <v>4.5</v>
      </c>
      <c r="X16" s="71">
        <v>4</v>
      </c>
      <c r="Y16" s="71">
        <v>5</v>
      </c>
      <c r="Z16" s="71">
        <v>5</v>
      </c>
      <c r="AA16" s="71">
        <v>4.5</v>
      </c>
      <c r="AB16" s="71">
        <v>5</v>
      </c>
      <c r="AC16" s="71">
        <v>4</v>
      </c>
      <c r="AD16" s="71">
        <v>4.5</v>
      </c>
      <c r="AE16" s="71">
        <v>4.5</v>
      </c>
      <c r="AF16" s="98">
        <v>5</v>
      </c>
      <c r="AG16" s="98">
        <v>2.5</v>
      </c>
      <c r="AH16" s="110"/>
      <c r="AI16" s="109"/>
      <c r="AJ16" s="109"/>
      <c r="AK16" s="109"/>
      <c r="AL16" s="109"/>
      <c r="AM16" s="109"/>
      <c r="AN16" s="67"/>
      <c r="AO16" s="109"/>
      <c r="AP16" s="109"/>
    </row>
    <row r="17" s="59" customFormat="1" spans="1:42">
      <c r="A17" s="71" t="s">
        <v>167</v>
      </c>
      <c r="B17" s="71" t="s">
        <v>221</v>
      </c>
      <c r="C17" s="71" t="s">
        <v>222</v>
      </c>
      <c r="D17" s="75">
        <v>4</v>
      </c>
      <c r="E17" s="75">
        <v>4</v>
      </c>
      <c r="F17" s="75">
        <v>4</v>
      </c>
      <c r="G17" s="75">
        <v>4</v>
      </c>
      <c r="H17" s="75">
        <v>4</v>
      </c>
      <c r="I17" s="75">
        <v>4</v>
      </c>
      <c r="J17" s="75">
        <v>4</v>
      </c>
      <c r="K17" s="75">
        <v>4</v>
      </c>
      <c r="L17" s="75">
        <v>4</v>
      </c>
      <c r="M17" s="75">
        <v>4</v>
      </c>
      <c r="N17" s="75">
        <v>4</v>
      </c>
      <c r="O17" s="75">
        <v>4</v>
      </c>
      <c r="P17" s="75">
        <v>4</v>
      </c>
      <c r="Q17" s="75"/>
      <c r="R17" s="75">
        <v>4</v>
      </c>
      <c r="S17" s="75">
        <v>4</v>
      </c>
      <c r="T17" s="75">
        <v>4</v>
      </c>
      <c r="U17" s="75">
        <v>4</v>
      </c>
      <c r="V17" s="75">
        <v>4</v>
      </c>
      <c r="W17" s="94">
        <v>4</v>
      </c>
      <c r="X17" s="75">
        <v>4</v>
      </c>
      <c r="Y17" s="75">
        <v>4</v>
      </c>
      <c r="Z17" s="75">
        <v>4</v>
      </c>
      <c r="AA17" s="75">
        <v>4</v>
      </c>
      <c r="AB17" s="75">
        <v>4</v>
      </c>
      <c r="AC17" s="75">
        <v>4</v>
      </c>
      <c r="AD17" s="75">
        <v>4</v>
      </c>
      <c r="AE17" s="75">
        <v>4</v>
      </c>
      <c r="AF17" s="75">
        <v>4</v>
      </c>
      <c r="AG17" s="75">
        <v>4</v>
      </c>
      <c r="AH17" s="113"/>
      <c r="AI17" s="109">
        <f>IF(A17="","",COUNTIF(D17:AH18,"&gt;2")/2)</f>
        <v>29</v>
      </c>
      <c r="AJ17" s="109">
        <f>SUMPRODUCT(IFERROR((IFERROR(WEEKDAY($D$3:$AH$3,2),999)&lt;6)*D17:AH18,0))</f>
        <v>175.5</v>
      </c>
      <c r="AK17" s="109">
        <f>SUMPRODUCT((IFERROR(WEEKDAY($D$3:$AH$3,2),999)&lt;6)*D19:AH19)</f>
        <v>71.5</v>
      </c>
      <c r="AL17" s="109">
        <f>SUMPRODUCT(IFERROR((IFERROR(WEEKDAY($D$3:$AH$3,2),0)&gt;5)*D17:AH19,0))</f>
        <v>72</v>
      </c>
      <c r="AM17" s="109">
        <f>SUM(D17:AH19)</f>
        <v>319</v>
      </c>
      <c r="AN17" s="67" t="s">
        <v>219</v>
      </c>
      <c r="AO17" s="109">
        <f>SUMPRODUCT((IFERROR((D17:AH17+D18:AH18+D19:AH19),0)&gt;8)*1,IFERROR((D17:AH17+D18:AH18+D19:AH19-8),0))</f>
        <v>87.5</v>
      </c>
      <c r="AP17" s="109">
        <f>AM17-AO17</f>
        <v>231.5</v>
      </c>
    </row>
    <row r="18" s="59" customFormat="1" spans="1:42">
      <c r="A18" s="71"/>
      <c r="B18" s="71"/>
      <c r="C18" s="71" t="s">
        <v>223</v>
      </c>
      <c r="D18" s="75">
        <v>4</v>
      </c>
      <c r="E18" s="75">
        <v>4</v>
      </c>
      <c r="F18" s="75">
        <v>4</v>
      </c>
      <c r="G18" s="75">
        <v>3.5</v>
      </c>
      <c r="H18" s="75">
        <v>4</v>
      </c>
      <c r="I18" s="75">
        <v>4</v>
      </c>
      <c r="J18" s="75">
        <v>4</v>
      </c>
      <c r="K18" s="75">
        <v>4</v>
      </c>
      <c r="L18" s="75">
        <v>4</v>
      </c>
      <c r="M18" s="75">
        <v>4</v>
      </c>
      <c r="N18" s="75">
        <v>4</v>
      </c>
      <c r="O18" s="75">
        <v>4</v>
      </c>
      <c r="P18" s="75">
        <v>4</v>
      </c>
      <c r="Q18" s="75"/>
      <c r="R18" s="75">
        <v>4</v>
      </c>
      <c r="S18" s="75">
        <v>4</v>
      </c>
      <c r="T18" s="75">
        <v>4</v>
      </c>
      <c r="U18" s="75">
        <v>4</v>
      </c>
      <c r="V18" s="75">
        <v>4</v>
      </c>
      <c r="W18" s="94">
        <v>4</v>
      </c>
      <c r="X18" s="75">
        <v>4</v>
      </c>
      <c r="Y18" s="75">
        <v>4</v>
      </c>
      <c r="Z18" s="75">
        <v>4</v>
      </c>
      <c r="AA18" s="75">
        <v>4</v>
      </c>
      <c r="AB18" s="75">
        <v>4</v>
      </c>
      <c r="AC18" s="75">
        <v>4</v>
      </c>
      <c r="AD18" s="75">
        <v>4</v>
      </c>
      <c r="AE18" s="75">
        <v>4</v>
      </c>
      <c r="AF18" s="75">
        <v>4</v>
      </c>
      <c r="AG18" s="75">
        <v>4</v>
      </c>
      <c r="AH18" s="113"/>
      <c r="AI18" s="109"/>
      <c r="AJ18" s="109"/>
      <c r="AK18" s="109"/>
      <c r="AL18" s="109"/>
      <c r="AM18" s="109"/>
      <c r="AN18" s="67"/>
      <c r="AO18" s="109"/>
      <c r="AP18" s="109"/>
    </row>
    <row r="19" s="59" customFormat="1" spans="1:42">
      <c r="A19" s="71"/>
      <c r="B19" s="71"/>
      <c r="C19" s="71" t="s">
        <v>220</v>
      </c>
      <c r="D19" s="71">
        <v>2</v>
      </c>
      <c r="E19" s="71">
        <v>3.5</v>
      </c>
      <c r="F19" s="71">
        <v>3</v>
      </c>
      <c r="G19" s="71"/>
      <c r="H19" s="71">
        <v>2</v>
      </c>
      <c r="I19" s="71">
        <v>1</v>
      </c>
      <c r="J19" s="71">
        <v>4</v>
      </c>
      <c r="K19" s="71">
        <v>5</v>
      </c>
      <c r="L19" s="71">
        <v>5</v>
      </c>
      <c r="M19" s="71">
        <v>4</v>
      </c>
      <c r="N19" s="71">
        <v>4</v>
      </c>
      <c r="O19" s="71">
        <v>5</v>
      </c>
      <c r="P19" s="71">
        <v>1</v>
      </c>
      <c r="Q19" s="71"/>
      <c r="R19" s="71">
        <v>3.5</v>
      </c>
      <c r="S19" s="71">
        <v>4.5</v>
      </c>
      <c r="T19" s="71">
        <v>3.5</v>
      </c>
      <c r="U19" s="71">
        <v>4</v>
      </c>
      <c r="V19" s="71">
        <v>3.5</v>
      </c>
      <c r="W19" s="95">
        <v>3</v>
      </c>
      <c r="X19" s="71"/>
      <c r="Y19" s="71">
        <v>3.5</v>
      </c>
      <c r="Z19" s="71">
        <v>2.5</v>
      </c>
      <c r="AA19" s="71">
        <v>3</v>
      </c>
      <c r="AB19" s="71">
        <v>2</v>
      </c>
      <c r="AC19" s="71">
        <v>2.5</v>
      </c>
      <c r="AD19" s="71">
        <v>3.5</v>
      </c>
      <c r="AE19" s="71">
        <v>3.5</v>
      </c>
      <c r="AF19" s="71">
        <v>3.5</v>
      </c>
      <c r="AG19" s="71">
        <v>2</v>
      </c>
      <c r="AH19" s="113"/>
      <c r="AI19" s="109"/>
      <c r="AJ19" s="109"/>
      <c r="AK19" s="109"/>
      <c r="AL19" s="109"/>
      <c r="AM19" s="109"/>
      <c r="AN19" s="67"/>
      <c r="AO19" s="109"/>
      <c r="AP19" s="109"/>
    </row>
    <row r="20" s="59" customFormat="1" spans="1:42">
      <c r="A20" s="71" t="s">
        <v>170</v>
      </c>
      <c r="B20" s="71" t="s">
        <v>221</v>
      </c>
      <c r="C20" s="71" t="s">
        <v>222</v>
      </c>
      <c r="D20" s="75">
        <v>4</v>
      </c>
      <c r="E20" s="75">
        <v>4</v>
      </c>
      <c r="F20" s="75">
        <v>4</v>
      </c>
      <c r="G20" s="75">
        <v>4</v>
      </c>
      <c r="H20" s="75"/>
      <c r="I20" s="75">
        <v>4</v>
      </c>
      <c r="J20" s="75">
        <v>4</v>
      </c>
      <c r="K20" s="75">
        <v>4</v>
      </c>
      <c r="L20" s="75">
        <v>4</v>
      </c>
      <c r="M20" s="75">
        <v>4</v>
      </c>
      <c r="N20" s="75">
        <v>4</v>
      </c>
      <c r="O20" s="75">
        <v>4</v>
      </c>
      <c r="P20" s="75">
        <v>4</v>
      </c>
      <c r="Q20" s="75">
        <v>4</v>
      </c>
      <c r="R20" s="75">
        <v>4</v>
      </c>
      <c r="S20" s="75">
        <v>4</v>
      </c>
      <c r="T20" s="75">
        <v>4</v>
      </c>
      <c r="U20" s="75">
        <v>4</v>
      </c>
      <c r="V20" s="75">
        <v>4</v>
      </c>
      <c r="W20" s="94">
        <v>4</v>
      </c>
      <c r="X20" s="75">
        <v>4</v>
      </c>
      <c r="Y20" s="75">
        <v>4</v>
      </c>
      <c r="Z20" s="75">
        <v>4</v>
      </c>
      <c r="AA20" s="75">
        <v>4</v>
      </c>
      <c r="AB20" s="75">
        <v>4</v>
      </c>
      <c r="AC20" s="75">
        <v>4</v>
      </c>
      <c r="AD20" s="75">
        <v>4</v>
      </c>
      <c r="AE20" s="75">
        <v>4</v>
      </c>
      <c r="AF20" s="75">
        <v>4</v>
      </c>
      <c r="AG20" s="75">
        <v>4</v>
      </c>
      <c r="AH20" s="113"/>
      <c r="AI20" s="109">
        <f>IF(A20="","",COUNTIF(D20:AH21,"&gt;2")/2)</f>
        <v>28.5</v>
      </c>
      <c r="AJ20" s="109">
        <f>SUMPRODUCT(IFERROR((IFERROR(WEEKDAY($D$3:$AH$3,2),999)&lt;6)*D20:AH21,0))</f>
        <v>164.5</v>
      </c>
      <c r="AK20" s="109">
        <f>SUMPRODUCT((IFERROR(WEEKDAY($D$3:$AH$3,2),999)&lt;6)*D22:AH22)</f>
        <v>92</v>
      </c>
      <c r="AL20" s="109">
        <f>SUMPRODUCT(IFERROR((IFERROR(WEEKDAY($D$3:$AH$3,2),0)&gt;5)*D20:AH22,0))</f>
        <v>93.5</v>
      </c>
      <c r="AM20" s="109">
        <f>SUM(D20:AH22)</f>
        <v>350</v>
      </c>
      <c r="AN20" s="67" t="s">
        <v>219</v>
      </c>
      <c r="AO20" s="109">
        <f>SUMPRODUCT((IFERROR((D20:AH20+D21:AH21+D22:AH22),0)&gt;8)*1,IFERROR((D20:AH20+D21:AH21+D22:AH22-8),0))</f>
        <v>121.5</v>
      </c>
      <c r="AP20" s="109">
        <f>AM20-AO20</f>
        <v>228.5</v>
      </c>
    </row>
    <row r="21" s="59" customFormat="1" spans="1:42">
      <c r="A21" s="71"/>
      <c r="B21" s="71"/>
      <c r="C21" s="71" t="s">
        <v>223</v>
      </c>
      <c r="D21" s="75">
        <v>4</v>
      </c>
      <c r="E21" s="75">
        <v>0.5</v>
      </c>
      <c r="F21" s="75">
        <v>4</v>
      </c>
      <c r="G21" s="75">
        <v>4</v>
      </c>
      <c r="H21" s="75"/>
      <c r="I21" s="75">
        <v>4</v>
      </c>
      <c r="J21" s="75">
        <v>4</v>
      </c>
      <c r="K21" s="75">
        <v>4</v>
      </c>
      <c r="L21" s="75">
        <v>4</v>
      </c>
      <c r="M21" s="75">
        <v>4</v>
      </c>
      <c r="N21" s="75">
        <v>4</v>
      </c>
      <c r="O21" s="75">
        <v>4</v>
      </c>
      <c r="P21" s="75">
        <v>4</v>
      </c>
      <c r="Q21" s="75">
        <v>4</v>
      </c>
      <c r="R21" s="75">
        <v>4</v>
      </c>
      <c r="S21" s="75">
        <v>4</v>
      </c>
      <c r="T21" s="75">
        <v>4</v>
      </c>
      <c r="U21" s="75">
        <v>4</v>
      </c>
      <c r="V21" s="75">
        <v>4</v>
      </c>
      <c r="W21" s="94">
        <v>4</v>
      </c>
      <c r="X21" s="75">
        <v>4</v>
      </c>
      <c r="Y21" s="75">
        <v>4</v>
      </c>
      <c r="Z21" s="75">
        <v>4</v>
      </c>
      <c r="AA21" s="75">
        <v>4</v>
      </c>
      <c r="AB21" s="75">
        <v>4</v>
      </c>
      <c r="AC21" s="75">
        <v>4</v>
      </c>
      <c r="AD21" s="75">
        <v>4</v>
      </c>
      <c r="AE21" s="75">
        <v>4</v>
      </c>
      <c r="AF21" s="75">
        <v>4</v>
      </c>
      <c r="AG21" s="75">
        <v>4</v>
      </c>
      <c r="AH21" s="113"/>
      <c r="AI21" s="109"/>
      <c r="AJ21" s="109"/>
      <c r="AK21" s="109"/>
      <c r="AL21" s="109"/>
      <c r="AM21" s="109"/>
      <c r="AN21" s="67"/>
      <c r="AO21" s="109"/>
      <c r="AP21" s="109"/>
    </row>
    <row r="22" s="59" customFormat="1" spans="1:42">
      <c r="A22" s="71"/>
      <c r="B22" s="71"/>
      <c r="C22" s="71" t="s">
        <v>220</v>
      </c>
      <c r="D22" s="71">
        <v>0.5</v>
      </c>
      <c r="E22" s="71"/>
      <c r="F22" s="71">
        <v>1.5</v>
      </c>
      <c r="G22" s="71">
        <v>5</v>
      </c>
      <c r="H22" s="71"/>
      <c r="I22" s="71">
        <v>4</v>
      </c>
      <c r="J22" s="71">
        <v>2.5</v>
      </c>
      <c r="K22" s="71">
        <v>5</v>
      </c>
      <c r="L22" s="71">
        <v>5</v>
      </c>
      <c r="M22" s="71">
        <v>5</v>
      </c>
      <c r="N22" s="71">
        <v>5</v>
      </c>
      <c r="O22" s="71">
        <v>5</v>
      </c>
      <c r="P22" s="71">
        <v>4</v>
      </c>
      <c r="Q22" s="71">
        <v>1</v>
      </c>
      <c r="R22" s="71">
        <v>5</v>
      </c>
      <c r="S22" s="71">
        <v>5</v>
      </c>
      <c r="T22" s="71">
        <v>5</v>
      </c>
      <c r="U22" s="71">
        <v>5</v>
      </c>
      <c r="V22" s="71">
        <v>5</v>
      </c>
      <c r="W22" s="95">
        <v>5</v>
      </c>
      <c r="X22" s="71">
        <v>3</v>
      </c>
      <c r="Y22" s="71">
        <v>5</v>
      </c>
      <c r="Z22" s="71">
        <v>5</v>
      </c>
      <c r="AA22" s="71">
        <v>5</v>
      </c>
      <c r="AB22" s="71">
        <v>5</v>
      </c>
      <c r="AC22" s="71">
        <v>5</v>
      </c>
      <c r="AD22" s="71">
        <v>5</v>
      </c>
      <c r="AE22" s="71">
        <v>5</v>
      </c>
      <c r="AF22" s="71">
        <v>5</v>
      </c>
      <c r="AG22" s="71">
        <v>5</v>
      </c>
      <c r="AH22" s="111"/>
      <c r="AI22" s="109"/>
      <c r="AJ22" s="109"/>
      <c r="AK22" s="109"/>
      <c r="AL22" s="109"/>
      <c r="AM22" s="109"/>
      <c r="AN22" s="67"/>
      <c r="AO22" s="109"/>
      <c r="AP22" s="109"/>
    </row>
    <row r="23" s="59" customFormat="1" ht="20.25" spans="1:42">
      <c r="A23" s="76" t="s">
        <v>27</v>
      </c>
      <c r="B23" s="77" t="s">
        <v>221</v>
      </c>
      <c r="C23" s="77" t="s">
        <v>222</v>
      </c>
      <c r="D23" s="78">
        <v>4</v>
      </c>
      <c r="E23" s="78">
        <v>4</v>
      </c>
      <c r="F23" s="78">
        <v>4</v>
      </c>
      <c r="G23" s="78">
        <v>4</v>
      </c>
      <c r="H23" s="78">
        <v>4</v>
      </c>
      <c r="I23" s="78">
        <v>4</v>
      </c>
      <c r="J23" s="78">
        <v>4</v>
      </c>
      <c r="K23" s="78">
        <v>4</v>
      </c>
      <c r="L23" s="78">
        <v>4</v>
      </c>
      <c r="M23" s="78">
        <v>4</v>
      </c>
      <c r="N23" s="78">
        <v>4</v>
      </c>
      <c r="O23" s="78">
        <v>4</v>
      </c>
      <c r="P23" s="78">
        <v>4</v>
      </c>
      <c r="Q23" s="78">
        <v>4</v>
      </c>
      <c r="R23" s="78">
        <v>4</v>
      </c>
      <c r="S23" s="78">
        <v>4</v>
      </c>
      <c r="T23" s="78">
        <v>4</v>
      </c>
      <c r="U23" s="78">
        <v>4</v>
      </c>
      <c r="V23" s="78">
        <v>4</v>
      </c>
      <c r="W23" s="79">
        <v>4</v>
      </c>
      <c r="X23" s="78">
        <v>4</v>
      </c>
      <c r="Y23" s="78">
        <v>4</v>
      </c>
      <c r="Z23" s="78">
        <v>4</v>
      </c>
      <c r="AA23" s="78">
        <v>4</v>
      </c>
      <c r="AB23" s="78">
        <v>4</v>
      </c>
      <c r="AC23" s="78">
        <v>4</v>
      </c>
      <c r="AD23" s="78">
        <v>4</v>
      </c>
      <c r="AE23" s="78">
        <v>4</v>
      </c>
      <c r="AF23" s="78">
        <v>4</v>
      </c>
      <c r="AG23" s="78">
        <v>4</v>
      </c>
      <c r="AH23" s="108"/>
      <c r="AI23" s="109">
        <f>IF(A23="","",COUNTIF(D23:AH24,"&gt;2")/2)</f>
        <v>29.5</v>
      </c>
      <c r="AJ23" s="109">
        <f>SUMPRODUCT(IFERROR((IFERROR(WEEKDAY($D$3:$AH$3,2),999)&lt;6)*D23:AH24,0))</f>
        <v>172</v>
      </c>
      <c r="AK23" s="109">
        <f>SUMPRODUCT((IFERROR(WEEKDAY($D$3:$AH$3,2),999)&lt;6)*D25:AH25)</f>
        <v>76.5</v>
      </c>
      <c r="AL23" s="109">
        <f>SUMPRODUCT(IFERROR((IFERROR(WEEKDAY($D$3:$AH$3,2),0)&gt;5)*D23:AH25,0))</f>
        <v>83.5</v>
      </c>
      <c r="AM23" s="109">
        <f>SUM(D23:AH25)</f>
        <v>332</v>
      </c>
      <c r="AN23" s="67" t="s">
        <v>219</v>
      </c>
      <c r="AO23" s="109">
        <f>SUMPRODUCT((IFERROR((D23:AH23+D24:AH24+D25:AH25),0)&gt;8)*1,IFERROR((D23:AH23+D24:AH24+D25:AH25-8),0))</f>
        <v>96</v>
      </c>
      <c r="AP23" s="109">
        <f>AM23-AO23</f>
        <v>236</v>
      </c>
    </row>
    <row r="24" s="59" customFormat="1" ht="20.25" spans="1:42">
      <c r="A24" s="76"/>
      <c r="B24" s="77"/>
      <c r="C24" s="77" t="s">
        <v>223</v>
      </c>
      <c r="D24" s="78">
        <v>4</v>
      </c>
      <c r="E24" s="78">
        <v>4</v>
      </c>
      <c r="F24" s="78">
        <v>4</v>
      </c>
      <c r="G24" s="78">
        <v>4</v>
      </c>
      <c r="H24" s="78">
        <v>4</v>
      </c>
      <c r="I24" s="78">
        <v>4</v>
      </c>
      <c r="J24" s="78">
        <v>4</v>
      </c>
      <c r="K24" s="78">
        <v>4</v>
      </c>
      <c r="L24" s="78">
        <v>4</v>
      </c>
      <c r="M24" s="78">
        <v>4</v>
      </c>
      <c r="N24" s="79"/>
      <c r="O24" s="78">
        <v>4</v>
      </c>
      <c r="P24" s="78">
        <v>4</v>
      </c>
      <c r="Q24" s="78">
        <v>4</v>
      </c>
      <c r="R24" s="78">
        <v>4</v>
      </c>
      <c r="S24" s="78">
        <v>4</v>
      </c>
      <c r="T24" s="78">
        <v>4</v>
      </c>
      <c r="U24" s="78">
        <v>4</v>
      </c>
      <c r="V24" s="78">
        <v>4</v>
      </c>
      <c r="W24" s="79">
        <v>4</v>
      </c>
      <c r="X24" s="78">
        <v>4</v>
      </c>
      <c r="Y24" s="78">
        <v>4</v>
      </c>
      <c r="Z24" s="78">
        <v>4</v>
      </c>
      <c r="AA24" s="78">
        <v>4</v>
      </c>
      <c r="AB24" s="78">
        <v>4</v>
      </c>
      <c r="AC24" s="78">
        <v>4</v>
      </c>
      <c r="AD24" s="78">
        <v>4</v>
      </c>
      <c r="AE24" s="78">
        <v>4</v>
      </c>
      <c r="AF24" s="78">
        <v>4</v>
      </c>
      <c r="AG24" s="78">
        <v>4</v>
      </c>
      <c r="AH24" s="108"/>
      <c r="AI24" s="109"/>
      <c r="AJ24" s="109"/>
      <c r="AK24" s="109"/>
      <c r="AL24" s="109"/>
      <c r="AM24" s="109"/>
      <c r="AN24" s="67"/>
      <c r="AO24" s="109"/>
      <c r="AP24" s="109"/>
    </row>
    <row r="25" s="59" customFormat="1" ht="20.25" spans="1:42">
      <c r="A25" s="76"/>
      <c r="B25" s="77"/>
      <c r="C25" s="77" t="s">
        <v>220</v>
      </c>
      <c r="D25" s="78">
        <v>3.5</v>
      </c>
      <c r="E25" s="78">
        <v>4</v>
      </c>
      <c r="F25" s="78">
        <v>3.5</v>
      </c>
      <c r="G25" s="78">
        <v>3.5</v>
      </c>
      <c r="H25" s="78">
        <v>2</v>
      </c>
      <c r="I25" s="78">
        <v>3</v>
      </c>
      <c r="J25" s="78">
        <v>2</v>
      </c>
      <c r="K25" s="78">
        <v>4.5</v>
      </c>
      <c r="L25" s="78">
        <v>4</v>
      </c>
      <c r="M25" s="78">
        <v>4</v>
      </c>
      <c r="N25" s="78"/>
      <c r="O25" s="78">
        <v>4.5</v>
      </c>
      <c r="P25" s="78">
        <v>1.5</v>
      </c>
      <c r="Q25" s="78">
        <v>0.5</v>
      </c>
      <c r="R25" s="78">
        <v>4</v>
      </c>
      <c r="S25" s="78">
        <v>4.5</v>
      </c>
      <c r="T25" s="78">
        <v>4</v>
      </c>
      <c r="U25" s="78">
        <v>4</v>
      </c>
      <c r="V25" s="78">
        <v>4</v>
      </c>
      <c r="W25" s="79">
        <v>3</v>
      </c>
      <c r="X25" s="78">
        <v>1.5</v>
      </c>
      <c r="Y25" s="99">
        <v>4</v>
      </c>
      <c r="Z25" s="78">
        <v>4</v>
      </c>
      <c r="AA25" s="78">
        <v>3.5</v>
      </c>
      <c r="AB25" s="78">
        <v>4</v>
      </c>
      <c r="AC25" s="78">
        <v>3</v>
      </c>
      <c r="AD25" s="78">
        <v>4</v>
      </c>
      <c r="AE25" s="78">
        <v>4</v>
      </c>
      <c r="AF25" s="78">
        <v>4</v>
      </c>
      <c r="AG25" s="78"/>
      <c r="AH25" s="108"/>
      <c r="AI25" s="109"/>
      <c r="AJ25" s="109"/>
      <c r="AK25" s="109"/>
      <c r="AL25" s="109"/>
      <c r="AM25" s="109"/>
      <c r="AN25" s="67"/>
      <c r="AO25" s="109"/>
      <c r="AP25" s="109"/>
    </row>
    <row r="26" s="59" customFormat="1" ht="20.25" spans="1:42">
      <c r="A26" s="76" t="s">
        <v>24</v>
      </c>
      <c r="B26" s="77" t="s">
        <v>221</v>
      </c>
      <c r="C26" s="77" t="s">
        <v>222</v>
      </c>
      <c r="D26" s="78">
        <v>4</v>
      </c>
      <c r="E26" s="79"/>
      <c r="F26" s="79"/>
      <c r="G26" s="78">
        <v>4</v>
      </c>
      <c r="H26" s="78">
        <v>4</v>
      </c>
      <c r="I26" s="78">
        <v>4</v>
      </c>
      <c r="J26" s="78">
        <v>4</v>
      </c>
      <c r="K26" s="78">
        <v>4</v>
      </c>
      <c r="L26" s="78">
        <v>4</v>
      </c>
      <c r="M26" s="78">
        <v>4</v>
      </c>
      <c r="N26" s="78">
        <v>4</v>
      </c>
      <c r="O26" s="78">
        <v>4</v>
      </c>
      <c r="P26" s="78">
        <v>4</v>
      </c>
      <c r="Q26" s="78">
        <v>4</v>
      </c>
      <c r="R26" s="79"/>
      <c r="S26" s="79"/>
      <c r="T26" s="79"/>
      <c r="U26" s="78">
        <v>4</v>
      </c>
      <c r="V26" s="78">
        <v>4</v>
      </c>
      <c r="W26" s="79">
        <v>4</v>
      </c>
      <c r="X26" s="78">
        <v>4</v>
      </c>
      <c r="Y26" s="78">
        <v>4</v>
      </c>
      <c r="Z26" s="78">
        <v>4</v>
      </c>
      <c r="AA26" s="78">
        <v>4</v>
      </c>
      <c r="AB26" s="78">
        <v>4</v>
      </c>
      <c r="AC26" s="78">
        <v>4</v>
      </c>
      <c r="AD26" s="78">
        <v>4</v>
      </c>
      <c r="AE26" s="78">
        <v>4</v>
      </c>
      <c r="AF26" s="78">
        <v>4</v>
      </c>
      <c r="AG26" s="78">
        <v>4</v>
      </c>
      <c r="AH26" s="108"/>
      <c r="AI26" s="109">
        <f>IF(A26="","",COUNTIF(D26:AH27,"&gt;2")/2)</f>
        <v>24.5</v>
      </c>
      <c r="AJ26" s="109">
        <f>SUMPRODUCT(IFERROR((IFERROR(WEEKDAY($D$3:$AH$3,2),999)&lt;6)*D26:AH27,0))</f>
        <v>133.5</v>
      </c>
      <c r="AK26" s="109">
        <f>SUMPRODUCT((IFERROR(WEEKDAY($D$3:$AH$3,2),999)&lt;6)*D28:AH28)</f>
        <v>33.5</v>
      </c>
      <c r="AL26" s="109">
        <f>SUMPRODUCT(IFERROR((IFERROR(WEEKDAY($D$3:$AH$3,2),0)&gt;5)*D26:AH28,0))</f>
        <v>79.5</v>
      </c>
      <c r="AM26" s="109">
        <f>SUM(D26:AH28)</f>
        <v>246.5</v>
      </c>
      <c r="AN26" s="67" t="s">
        <v>219</v>
      </c>
      <c r="AO26" s="109">
        <f>SUMPRODUCT((IFERROR((D26:AH26+D27:AH27+D28:AH28),0)&gt;8)*1,IFERROR((D26:AH26+D27:AH27+D28:AH28-8),0))</f>
        <v>49</v>
      </c>
      <c r="AP26" s="109">
        <f>AM26-AO26</f>
        <v>197.5</v>
      </c>
    </row>
    <row r="27" s="59" customFormat="1" ht="20.25" spans="1:42">
      <c r="A27" s="76"/>
      <c r="B27" s="77"/>
      <c r="C27" s="77" t="s">
        <v>223</v>
      </c>
      <c r="D27" s="78">
        <v>1.5</v>
      </c>
      <c r="E27" s="79"/>
      <c r="F27" s="79"/>
      <c r="G27" s="78">
        <v>4</v>
      </c>
      <c r="H27" s="78">
        <v>4</v>
      </c>
      <c r="I27" s="78">
        <v>4</v>
      </c>
      <c r="J27" s="78">
        <v>4</v>
      </c>
      <c r="K27" s="78">
        <v>4</v>
      </c>
      <c r="L27" s="78">
        <v>4</v>
      </c>
      <c r="M27" s="78">
        <v>4</v>
      </c>
      <c r="N27" s="78">
        <v>4</v>
      </c>
      <c r="O27" s="78">
        <v>4</v>
      </c>
      <c r="P27" s="78">
        <v>4</v>
      </c>
      <c r="Q27" s="78">
        <v>4</v>
      </c>
      <c r="R27" s="79"/>
      <c r="S27" s="79"/>
      <c r="T27" s="79"/>
      <c r="U27" s="78">
        <v>4</v>
      </c>
      <c r="V27" s="78">
        <v>4</v>
      </c>
      <c r="W27" s="79">
        <v>4</v>
      </c>
      <c r="X27" s="78">
        <v>4</v>
      </c>
      <c r="Y27" s="78">
        <v>4</v>
      </c>
      <c r="Z27" s="78">
        <v>4</v>
      </c>
      <c r="AA27" s="78">
        <v>4</v>
      </c>
      <c r="AB27" s="78">
        <v>4</v>
      </c>
      <c r="AC27" s="78">
        <v>4</v>
      </c>
      <c r="AD27" s="78">
        <v>4</v>
      </c>
      <c r="AE27" s="78">
        <v>4</v>
      </c>
      <c r="AF27" s="78">
        <v>4</v>
      </c>
      <c r="AG27" s="78">
        <v>4</v>
      </c>
      <c r="AH27" s="108"/>
      <c r="AI27" s="109"/>
      <c r="AJ27" s="109"/>
      <c r="AK27" s="109"/>
      <c r="AL27" s="109"/>
      <c r="AM27" s="109"/>
      <c r="AN27" s="67"/>
      <c r="AO27" s="109"/>
      <c r="AP27" s="109"/>
    </row>
    <row r="28" s="59" customFormat="1" ht="20.25" spans="1:42">
      <c r="A28" s="76"/>
      <c r="B28" s="77"/>
      <c r="C28" s="77" t="s">
        <v>220</v>
      </c>
      <c r="D28" s="78"/>
      <c r="E28" s="78"/>
      <c r="F28" s="78"/>
      <c r="G28" s="78"/>
      <c r="H28" s="78">
        <v>2</v>
      </c>
      <c r="I28" s="78">
        <v>2</v>
      </c>
      <c r="J28" s="78"/>
      <c r="K28" s="78">
        <v>2</v>
      </c>
      <c r="L28" s="78">
        <v>3</v>
      </c>
      <c r="M28" s="78">
        <v>0.5</v>
      </c>
      <c r="N28" s="78">
        <v>3</v>
      </c>
      <c r="O28" s="78">
        <v>3</v>
      </c>
      <c r="P28" s="78">
        <v>2</v>
      </c>
      <c r="Q28" s="78">
        <v>0.5</v>
      </c>
      <c r="R28" s="78"/>
      <c r="S28" s="78"/>
      <c r="T28" s="78"/>
      <c r="U28" s="78">
        <v>4</v>
      </c>
      <c r="V28" s="78">
        <v>4</v>
      </c>
      <c r="W28" s="79">
        <v>2</v>
      </c>
      <c r="X28" s="78">
        <v>3</v>
      </c>
      <c r="Y28" s="99">
        <v>3</v>
      </c>
      <c r="Z28" s="78">
        <v>1</v>
      </c>
      <c r="AA28" s="78">
        <v>1</v>
      </c>
      <c r="AB28" s="78">
        <v>0.5</v>
      </c>
      <c r="AC28" s="78">
        <v>3</v>
      </c>
      <c r="AD28" s="78">
        <v>2</v>
      </c>
      <c r="AE28" s="78">
        <v>4</v>
      </c>
      <c r="AF28" s="78">
        <v>3</v>
      </c>
      <c r="AG28" s="78">
        <v>0.5</v>
      </c>
      <c r="AH28" s="108"/>
      <c r="AI28" s="109"/>
      <c r="AJ28" s="109"/>
      <c r="AK28" s="109"/>
      <c r="AL28" s="109"/>
      <c r="AM28" s="109"/>
      <c r="AN28" s="67"/>
      <c r="AO28" s="109"/>
      <c r="AP28" s="109"/>
    </row>
    <row r="29" s="59" customFormat="1" ht="20.25" spans="1:42">
      <c r="A29" s="76" t="s">
        <v>33</v>
      </c>
      <c r="B29" s="77" t="s">
        <v>221</v>
      </c>
      <c r="C29" s="77" t="s">
        <v>222</v>
      </c>
      <c r="D29" s="78">
        <v>4</v>
      </c>
      <c r="E29" s="78">
        <v>4</v>
      </c>
      <c r="F29" s="78">
        <v>4</v>
      </c>
      <c r="G29" s="79"/>
      <c r="H29" s="78">
        <v>4</v>
      </c>
      <c r="I29" s="78">
        <v>4</v>
      </c>
      <c r="J29" s="78">
        <v>4</v>
      </c>
      <c r="K29" s="78">
        <v>4</v>
      </c>
      <c r="L29" s="78">
        <v>4</v>
      </c>
      <c r="M29" s="79"/>
      <c r="N29" s="78">
        <v>4</v>
      </c>
      <c r="O29" s="78">
        <v>4</v>
      </c>
      <c r="P29" s="78">
        <v>4</v>
      </c>
      <c r="Q29" s="78">
        <v>4</v>
      </c>
      <c r="R29" s="78">
        <v>4</v>
      </c>
      <c r="S29" s="78">
        <v>4</v>
      </c>
      <c r="T29" s="78">
        <v>4</v>
      </c>
      <c r="U29" s="78">
        <v>4</v>
      </c>
      <c r="V29" s="78">
        <v>4</v>
      </c>
      <c r="W29" s="79">
        <v>4</v>
      </c>
      <c r="X29" s="78">
        <v>4</v>
      </c>
      <c r="Y29" s="78">
        <v>4</v>
      </c>
      <c r="Z29" s="78">
        <v>4</v>
      </c>
      <c r="AA29" s="78">
        <v>4</v>
      </c>
      <c r="AB29" s="78">
        <v>4</v>
      </c>
      <c r="AC29" s="78">
        <v>4</v>
      </c>
      <c r="AD29" s="78">
        <v>4</v>
      </c>
      <c r="AE29" s="78">
        <v>4</v>
      </c>
      <c r="AF29" s="78">
        <v>4</v>
      </c>
      <c r="AG29" s="78">
        <v>4</v>
      </c>
      <c r="AH29" s="108"/>
      <c r="AI29" s="109">
        <f>IF(A29="","",COUNTIF(D29:AH30,"&gt;2")/2)</f>
        <v>28</v>
      </c>
      <c r="AJ29" s="109">
        <f>SUMPRODUCT(IFERROR((IFERROR(WEEKDAY($D$3:$AH$3,2),999)&lt;6)*D29:AH30,0))</f>
        <v>160</v>
      </c>
      <c r="AK29" s="109">
        <f>SUMPRODUCT((IFERROR(WEEKDAY($D$3:$AH$3,2),999)&lt;6)*D31:AH31)</f>
        <v>62</v>
      </c>
      <c r="AL29" s="109">
        <f>SUMPRODUCT(IFERROR((IFERROR(WEEKDAY($D$3:$AH$3,2),0)&gt;5)*D29:AH31,0))</f>
        <v>78.5</v>
      </c>
      <c r="AM29" s="109">
        <f>SUM(D29:AH31)</f>
        <v>300.5</v>
      </c>
      <c r="AN29" s="67" t="s">
        <v>219</v>
      </c>
      <c r="AO29" s="109">
        <f>SUMPRODUCT((IFERROR((D29:AH29+D30:AH30+D31:AH31),0)&gt;8)*1,IFERROR((D29:AH29+D30:AH30+D31:AH31-8),0))</f>
        <v>76.5</v>
      </c>
      <c r="AP29" s="109">
        <f>AM29-AO29</f>
        <v>224</v>
      </c>
    </row>
    <row r="30" s="59" customFormat="1" ht="20.25" spans="1:42">
      <c r="A30" s="76"/>
      <c r="B30" s="77"/>
      <c r="C30" s="77" t="s">
        <v>223</v>
      </c>
      <c r="D30" s="78">
        <v>4</v>
      </c>
      <c r="E30" s="78">
        <v>4</v>
      </c>
      <c r="F30" s="78">
        <v>4</v>
      </c>
      <c r="G30" s="79"/>
      <c r="H30" s="78">
        <v>4</v>
      </c>
      <c r="I30" s="78">
        <v>4</v>
      </c>
      <c r="J30" s="78">
        <v>4</v>
      </c>
      <c r="K30" s="78">
        <v>4</v>
      </c>
      <c r="L30" s="78">
        <v>4</v>
      </c>
      <c r="M30" s="79"/>
      <c r="N30" s="78">
        <v>4</v>
      </c>
      <c r="O30" s="78">
        <v>4</v>
      </c>
      <c r="P30" s="78">
        <v>4</v>
      </c>
      <c r="Q30" s="78">
        <v>4</v>
      </c>
      <c r="R30" s="78">
        <v>4</v>
      </c>
      <c r="S30" s="78">
        <v>4</v>
      </c>
      <c r="T30" s="78">
        <v>4</v>
      </c>
      <c r="U30" s="78">
        <v>4</v>
      </c>
      <c r="V30" s="78">
        <v>4</v>
      </c>
      <c r="W30" s="79">
        <v>4</v>
      </c>
      <c r="X30" s="78">
        <v>4</v>
      </c>
      <c r="Y30" s="78">
        <v>4</v>
      </c>
      <c r="Z30" s="78">
        <v>4</v>
      </c>
      <c r="AA30" s="78">
        <v>4</v>
      </c>
      <c r="AB30" s="78">
        <v>4</v>
      </c>
      <c r="AC30" s="78">
        <v>4</v>
      </c>
      <c r="AD30" s="78">
        <v>4</v>
      </c>
      <c r="AE30" s="78">
        <v>4</v>
      </c>
      <c r="AF30" s="78">
        <v>4</v>
      </c>
      <c r="AG30" s="78">
        <v>4</v>
      </c>
      <c r="AH30" s="108"/>
      <c r="AI30" s="109"/>
      <c r="AJ30" s="109"/>
      <c r="AK30" s="109"/>
      <c r="AL30" s="109"/>
      <c r="AM30" s="109"/>
      <c r="AN30" s="67"/>
      <c r="AO30" s="109"/>
      <c r="AP30" s="109"/>
    </row>
    <row r="31" s="59" customFormat="1" ht="20.25" spans="1:42">
      <c r="A31" s="76"/>
      <c r="B31" s="77"/>
      <c r="C31" s="77" t="s">
        <v>220</v>
      </c>
      <c r="D31" s="78">
        <v>2</v>
      </c>
      <c r="E31" s="78">
        <v>3.5</v>
      </c>
      <c r="F31" s="78"/>
      <c r="G31" s="78"/>
      <c r="H31" s="78">
        <v>2</v>
      </c>
      <c r="I31" s="78">
        <v>3</v>
      </c>
      <c r="J31" s="78">
        <v>2</v>
      </c>
      <c r="K31" s="78">
        <v>4.5</v>
      </c>
      <c r="L31" s="78">
        <v>3.5</v>
      </c>
      <c r="M31" s="78"/>
      <c r="N31" s="78">
        <v>3.5</v>
      </c>
      <c r="O31" s="78">
        <v>4.5</v>
      </c>
      <c r="P31" s="78">
        <v>1.5</v>
      </c>
      <c r="Q31" s="78">
        <v>0.5</v>
      </c>
      <c r="R31" s="78">
        <v>3.5</v>
      </c>
      <c r="S31" s="78">
        <v>4.5</v>
      </c>
      <c r="T31" s="78">
        <v>3.5</v>
      </c>
      <c r="U31" s="78">
        <v>3.5</v>
      </c>
      <c r="V31" s="78">
        <v>3.5</v>
      </c>
      <c r="W31" s="79">
        <v>3</v>
      </c>
      <c r="X31" s="78">
        <v>1</v>
      </c>
      <c r="Y31" s="99">
        <v>3.5</v>
      </c>
      <c r="Z31" s="78">
        <v>3.5</v>
      </c>
      <c r="AA31" s="78">
        <v>3</v>
      </c>
      <c r="AB31" s="78">
        <v>3.5</v>
      </c>
      <c r="AC31" s="78">
        <v>3</v>
      </c>
      <c r="AD31" s="78">
        <v>3.5</v>
      </c>
      <c r="AE31" s="78"/>
      <c r="AF31" s="78">
        <v>3.5</v>
      </c>
      <c r="AG31" s="78"/>
      <c r="AH31" s="114"/>
      <c r="AI31" s="109"/>
      <c r="AJ31" s="109"/>
      <c r="AK31" s="109"/>
      <c r="AL31" s="109"/>
      <c r="AM31" s="109"/>
      <c r="AN31" s="67"/>
      <c r="AO31" s="109"/>
      <c r="AP31" s="109"/>
    </row>
    <row r="32" s="59" customFormat="1" ht="20.25" spans="1:42">
      <c r="A32" s="76" t="s">
        <v>23</v>
      </c>
      <c r="B32" s="77" t="s">
        <v>221</v>
      </c>
      <c r="C32" s="77" t="s">
        <v>222</v>
      </c>
      <c r="D32" s="78">
        <v>4</v>
      </c>
      <c r="E32" s="78">
        <v>2.5</v>
      </c>
      <c r="F32" s="78">
        <v>4</v>
      </c>
      <c r="G32" s="78">
        <v>4</v>
      </c>
      <c r="H32" s="78">
        <v>4</v>
      </c>
      <c r="I32" s="78">
        <v>4</v>
      </c>
      <c r="J32" s="78">
        <v>4</v>
      </c>
      <c r="K32" s="78">
        <v>4</v>
      </c>
      <c r="L32" s="78">
        <v>4</v>
      </c>
      <c r="M32" s="78">
        <v>4</v>
      </c>
      <c r="N32" s="78">
        <v>4</v>
      </c>
      <c r="O32" s="78">
        <v>4</v>
      </c>
      <c r="P32" s="78">
        <v>4</v>
      </c>
      <c r="Q32" s="78">
        <v>4</v>
      </c>
      <c r="R32" s="78">
        <v>4</v>
      </c>
      <c r="S32" s="78">
        <v>4</v>
      </c>
      <c r="T32" s="78">
        <v>4</v>
      </c>
      <c r="U32" s="78">
        <v>4</v>
      </c>
      <c r="V32" s="78">
        <v>4</v>
      </c>
      <c r="W32" s="79">
        <v>4</v>
      </c>
      <c r="X32" s="79"/>
      <c r="Y32" s="78">
        <v>4</v>
      </c>
      <c r="Z32" s="78">
        <v>4</v>
      </c>
      <c r="AA32" s="78">
        <v>4</v>
      </c>
      <c r="AB32" s="78">
        <v>4</v>
      </c>
      <c r="AC32" s="78">
        <v>4</v>
      </c>
      <c r="AD32" s="78">
        <v>4</v>
      </c>
      <c r="AE32" s="78">
        <v>4</v>
      </c>
      <c r="AF32" s="78">
        <v>4</v>
      </c>
      <c r="AG32" s="78">
        <v>4</v>
      </c>
      <c r="AH32" s="115"/>
      <c r="AI32" s="109">
        <f>IF(A32="","",COUNTIF(D32:AH33,"&gt;2")/2)</f>
        <v>26.5</v>
      </c>
      <c r="AJ32" s="109">
        <f>SUMPRODUCT(IFERROR((IFERROR(WEEKDAY($D$3:$AH$3,2),999)&lt;6)*D32:AH33,0))</f>
        <v>160.5</v>
      </c>
      <c r="AK32" s="109">
        <f>SUMPRODUCT((IFERROR(WEEKDAY($D$3:$AH$3,2),999)&lt;6)*D34:AH34)</f>
        <v>49.5</v>
      </c>
      <c r="AL32" s="109">
        <f>SUMPRODUCT(IFERROR((IFERROR(WEEKDAY($D$3:$AH$3,2),0)&gt;5)*D32:AH34,0))</f>
        <v>69</v>
      </c>
      <c r="AM32" s="109">
        <f>SUM(D32:AH34)</f>
        <v>279</v>
      </c>
      <c r="AN32" s="67" t="s">
        <v>219</v>
      </c>
      <c r="AO32" s="109">
        <f>SUMPRODUCT((IFERROR((D32:AH32+D33:AH33+D34:AH34),0)&gt;8)*1,IFERROR((D32:AH32+D33:AH33+D34:AH34-8),0))</f>
        <v>66.5</v>
      </c>
      <c r="AP32" s="109">
        <f>AM32-AO32</f>
        <v>212.5</v>
      </c>
    </row>
    <row r="33" s="59" customFormat="1" ht="20.25" spans="1:42">
      <c r="A33" s="76"/>
      <c r="B33" s="77"/>
      <c r="C33" s="77" t="s">
        <v>223</v>
      </c>
      <c r="D33" s="78">
        <v>4</v>
      </c>
      <c r="E33" s="79"/>
      <c r="F33" s="78">
        <v>4</v>
      </c>
      <c r="G33" s="78">
        <v>4</v>
      </c>
      <c r="H33" s="78">
        <v>4</v>
      </c>
      <c r="I33" s="78">
        <v>4</v>
      </c>
      <c r="J33" s="78">
        <v>4</v>
      </c>
      <c r="K33" s="78">
        <v>4</v>
      </c>
      <c r="L33" s="78">
        <v>0.5</v>
      </c>
      <c r="M33" s="78">
        <v>4</v>
      </c>
      <c r="N33" s="78">
        <v>4</v>
      </c>
      <c r="O33" s="78">
        <v>4</v>
      </c>
      <c r="P33" s="78">
        <v>4</v>
      </c>
      <c r="Q33" s="79"/>
      <c r="R33" s="78">
        <v>4</v>
      </c>
      <c r="S33" s="78">
        <v>4</v>
      </c>
      <c r="T33" s="78">
        <v>4</v>
      </c>
      <c r="U33" s="78">
        <v>4</v>
      </c>
      <c r="V33" s="78">
        <v>1.5</v>
      </c>
      <c r="W33" s="79">
        <v>4</v>
      </c>
      <c r="X33" s="79"/>
      <c r="Y33" s="78">
        <v>4</v>
      </c>
      <c r="Z33" s="78">
        <v>4</v>
      </c>
      <c r="AA33" s="78">
        <v>4</v>
      </c>
      <c r="AB33" s="78">
        <v>4</v>
      </c>
      <c r="AC33" s="78">
        <v>4</v>
      </c>
      <c r="AD33" s="78">
        <v>4</v>
      </c>
      <c r="AE33" s="78">
        <v>4</v>
      </c>
      <c r="AF33" s="78">
        <v>4</v>
      </c>
      <c r="AG33" s="79"/>
      <c r="AH33" s="115"/>
      <c r="AI33" s="109"/>
      <c r="AJ33" s="109"/>
      <c r="AK33" s="109"/>
      <c r="AL33" s="109"/>
      <c r="AM33" s="109"/>
      <c r="AN33" s="67"/>
      <c r="AO33" s="109"/>
      <c r="AP33" s="109"/>
    </row>
    <row r="34" s="59" customFormat="1" ht="20.25" spans="1:42">
      <c r="A34" s="76"/>
      <c r="B34" s="77"/>
      <c r="C34" s="77" t="s">
        <v>220</v>
      </c>
      <c r="D34" s="78">
        <v>2.5</v>
      </c>
      <c r="E34" s="78"/>
      <c r="F34" s="78"/>
      <c r="G34" s="78">
        <v>0.5</v>
      </c>
      <c r="H34" s="78">
        <v>0.5</v>
      </c>
      <c r="I34" s="78">
        <v>3</v>
      </c>
      <c r="J34" s="78">
        <v>2</v>
      </c>
      <c r="K34" s="78">
        <v>4.5</v>
      </c>
      <c r="L34" s="78"/>
      <c r="M34" s="78">
        <v>4</v>
      </c>
      <c r="N34" s="78">
        <v>4</v>
      </c>
      <c r="O34" s="78">
        <v>4</v>
      </c>
      <c r="P34" s="78">
        <v>1.5</v>
      </c>
      <c r="Q34" s="78"/>
      <c r="R34" s="78">
        <v>4</v>
      </c>
      <c r="S34" s="78">
        <v>6.5</v>
      </c>
      <c r="T34" s="78">
        <v>0.5</v>
      </c>
      <c r="U34" s="78">
        <v>3.5</v>
      </c>
      <c r="V34" s="78"/>
      <c r="W34" s="79">
        <v>3.5</v>
      </c>
      <c r="X34" s="78"/>
      <c r="Y34" s="99">
        <v>3</v>
      </c>
      <c r="Z34" s="78">
        <v>1</v>
      </c>
      <c r="AA34" s="78">
        <v>3.5</v>
      </c>
      <c r="AB34" s="78">
        <v>3</v>
      </c>
      <c r="AC34" s="78">
        <v>1</v>
      </c>
      <c r="AD34" s="78">
        <v>3.5</v>
      </c>
      <c r="AE34" s="78">
        <v>3.5</v>
      </c>
      <c r="AF34" s="78">
        <v>3.5</v>
      </c>
      <c r="AG34" s="78"/>
      <c r="AH34" s="115"/>
      <c r="AI34" s="109"/>
      <c r="AJ34" s="109"/>
      <c r="AK34" s="109"/>
      <c r="AL34" s="109"/>
      <c r="AM34" s="109"/>
      <c r="AN34" s="67"/>
      <c r="AO34" s="109"/>
      <c r="AP34" s="109"/>
    </row>
    <row r="35" s="59" customFormat="1" ht="20.25" spans="1:42">
      <c r="A35" s="76" t="s">
        <v>36</v>
      </c>
      <c r="B35" s="77" t="s">
        <v>221</v>
      </c>
      <c r="C35" s="77" t="s">
        <v>222</v>
      </c>
      <c r="D35" s="78">
        <v>4</v>
      </c>
      <c r="E35" s="78">
        <v>4</v>
      </c>
      <c r="F35" s="78">
        <v>4</v>
      </c>
      <c r="G35" s="78">
        <v>4</v>
      </c>
      <c r="H35" s="78">
        <v>4</v>
      </c>
      <c r="I35" s="78">
        <v>4</v>
      </c>
      <c r="J35" s="78">
        <v>4</v>
      </c>
      <c r="K35" s="78">
        <v>4</v>
      </c>
      <c r="L35" s="78">
        <v>4</v>
      </c>
      <c r="M35" s="78">
        <v>4</v>
      </c>
      <c r="N35" s="78">
        <v>4</v>
      </c>
      <c r="O35" s="78">
        <v>4</v>
      </c>
      <c r="P35" s="78">
        <v>4</v>
      </c>
      <c r="Q35" s="78">
        <v>4</v>
      </c>
      <c r="R35" s="78">
        <v>4</v>
      </c>
      <c r="S35" s="78">
        <v>4</v>
      </c>
      <c r="T35" s="78">
        <v>4</v>
      </c>
      <c r="U35" s="78">
        <v>4</v>
      </c>
      <c r="V35" s="78">
        <v>4</v>
      </c>
      <c r="W35" s="79">
        <v>4</v>
      </c>
      <c r="X35" s="78">
        <v>4</v>
      </c>
      <c r="Y35" s="78">
        <v>4</v>
      </c>
      <c r="Z35" s="78">
        <v>4</v>
      </c>
      <c r="AA35" s="78">
        <v>4</v>
      </c>
      <c r="AB35" s="78">
        <v>4</v>
      </c>
      <c r="AC35" s="78">
        <v>4</v>
      </c>
      <c r="AD35" s="78">
        <v>4</v>
      </c>
      <c r="AE35" s="78">
        <v>4</v>
      </c>
      <c r="AF35" s="78">
        <v>4</v>
      </c>
      <c r="AG35" s="78">
        <v>4</v>
      </c>
      <c r="AH35" s="115"/>
      <c r="AI35" s="109">
        <f>IF(A35="","",COUNTIF(D35:AH36,"&gt;2")/2)</f>
        <v>30</v>
      </c>
      <c r="AJ35" s="109">
        <f>SUMPRODUCT(IFERROR((IFERROR(WEEKDAY($D$3:$AH$3,2),999)&lt;6)*D35:AH36,0))</f>
        <v>175</v>
      </c>
      <c r="AK35" s="109">
        <f>SUMPRODUCT((IFERROR(WEEKDAY($D$3:$AH$3,2),999)&lt;6)*D37:AH37)</f>
        <v>79</v>
      </c>
      <c r="AL35" s="109">
        <f>SUMPRODUCT(IFERROR((IFERROR(WEEKDAY($D$3:$AH$3,2),0)&gt;5)*D35:AH37,0))</f>
        <v>83.5</v>
      </c>
      <c r="AM35" s="109">
        <f>SUM(D35:AH37)</f>
        <v>337.5</v>
      </c>
      <c r="AN35" s="67" t="s">
        <v>219</v>
      </c>
      <c r="AO35" s="109">
        <f>SUMPRODUCT((IFERROR((D35:AH35+D36:AH36+D37:AH37),0)&gt;8)*1,IFERROR((D35:AH35+D36:AH36+D37:AH37-8),0))</f>
        <v>98.5</v>
      </c>
      <c r="AP35" s="109">
        <f>AM35-AO35</f>
        <v>239</v>
      </c>
    </row>
    <row r="36" s="59" customFormat="1" ht="20.25" spans="1:42">
      <c r="A36" s="76"/>
      <c r="B36" s="77"/>
      <c r="C36" s="77" t="s">
        <v>223</v>
      </c>
      <c r="D36" s="78">
        <v>4</v>
      </c>
      <c r="E36" s="78">
        <v>4</v>
      </c>
      <c r="F36" s="78">
        <v>4</v>
      </c>
      <c r="G36" s="78">
        <v>4</v>
      </c>
      <c r="H36" s="78">
        <v>4</v>
      </c>
      <c r="I36" s="78">
        <v>4</v>
      </c>
      <c r="J36" s="78">
        <v>4</v>
      </c>
      <c r="K36" s="78">
        <v>4</v>
      </c>
      <c r="L36" s="78">
        <v>4</v>
      </c>
      <c r="M36" s="78">
        <v>4</v>
      </c>
      <c r="N36" s="78">
        <v>3</v>
      </c>
      <c r="O36" s="78">
        <v>4</v>
      </c>
      <c r="P36" s="78">
        <v>4</v>
      </c>
      <c r="Q36" s="78">
        <v>4</v>
      </c>
      <c r="R36" s="78">
        <v>4</v>
      </c>
      <c r="S36" s="78">
        <v>4</v>
      </c>
      <c r="T36" s="78">
        <v>4</v>
      </c>
      <c r="U36" s="78">
        <v>4</v>
      </c>
      <c r="V36" s="78">
        <v>4</v>
      </c>
      <c r="W36" s="79">
        <v>4</v>
      </c>
      <c r="X36" s="78">
        <v>4</v>
      </c>
      <c r="Y36" s="78">
        <v>4</v>
      </c>
      <c r="Z36" s="78">
        <v>4</v>
      </c>
      <c r="AA36" s="78">
        <v>4</v>
      </c>
      <c r="AB36" s="78">
        <v>4</v>
      </c>
      <c r="AC36" s="78">
        <v>4</v>
      </c>
      <c r="AD36" s="78">
        <v>4</v>
      </c>
      <c r="AE36" s="78">
        <v>4</v>
      </c>
      <c r="AF36" s="78">
        <v>4</v>
      </c>
      <c r="AG36" s="78">
        <v>4</v>
      </c>
      <c r="AH36" s="115"/>
      <c r="AI36" s="109"/>
      <c r="AJ36" s="109"/>
      <c r="AK36" s="109"/>
      <c r="AL36" s="109"/>
      <c r="AM36" s="109"/>
      <c r="AN36" s="67"/>
      <c r="AO36" s="109"/>
      <c r="AP36" s="109"/>
    </row>
    <row r="37" s="59" customFormat="1" ht="20.25" spans="1:42">
      <c r="A37" s="76"/>
      <c r="B37" s="77"/>
      <c r="C37" s="77" t="s">
        <v>220</v>
      </c>
      <c r="D37" s="78">
        <v>3</v>
      </c>
      <c r="E37" s="78">
        <v>4</v>
      </c>
      <c r="F37" s="78">
        <v>3.5</v>
      </c>
      <c r="G37" s="78">
        <v>4</v>
      </c>
      <c r="H37" s="78">
        <v>2</v>
      </c>
      <c r="I37" s="78">
        <v>3</v>
      </c>
      <c r="J37" s="78">
        <v>2</v>
      </c>
      <c r="K37" s="78">
        <v>3</v>
      </c>
      <c r="L37" s="78">
        <v>4</v>
      </c>
      <c r="M37" s="78">
        <v>8</v>
      </c>
      <c r="N37" s="78"/>
      <c r="O37" s="78">
        <v>4.5</v>
      </c>
      <c r="P37" s="78">
        <v>1.5</v>
      </c>
      <c r="Q37" s="78">
        <v>0.5</v>
      </c>
      <c r="R37" s="78">
        <v>4</v>
      </c>
      <c r="S37" s="78">
        <v>4.5</v>
      </c>
      <c r="T37" s="78">
        <v>4</v>
      </c>
      <c r="U37" s="78">
        <v>4</v>
      </c>
      <c r="V37" s="78">
        <v>5</v>
      </c>
      <c r="W37" s="79">
        <v>3</v>
      </c>
      <c r="X37" s="78">
        <v>1.5</v>
      </c>
      <c r="Y37" s="99">
        <v>4</v>
      </c>
      <c r="Z37" s="78">
        <v>4</v>
      </c>
      <c r="AA37" s="78">
        <v>3.5</v>
      </c>
      <c r="AB37" s="78">
        <v>4</v>
      </c>
      <c r="AC37" s="78">
        <v>3</v>
      </c>
      <c r="AD37" s="78">
        <v>4</v>
      </c>
      <c r="AE37" s="78">
        <v>4</v>
      </c>
      <c r="AF37" s="78">
        <v>3</v>
      </c>
      <c r="AG37" s="78"/>
      <c r="AH37" s="115"/>
      <c r="AI37" s="109"/>
      <c r="AJ37" s="109"/>
      <c r="AK37" s="109"/>
      <c r="AL37" s="109"/>
      <c r="AM37" s="109"/>
      <c r="AN37" s="67"/>
      <c r="AO37" s="109"/>
      <c r="AP37" s="109"/>
    </row>
    <row r="38" s="60" customFormat="1" ht="20.25" spans="1:42">
      <c r="A38" s="76" t="s">
        <v>38</v>
      </c>
      <c r="B38" s="77" t="s">
        <v>221</v>
      </c>
      <c r="C38" s="77" t="s">
        <v>222</v>
      </c>
      <c r="D38" s="78">
        <v>4</v>
      </c>
      <c r="E38" s="78">
        <v>4</v>
      </c>
      <c r="F38" s="79"/>
      <c r="G38" s="78">
        <v>4</v>
      </c>
      <c r="H38" s="78">
        <v>4</v>
      </c>
      <c r="I38" s="78">
        <v>4</v>
      </c>
      <c r="J38" s="78">
        <v>4</v>
      </c>
      <c r="K38" s="78">
        <v>4</v>
      </c>
      <c r="L38" s="78">
        <v>4</v>
      </c>
      <c r="M38" s="78">
        <v>4</v>
      </c>
      <c r="N38" s="78">
        <v>4</v>
      </c>
      <c r="O38" s="78">
        <v>4</v>
      </c>
      <c r="P38" s="78">
        <v>2</v>
      </c>
      <c r="Q38" s="78">
        <v>4</v>
      </c>
      <c r="R38" s="78">
        <v>4</v>
      </c>
      <c r="S38" s="78">
        <v>4</v>
      </c>
      <c r="T38" s="78">
        <v>4</v>
      </c>
      <c r="U38" s="78">
        <v>4</v>
      </c>
      <c r="V38" s="78">
        <v>4</v>
      </c>
      <c r="W38" s="79">
        <v>4</v>
      </c>
      <c r="X38" s="78">
        <v>4</v>
      </c>
      <c r="Y38" s="78">
        <v>4</v>
      </c>
      <c r="Z38" s="78">
        <v>4</v>
      </c>
      <c r="AA38" s="78">
        <v>4</v>
      </c>
      <c r="AB38" s="78">
        <v>4</v>
      </c>
      <c r="AC38" s="78">
        <v>4</v>
      </c>
      <c r="AD38" s="78">
        <v>4</v>
      </c>
      <c r="AE38" s="78">
        <v>4</v>
      </c>
      <c r="AF38" s="78">
        <v>4</v>
      </c>
      <c r="AG38" s="79"/>
      <c r="AH38" s="115"/>
      <c r="AI38" s="109">
        <f>IF(A38="","",COUNTIF(D38:AH39,"&gt;2")/2)</f>
        <v>26.5</v>
      </c>
      <c r="AJ38" s="109">
        <f>SUMPRODUCT(IFERROR((IFERROR(WEEKDAY($D$3:$AH$3,2),999)&lt;6)*D38:AH39,0))</f>
        <v>158</v>
      </c>
      <c r="AK38" s="109">
        <f>SUMPRODUCT((IFERROR(WEEKDAY($D$3:$AH$3,2),999)&lt;6)*D40:AH40)</f>
        <v>59.5</v>
      </c>
      <c r="AL38" s="109">
        <f>SUMPRODUCT(IFERROR((IFERROR(WEEKDAY($D$3:$AH$3,2),0)&gt;5)*D38:AH40,0))</f>
        <v>71.5</v>
      </c>
      <c r="AM38" s="109">
        <f>SUM(D38:AH40)</f>
        <v>289</v>
      </c>
      <c r="AN38" s="67" t="s">
        <v>219</v>
      </c>
      <c r="AO38" s="109">
        <f>SUMPRODUCT((IFERROR((D38:AH38+D39:AH39+D40:AH40),0)&gt;8)*1,IFERROR((D38:AH38+D39:AH39+D40:AH40-8),0))</f>
        <v>73</v>
      </c>
      <c r="AP38" s="109">
        <f>AM38-AO38</f>
        <v>216</v>
      </c>
    </row>
    <row r="39" s="60" customFormat="1" ht="20.25" spans="1:42">
      <c r="A39" s="76"/>
      <c r="B39" s="77"/>
      <c r="C39" s="77" t="s">
        <v>223</v>
      </c>
      <c r="D39" s="78">
        <v>4</v>
      </c>
      <c r="E39" s="78">
        <v>4</v>
      </c>
      <c r="F39" s="79"/>
      <c r="G39" s="78">
        <v>4</v>
      </c>
      <c r="H39" s="78">
        <v>4</v>
      </c>
      <c r="I39" s="78">
        <v>4</v>
      </c>
      <c r="J39" s="78">
        <v>4</v>
      </c>
      <c r="K39" s="78">
        <v>4</v>
      </c>
      <c r="L39" s="78">
        <v>4</v>
      </c>
      <c r="M39" s="78">
        <v>4</v>
      </c>
      <c r="N39" s="78">
        <v>4</v>
      </c>
      <c r="O39" s="78">
        <v>4</v>
      </c>
      <c r="P39" s="79"/>
      <c r="Q39" s="78">
        <v>4</v>
      </c>
      <c r="R39" s="78">
        <v>4</v>
      </c>
      <c r="S39" s="78">
        <v>4</v>
      </c>
      <c r="T39" s="78">
        <v>4</v>
      </c>
      <c r="U39" s="78">
        <v>4</v>
      </c>
      <c r="V39" s="78">
        <v>4</v>
      </c>
      <c r="W39" s="79">
        <v>4</v>
      </c>
      <c r="X39" s="78">
        <v>4</v>
      </c>
      <c r="Y39" s="78">
        <v>4</v>
      </c>
      <c r="Z39" s="78">
        <v>2</v>
      </c>
      <c r="AA39" s="78">
        <v>4</v>
      </c>
      <c r="AB39" s="78">
        <v>4</v>
      </c>
      <c r="AC39" s="78">
        <v>4</v>
      </c>
      <c r="AD39" s="78">
        <v>4</v>
      </c>
      <c r="AE39" s="78">
        <v>4</v>
      </c>
      <c r="AF39" s="78">
        <v>4</v>
      </c>
      <c r="AG39" s="79"/>
      <c r="AH39" s="115"/>
      <c r="AI39" s="109"/>
      <c r="AJ39" s="109"/>
      <c r="AK39" s="109"/>
      <c r="AL39" s="109"/>
      <c r="AM39" s="109"/>
      <c r="AN39" s="67"/>
      <c r="AO39" s="109"/>
      <c r="AP39" s="109"/>
    </row>
    <row r="40" s="60" customFormat="1" ht="20.25" spans="1:42">
      <c r="A40" s="76"/>
      <c r="B40" s="77"/>
      <c r="C40" s="77" t="s">
        <v>220</v>
      </c>
      <c r="D40" s="78">
        <v>3.5</v>
      </c>
      <c r="E40" s="78">
        <v>4</v>
      </c>
      <c r="F40" s="78"/>
      <c r="G40" s="78">
        <v>3</v>
      </c>
      <c r="H40" s="78">
        <v>2</v>
      </c>
      <c r="I40" s="78">
        <v>3</v>
      </c>
      <c r="J40" s="78">
        <v>2</v>
      </c>
      <c r="K40" s="78">
        <v>2.5</v>
      </c>
      <c r="L40" s="78">
        <v>4</v>
      </c>
      <c r="M40" s="78"/>
      <c r="N40" s="78">
        <v>4</v>
      </c>
      <c r="O40" s="78">
        <v>4.5</v>
      </c>
      <c r="P40" s="78"/>
      <c r="Q40" s="78">
        <v>0.5</v>
      </c>
      <c r="R40" s="78">
        <v>4</v>
      </c>
      <c r="S40" s="78">
        <v>2.5</v>
      </c>
      <c r="T40" s="78">
        <v>4</v>
      </c>
      <c r="U40" s="78">
        <v>4</v>
      </c>
      <c r="V40" s="78">
        <v>4</v>
      </c>
      <c r="W40" s="79">
        <v>3</v>
      </c>
      <c r="X40" s="78">
        <v>0.5</v>
      </c>
      <c r="Y40" s="99">
        <v>3</v>
      </c>
      <c r="Z40" s="78"/>
      <c r="AA40" s="78">
        <v>3.5</v>
      </c>
      <c r="AB40" s="78">
        <v>3</v>
      </c>
      <c r="AC40" s="78">
        <v>1</v>
      </c>
      <c r="AD40" s="78">
        <v>3</v>
      </c>
      <c r="AE40" s="78">
        <v>1.5</v>
      </c>
      <c r="AF40" s="78">
        <v>3</v>
      </c>
      <c r="AG40" s="78"/>
      <c r="AH40" s="115"/>
      <c r="AI40" s="109"/>
      <c r="AJ40" s="109"/>
      <c r="AK40" s="109"/>
      <c r="AL40" s="109"/>
      <c r="AM40" s="109"/>
      <c r="AN40" s="67"/>
      <c r="AO40" s="109"/>
      <c r="AP40" s="109"/>
    </row>
    <row r="41" s="60" customFormat="1" ht="20.25" spans="1:42">
      <c r="A41" s="76" t="s">
        <v>31</v>
      </c>
      <c r="B41" s="77" t="s">
        <v>221</v>
      </c>
      <c r="C41" s="77" t="s">
        <v>222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>
        <v>4</v>
      </c>
      <c r="W41" s="79">
        <v>4</v>
      </c>
      <c r="X41" s="78">
        <v>4</v>
      </c>
      <c r="Y41" s="78">
        <v>4</v>
      </c>
      <c r="Z41" s="78">
        <v>4</v>
      </c>
      <c r="AA41" s="78">
        <v>4</v>
      </c>
      <c r="AB41" s="78">
        <v>4</v>
      </c>
      <c r="AC41" s="78">
        <v>4</v>
      </c>
      <c r="AD41" s="78">
        <v>4</v>
      </c>
      <c r="AE41" s="78">
        <v>4</v>
      </c>
      <c r="AF41" s="78">
        <v>4</v>
      </c>
      <c r="AG41" s="78">
        <v>4</v>
      </c>
      <c r="AH41" s="116"/>
      <c r="AI41" s="109">
        <f>IF(A41="","",COUNTIF(D41:AH42,"&gt;2")/2)</f>
        <v>12</v>
      </c>
      <c r="AJ41" s="109">
        <f>SUMPRODUCT(IFERROR((IFERROR(WEEKDAY($D$3:$AH$3,2),999)&lt;6)*D41:AH42,0))</f>
        <v>64</v>
      </c>
      <c r="AK41" s="109">
        <f>SUMPRODUCT((IFERROR(WEEKDAY($D$3:$AH$3,2),999)&lt;6)*D43:AH43)</f>
        <v>28.5</v>
      </c>
      <c r="AL41" s="109">
        <f>SUMPRODUCT(IFERROR((IFERROR(WEEKDAY($D$3:$AH$3,2),0)&gt;5)*D41:AH43,0))</f>
        <v>44</v>
      </c>
      <c r="AM41" s="109">
        <f>SUM(D41:AH43)</f>
        <v>136.5</v>
      </c>
      <c r="AN41" s="67" t="s">
        <v>219</v>
      </c>
      <c r="AO41" s="109">
        <f>SUMPRODUCT((IFERROR((D41:AH41+D42:AH42+D43:AH43),0)&gt;8)*1,IFERROR((D41:AH41+D42:AH42+D43:AH43-8),0))</f>
        <v>40.5</v>
      </c>
      <c r="AP41" s="109">
        <f>AM41-AO41</f>
        <v>96</v>
      </c>
    </row>
    <row r="42" s="60" customFormat="1" ht="20.25" spans="1:42">
      <c r="A42" s="76"/>
      <c r="B42" s="77"/>
      <c r="C42" s="77" t="s">
        <v>223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>
        <v>4</v>
      </c>
      <c r="W42" s="79">
        <v>4</v>
      </c>
      <c r="X42" s="78">
        <v>4</v>
      </c>
      <c r="Y42" s="78">
        <v>4</v>
      </c>
      <c r="Z42" s="78">
        <v>4</v>
      </c>
      <c r="AA42" s="78">
        <v>4</v>
      </c>
      <c r="AB42" s="78">
        <v>4</v>
      </c>
      <c r="AC42" s="78">
        <v>4</v>
      </c>
      <c r="AD42" s="78">
        <v>4</v>
      </c>
      <c r="AE42" s="78">
        <v>4</v>
      </c>
      <c r="AF42" s="78">
        <v>4</v>
      </c>
      <c r="AG42" s="78">
        <v>4</v>
      </c>
      <c r="AH42" s="117"/>
      <c r="AI42" s="109"/>
      <c r="AJ42" s="109"/>
      <c r="AK42" s="109"/>
      <c r="AL42" s="109"/>
      <c r="AM42" s="109"/>
      <c r="AN42" s="67"/>
      <c r="AO42" s="109"/>
      <c r="AP42" s="109"/>
    </row>
    <row r="43" s="60" customFormat="1" ht="20.25" spans="1:42">
      <c r="A43" s="76"/>
      <c r="B43" s="77"/>
      <c r="C43" s="77" t="s">
        <v>220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>
        <v>4</v>
      </c>
      <c r="W43" s="79">
        <v>3</v>
      </c>
      <c r="X43" s="78">
        <v>1</v>
      </c>
      <c r="Y43" s="99">
        <v>4</v>
      </c>
      <c r="Z43" s="78">
        <v>4</v>
      </c>
      <c r="AA43" s="78">
        <v>3.5</v>
      </c>
      <c r="AB43" s="78">
        <v>4</v>
      </c>
      <c r="AC43" s="78">
        <v>3</v>
      </c>
      <c r="AD43" s="78">
        <v>4</v>
      </c>
      <c r="AE43" s="78">
        <v>4</v>
      </c>
      <c r="AF43" s="78">
        <v>4</v>
      </c>
      <c r="AG43" s="78">
        <v>2</v>
      </c>
      <c r="AH43" s="117"/>
      <c r="AI43" s="109"/>
      <c r="AJ43" s="109"/>
      <c r="AK43" s="109"/>
      <c r="AL43" s="109"/>
      <c r="AM43" s="109"/>
      <c r="AN43" s="67"/>
      <c r="AO43" s="109"/>
      <c r="AP43" s="109"/>
    </row>
    <row r="44" s="60" customFormat="1" ht="20.25" spans="1:42">
      <c r="A44" s="76" t="s">
        <v>26</v>
      </c>
      <c r="B44" s="77" t="s">
        <v>221</v>
      </c>
      <c r="C44" s="77" t="s">
        <v>222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>
        <v>4</v>
      </c>
      <c r="T44" s="78">
        <v>4</v>
      </c>
      <c r="U44" s="78">
        <v>4</v>
      </c>
      <c r="V44" s="78">
        <v>3.5</v>
      </c>
      <c r="W44" s="79">
        <v>4</v>
      </c>
      <c r="X44" s="78">
        <v>4</v>
      </c>
      <c r="Y44" s="78">
        <v>4</v>
      </c>
      <c r="Z44" s="78">
        <v>4</v>
      </c>
      <c r="AA44" s="78">
        <v>4</v>
      </c>
      <c r="AB44" s="78">
        <v>3.5</v>
      </c>
      <c r="AC44" s="78">
        <v>4</v>
      </c>
      <c r="AD44" s="78">
        <v>4</v>
      </c>
      <c r="AE44" s="78">
        <v>4</v>
      </c>
      <c r="AF44" s="78">
        <v>4</v>
      </c>
      <c r="AG44" s="78">
        <v>4</v>
      </c>
      <c r="AH44" s="117"/>
      <c r="AI44" s="109">
        <f>IF(A44="","",COUNTIF(D44:AH45,"&gt;2")/2)</f>
        <v>13</v>
      </c>
      <c r="AJ44" s="109">
        <f>SUMPRODUCT(IFERROR((IFERROR(WEEKDAY($D$3:$AH$3,2),999)&lt;6)*D44:AH45,0))</f>
        <v>73.5</v>
      </c>
      <c r="AK44" s="109">
        <f>SUMPRODUCT((IFERROR(WEEKDAY($D$3:$AH$3,2),999)&lt;6)*D46:AH46)</f>
        <v>16.5</v>
      </c>
      <c r="AL44" s="109">
        <f>SUMPRODUCT(IFERROR((IFERROR(WEEKDAY($D$3:$AH$3,2),0)&gt;5)*D44:AH46,0))</f>
        <v>40</v>
      </c>
      <c r="AM44" s="109">
        <f>SUM(D44:AH46)</f>
        <v>130</v>
      </c>
      <c r="AN44" s="67" t="s">
        <v>219</v>
      </c>
      <c r="AO44" s="109">
        <f>SUMPRODUCT((IFERROR((D44:AH44+D45:AH45+D46:AH46),0)&gt;8)*1,IFERROR((D44:AH44+D45:AH45+D46:AH46-8),0))</f>
        <v>24.5</v>
      </c>
      <c r="AP44" s="109">
        <f>AM44-AO44</f>
        <v>105.5</v>
      </c>
    </row>
    <row r="45" s="60" customFormat="1" ht="20.25" spans="1:42">
      <c r="A45" s="76"/>
      <c r="B45" s="77"/>
      <c r="C45" s="77" t="s">
        <v>223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</v>
      </c>
      <c r="T45" s="78">
        <v>4</v>
      </c>
      <c r="U45" s="78">
        <v>4</v>
      </c>
      <c r="V45" s="96"/>
      <c r="W45" s="79">
        <v>4</v>
      </c>
      <c r="X45" s="78">
        <v>4</v>
      </c>
      <c r="Y45" s="78">
        <v>4</v>
      </c>
      <c r="Z45" s="78">
        <v>4</v>
      </c>
      <c r="AA45" s="78">
        <v>0.5</v>
      </c>
      <c r="AB45" s="79"/>
      <c r="AC45" s="78">
        <v>4</v>
      </c>
      <c r="AD45" s="78">
        <v>4</v>
      </c>
      <c r="AE45" s="78">
        <v>4</v>
      </c>
      <c r="AF45" s="78">
        <v>2</v>
      </c>
      <c r="AG45" s="78">
        <v>4</v>
      </c>
      <c r="AH45" s="116"/>
      <c r="AI45" s="109"/>
      <c r="AJ45" s="109"/>
      <c r="AK45" s="109"/>
      <c r="AL45" s="109"/>
      <c r="AM45" s="109"/>
      <c r="AN45" s="67"/>
      <c r="AO45" s="109"/>
      <c r="AP45" s="109"/>
    </row>
    <row r="46" s="60" customFormat="1" ht="20.25" spans="1:42">
      <c r="A46" s="76"/>
      <c r="B46" s="77"/>
      <c r="C46" s="77" t="s">
        <v>220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>
        <v>3</v>
      </c>
      <c r="U46" s="78">
        <v>3</v>
      </c>
      <c r="V46" s="78"/>
      <c r="W46" s="79">
        <v>3</v>
      </c>
      <c r="X46" s="78">
        <v>1.5</v>
      </c>
      <c r="Y46" s="99">
        <v>3.5</v>
      </c>
      <c r="Z46" s="78">
        <v>3.5</v>
      </c>
      <c r="AA46" s="78"/>
      <c r="AB46" s="78"/>
      <c r="AC46" s="78">
        <v>3</v>
      </c>
      <c r="AD46" s="78">
        <v>3.5</v>
      </c>
      <c r="AE46" s="78"/>
      <c r="AF46" s="78"/>
      <c r="AG46" s="78">
        <v>0.5</v>
      </c>
      <c r="AH46" s="117"/>
      <c r="AI46" s="109"/>
      <c r="AJ46" s="109"/>
      <c r="AK46" s="109"/>
      <c r="AL46" s="109"/>
      <c r="AM46" s="109"/>
      <c r="AN46" s="67"/>
      <c r="AO46" s="109"/>
      <c r="AP46" s="109"/>
    </row>
    <row r="47" s="60" customFormat="1" ht="20.25" spans="1:42">
      <c r="A47" s="76" t="s">
        <v>29</v>
      </c>
      <c r="B47" s="77" t="s">
        <v>221</v>
      </c>
      <c r="C47" s="77" t="s">
        <v>222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>
        <v>4</v>
      </c>
      <c r="W47" s="79">
        <v>4</v>
      </c>
      <c r="X47" s="78">
        <v>4</v>
      </c>
      <c r="Y47" s="78">
        <v>4</v>
      </c>
      <c r="Z47" s="78">
        <v>4</v>
      </c>
      <c r="AA47" s="78">
        <v>4</v>
      </c>
      <c r="AB47" s="78">
        <v>4</v>
      </c>
      <c r="AC47" s="78">
        <v>4</v>
      </c>
      <c r="AD47" s="78">
        <v>4</v>
      </c>
      <c r="AE47" s="78">
        <v>4</v>
      </c>
      <c r="AF47" s="78">
        <v>4</v>
      </c>
      <c r="AG47" s="79"/>
      <c r="AH47" s="116"/>
      <c r="AI47" s="109">
        <f>IF(A47="","",COUNTIF(D47:AH48,"&gt;2")/2)</f>
        <v>11</v>
      </c>
      <c r="AJ47" s="109">
        <f>SUMPRODUCT(IFERROR((IFERROR(WEEKDAY($D$3:$AH$3,2),999)&lt;6)*D47:AH48,0))</f>
        <v>56</v>
      </c>
      <c r="AK47" s="109">
        <f>SUMPRODUCT((IFERROR(WEEKDAY($D$3:$AH$3,2),999)&lt;6)*D49:AH49)</f>
        <v>20.5</v>
      </c>
      <c r="AL47" s="109">
        <f>SUMPRODUCT(IFERROR((IFERROR(WEEKDAY($D$3:$AH$3,2),0)&gt;5)*D47:AH49,0))</f>
        <v>38</v>
      </c>
      <c r="AM47" s="109">
        <f>SUM(D47:AH49)</f>
        <v>114.5</v>
      </c>
      <c r="AN47" s="67" t="s">
        <v>219</v>
      </c>
      <c r="AO47" s="109">
        <f>SUMPRODUCT((IFERROR((D47:AH47+D48:AH48+D49:AH49),0)&gt;8)*1,IFERROR((D47:AH47+D48:AH48+D49:AH49-8),0))</f>
        <v>26.5</v>
      </c>
      <c r="AP47" s="109">
        <f>AM47-AO47</f>
        <v>88</v>
      </c>
    </row>
    <row r="48" s="60" customFormat="1" ht="20.25" spans="1:42">
      <c r="A48" s="76"/>
      <c r="B48" s="77"/>
      <c r="C48" s="77" t="s">
        <v>223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>
        <v>4</v>
      </c>
      <c r="W48" s="79">
        <v>4</v>
      </c>
      <c r="X48" s="78">
        <v>4</v>
      </c>
      <c r="Y48" s="78">
        <v>4</v>
      </c>
      <c r="Z48" s="78">
        <v>4</v>
      </c>
      <c r="AA48" s="78">
        <v>4</v>
      </c>
      <c r="AB48" s="78">
        <v>4</v>
      </c>
      <c r="AC48" s="78">
        <v>4</v>
      </c>
      <c r="AD48" s="78">
        <v>4</v>
      </c>
      <c r="AE48" s="78">
        <v>4</v>
      </c>
      <c r="AF48" s="78">
        <v>4</v>
      </c>
      <c r="AG48" s="79"/>
      <c r="AH48" s="117"/>
      <c r="AI48" s="109"/>
      <c r="AJ48" s="109"/>
      <c r="AK48" s="109"/>
      <c r="AL48" s="109"/>
      <c r="AM48" s="109"/>
      <c r="AN48" s="67"/>
      <c r="AO48" s="109"/>
      <c r="AP48" s="109"/>
    </row>
    <row r="49" s="60" customFormat="1" ht="20.25" spans="1:42">
      <c r="A49" s="76"/>
      <c r="B49" s="77"/>
      <c r="C49" s="77" t="s">
        <v>220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9"/>
      <c r="X49" s="78">
        <v>1</v>
      </c>
      <c r="Y49" s="99">
        <v>4</v>
      </c>
      <c r="Z49" s="78">
        <v>3.5</v>
      </c>
      <c r="AA49" s="78">
        <v>3</v>
      </c>
      <c r="AB49" s="78">
        <v>3.5</v>
      </c>
      <c r="AC49" s="78">
        <v>3</v>
      </c>
      <c r="AD49" s="78">
        <v>1</v>
      </c>
      <c r="AE49" s="78">
        <v>4</v>
      </c>
      <c r="AF49" s="78">
        <v>3.5</v>
      </c>
      <c r="AG49" s="78"/>
      <c r="AH49" s="117"/>
      <c r="AI49" s="109"/>
      <c r="AJ49" s="109"/>
      <c r="AK49" s="109"/>
      <c r="AL49" s="109"/>
      <c r="AM49" s="109"/>
      <c r="AN49" s="67"/>
      <c r="AO49" s="109"/>
      <c r="AP49" s="109"/>
    </row>
    <row r="50" s="60" customFormat="1" ht="20.25" spans="1:42">
      <c r="A50" s="80" t="s">
        <v>32</v>
      </c>
      <c r="B50" s="81" t="s">
        <v>221</v>
      </c>
      <c r="C50" s="81" t="s">
        <v>222</v>
      </c>
      <c r="D50" s="82"/>
      <c r="E50" s="82"/>
      <c r="F50" s="82"/>
      <c r="G50" s="82"/>
      <c r="H50" s="82">
        <v>4</v>
      </c>
      <c r="I50" s="82">
        <v>4</v>
      </c>
      <c r="J50" s="82"/>
      <c r="K50" s="82"/>
      <c r="L50" s="82"/>
      <c r="M50" s="89"/>
      <c r="N50" s="82"/>
      <c r="O50" s="82"/>
      <c r="P50" s="82"/>
      <c r="Q50" s="82"/>
      <c r="R50" s="82"/>
      <c r="S50" s="82"/>
      <c r="T50" s="82"/>
      <c r="U50" s="82"/>
      <c r="V50" s="82"/>
      <c r="W50" s="79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116"/>
      <c r="AI50" s="109">
        <f>IF(A50="","",COUNTIF(D50:AH51,"&gt;2")/2)</f>
        <v>2</v>
      </c>
      <c r="AJ50" s="109">
        <f>SUMPRODUCT(IFERROR((IFERROR(WEEKDAY($D$3:$AH$3,2),999)&lt;6)*D50:AH51,0))</f>
        <v>8</v>
      </c>
      <c r="AK50" s="109">
        <f>SUMPRODUCT((IFERROR(WEEKDAY($D$3:$AH$3,2),999)&lt;6)*D52:AH52)</f>
        <v>2.5</v>
      </c>
      <c r="AL50" s="109">
        <f>SUMPRODUCT(IFERROR((IFERROR(WEEKDAY($D$3:$AH$3,2),0)&gt;5)*D50:AH52,0))</f>
        <v>12.5</v>
      </c>
      <c r="AM50" s="109">
        <f>SUM(D50:AH52)</f>
        <v>23</v>
      </c>
      <c r="AN50" s="67" t="s">
        <v>219</v>
      </c>
      <c r="AO50" s="109">
        <f>SUMPRODUCT((IFERROR((D50:AH50+D51:AH51+D52:AH52),0)&gt;8)*1,IFERROR((D50:AH50+D51:AH51+D52:AH52-8),0))</f>
        <v>7</v>
      </c>
      <c r="AP50" s="109">
        <f>AM50-AO50</f>
        <v>16</v>
      </c>
    </row>
    <row r="51" s="60" customFormat="1" ht="20.25" spans="1:42">
      <c r="A51" s="80"/>
      <c r="B51" s="81"/>
      <c r="C51" s="81" t="s">
        <v>223</v>
      </c>
      <c r="D51" s="82"/>
      <c r="E51" s="82"/>
      <c r="F51" s="82"/>
      <c r="G51" s="82"/>
      <c r="H51" s="82">
        <v>4</v>
      </c>
      <c r="I51" s="82">
        <v>4</v>
      </c>
      <c r="J51" s="82"/>
      <c r="K51" s="82"/>
      <c r="L51" s="82"/>
      <c r="M51" s="89"/>
      <c r="N51" s="82"/>
      <c r="O51" s="82"/>
      <c r="P51" s="82"/>
      <c r="Q51" s="82"/>
      <c r="R51" s="82"/>
      <c r="S51" s="82"/>
      <c r="T51" s="82"/>
      <c r="U51" s="82"/>
      <c r="V51" s="82"/>
      <c r="W51" s="79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117"/>
      <c r="AI51" s="109"/>
      <c r="AJ51" s="109"/>
      <c r="AK51" s="109"/>
      <c r="AL51" s="109"/>
      <c r="AM51" s="109"/>
      <c r="AN51" s="67"/>
      <c r="AO51" s="109"/>
      <c r="AP51" s="109"/>
    </row>
    <row r="52" s="60" customFormat="1" ht="20.25" spans="1:42">
      <c r="A52" s="80"/>
      <c r="B52" s="81"/>
      <c r="C52" s="81" t="s">
        <v>220</v>
      </c>
      <c r="D52" s="82"/>
      <c r="E52" s="82"/>
      <c r="F52" s="82"/>
      <c r="G52" s="82"/>
      <c r="H52" s="82">
        <v>2.5</v>
      </c>
      <c r="I52" s="82">
        <v>4.5</v>
      </c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79"/>
      <c r="X52" s="82"/>
      <c r="Y52" s="100"/>
      <c r="Z52" s="82"/>
      <c r="AA52" s="82"/>
      <c r="AB52" s="82"/>
      <c r="AC52" s="82"/>
      <c r="AD52" s="82"/>
      <c r="AE52" s="82"/>
      <c r="AF52" s="82"/>
      <c r="AG52" s="82"/>
      <c r="AH52" s="117"/>
      <c r="AI52" s="109"/>
      <c r="AJ52" s="109"/>
      <c r="AK52" s="109"/>
      <c r="AL52" s="109"/>
      <c r="AM52" s="109"/>
      <c r="AN52" s="67"/>
      <c r="AO52" s="109"/>
      <c r="AP52" s="109"/>
    </row>
    <row r="53" s="60" customFormat="1" ht="20.25" spans="1:42">
      <c r="A53" s="80" t="s">
        <v>34</v>
      </c>
      <c r="B53" s="81" t="s">
        <v>221</v>
      </c>
      <c r="C53" s="81" t="s">
        <v>222</v>
      </c>
      <c r="D53" s="82">
        <v>4</v>
      </c>
      <c r="E53" s="82">
        <v>4</v>
      </c>
      <c r="F53" s="82">
        <v>4</v>
      </c>
      <c r="G53" s="82">
        <v>4</v>
      </c>
      <c r="H53" s="82">
        <v>4</v>
      </c>
      <c r="I53" s="82">
        <v>4</v>
      </c>
      <c r="J53" s="82">
        <v>4</v>
      </c>
      <c r="K53" s="82">
        <v>4</v>
      </c>
      <c r="L53" s="82">
        <v>4</v>
      </c>
      <c r="M53" s="82">
        <v>4</v>
      </c>
      <c r="N53" s="82">
        <v>4</v>
      </c>
      <c r="O53" s="82">
        <v>4</v>
      </c>
      <c r="P53" s="82">
        <v>4</v>
      </c>
      <c r="Q53" s="82">
        <v>4</v>
      </c>
      <c r="R53" s="82">
        <v>4</v>
      </c>
      <c r="S53" s="82">
        <v>4</v>
      </c>
      <c r="T53" s="82"/>
      <c r="U53" s="82"/>
      <c r="V53" s="82"/>
      <c r="W53" s="79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116"/>
      <c r="AI53" s="109">
        <f>IF(A53="","",COUNTIF(D53:AH54,"&gt;2")/2)</f>
        <v>16</v>
      </c>
      <c r="AJ53" s="109">
        <f>SUMPRODUCT(IFERROR((IFERROR(WEEKDAY($D$3:$AH$3,2),999)&lt;6)*D53:AH54,0))</f>
        <v>96</v>
      </c>
      <c r="AK53" s="109">
        <f>SUMPRODUCT((IFERROR(WEEKDAY($D$3:$AH$3,2),999)&lt;6)*D55:AH55)</f>
        <v>45.5</v>
      </c>
      <c r="AL53" s="109">
        <f>SUMPRODUCT(IFERROR((IFERROR(WEEKDAY($D$3:$AH$3,2),0)&gt;5)*D53:AH55,0))</f>
        <v>39</v>
      </c>
      <c r="AM53" s="109">
        <f>SUM(D53:AH55)</f>
        <v>180.5</v>
      </c>
      <c r="AN53" s="67" t="s">
        <v>219</v>
      </c>
      <c r="AO53" s="109">
        <f>SUMPRODUCT((IFERROR((D53:AH53+D54:AH54+D55:AH55),0)&gt;8)*1,IFERROR((D53:AH53+D54:AH54+D55:AH55-8),0))</f>
        <v>52.5</v>
      </c>
      <c r="AP53" s="109">
        <f>AM53-AO53</f>
        <v>128</v>
      </c>
    </row>
    <row r="54" s="60" customFormat="1" ht="20.25" spans="1:42">
      <c r="A54" s="80"/>
      <c r="B54" s="81"/>
      <c r="C54" s="81" t="s">
        <v>223</v>
      </c>
      <c r="D54" s="82">
        <v>4</v>
      </c>
      <c r="E54" s="82">
        <v>4</v>
      </c>
      <c r="F54" s="82">
        <v>4</v>
      </c>
      <c r="G54" s="82">
        <v>4</v>
      </c>
      <c r="H54" s="82">
        <v>4</v>
      </c>
      <c r="I54" s="82">
        <v>4</v>
      </c>
      <c r="J54" s="82">
        <v>4</v>
      </c>
      <c r="K54" s="82">
        <v>4</v>
      </c>
      <c r="L54" s="82">
        <v>4</v>
      </c>
      <c r="M54" s="82">
        <v>4</v>
      </c>
      <c r="N54" s="82">
        <v>4</v>
      </c>
      <c r="O54" s="82">
        <v>4</v>
      </c>
      <c r="P54" s="82">
        <v>4</v>
      </c>
      <c r="Q54" s="82">
        <v>4</v>
      </c>
      <c r="R54" s="82">
        <v>4</v>
      </c>
      <c r="S54" s="82">
        <v>4</v>
      </c>
      <c r="T54" s="82"/>
      <c r="U54" s="82"/>
      <c r="V54" s="82"/>
      <c r="W54" s="79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117"/>
      <c r="AI54" s="109"/>
      <c r="AJ54" s="109"/>
      <c r="AK54" s="109"/>
      <c r="AL54" s="109"/>
      <c r="AM54" s="109"/>
      <c r="AN54" s="67"/>
      <c r="AO54" s="109"/>
      <c r="AP54" s="109"/>
    </row>
    <row r="55" s="60" customFormat="1" ht="20.25" spans="1:42">
      <c r="A55" s="80"/>
      <c r="B55" s="81"/>
      <c r="C55" s="81" t="s">
        <v>220</v>
      </c>
      <c r="D55" s="82">
        <v>3.5</v>
      </c>
      <c r="E55" s="82">
        <v>4</v>
      </c>
      <c r="F55" s="82">
        <v>3.5</v>
      </c>
      <c r="G55" s="82">
        <v>3</v>
      </c>
      <c r="H55" s="82">
        <v>2</v>
      </c>
      <c r="I55" s="82">
        <v>3</v>
      </c>
      <c r="J55" s="82">
        <v>2</v>
      </c>
      <c r="K55" s="82">
        <v>4.5</v>
      </c>
      <c r="L55" s="82">
        <v>4</v>
      </c>
      <c r="M55" s="82">
        <v>4</v>
      </c>
      <c r="N55" s="82">
        <v>4</v>
      </c>
      <c r="O55" s="82">
        <v>4.5</v>
      </c>
      <c r="P55" s="82">
        <v>1.5</v>
      </c>
      <c r="Q55" s="82">
        <v>0.5</v>
      </c>
      <c r="R55" s="82">
        <v>4</v>
      </c>
      <c r="S55" s="82">
        <v>4.5</v>
      </c>
      <c r="T55" s="82"/>
      <c r="U55" s="82"/>
      <c r="V55" s="82"/>
      <c r="W55" s="79"/>
      <c r="X55" s="82"/>
      <c r="Y55" s="100"/>
      <c r="Z55" s="82"/>
      <c r="AA55" s="82"/>
      <c r="AB55" s="82"/>
      <c r="AC55" s="82"/>
      <c r="AD55" s="82"/>
      <c r="AE55" s="82"/>
      <c r="AF55" s="82"/>
      <c r="AG55" s="82"/>
      <c r="AH55" s="117"/>
      <c r="AI55" s="109"/>
      <c r="AJ55" s="109"/>
      <c r="AK55" s="109"/>
      <c r="AL55" s="109"/>
      <c r="AM55" s="109"/>
      <c r="AN55" s="67"/>
      <c r="AO55" s="109"/>
      <c r="AP55" s="109"/>
    </row>
    <row r="56" s="60" customFormat="1" ht="22.5" spans="1:42">
      <c r="A56" s="83" t="s">
        <v>168</v>
      </c>
      <c r="B56" s="81" t="s">
        <v>221</v>
      </c>
      <c r="C56" s="84" t="s">
        <v>222</v>
      </c>
      <c r="D56" s="85">
        <v>4</v>
      </c>
      <c r="E56" s="85">
        <v>4</v>
      </c>
      <c r="F56" s="85">
        <v>4</v>
      </c>
      <c r="G56" s="85">
        <v>4</v>
      </c>
      <c r="H56" s="85">
        <v>4</v>
      </c>
      <c r="I56" s="85">
        <v>4</v>
      </c>
      <c r="J56" s="85">
        <v>4</v>
      </c>
      <c r="K56" s="85">
        <v>4</v>
      </c>
      <c r="L56" s="85">
        <v>4</v>
      </c>
      <c r="M56" s="85">
        <v>4</v>
      </c>
      <c r="N56" s="85">
        <v>4</v>
      </c>
      <c r="O56" s="85">
        <v>4</v>
      </c>
      <c r="P56" s="85">
        <v>4</v>
      </c>
      <c r="Q56" s="85">
        <v>0</v>
      </c>
      <c r="R56" s="85">
        <v>4</v>
      </c>
      <c r="S56" s="85">
        <v>4</v>
      </c>
      <c r="T56" s="85">
        <v>4</v>
      </c>
      <c r="U56" s="85">
        <v>4</v>
      </c>
      <c r="V56" s="85">
        <v>4</v>
      </c>
      <c r="W56" s="97">
        <v>4</v>
      </c>
      <c r="X56" s="85">
        <v>4</v>
      </c>
      <c r="Y56" s="85">
        <v>4</v>
      </c>
      <c r="Z56" s="85">
        <v>4</v>
      </c>
      <c r="AA56" s="85">
        <v>4</v>
      </c>
      <c r="AB56" s="85">
        <v>4</v>
      </c>
      <c r="AC56" s="85">
        <v>4</v>
      </c>
      <c r="AD56" s="85">
        <v>4</v>
      </c>
      <c r="AE56" s="85">
        <v>4</v>
      </c>
      <c r="AF56" s="85">
        <v>4</v>
      </c>
      <c r="AG56" s="85">
        <v>4</v>
      </c>
      <c r="AH56" s="117"/>
      <c r="AI56" s="109">
        <f>IF(A56="","",COUNTIF(D56:AH57,"&gt;2")/2)</f>
        <v>29</v>
      </c>
      <c r="AJ56" s="109">
        <f>SUMPRODUCT(IFERROR((IFERROR(WEEKDAY($D$3:$AH$3,2),999)&lt;6)*D56:AH57,0))</f>
        <v>175</v>
      </c>
      <c r="AK56" s="109">
        <f>SUMPRODUCT((IFERROR(WEEKDAY($D$3:$AH$3,2),999)&lt;6)*D58:AH58)</f>
        <v>74.5</v>
      </c>
      <c r="AL56" s="109">
        <f>SUMPRODUCT(IFERROR((IFERROR(WEEKDAY($D$3:$AH$3,2),0)&gt;5)*D56:AH58,0))</f>
        <v>81.5</v>
      </c>
      <c r="AM56" s="109">
        <f>SUM(D56:AH58)</f>
        <v>331</v>
      </c>
      <c r="AN56" s="67" t="s">
        <v>219</v>
      </c>
      <c r="AO56" s="109">
        <f>SUMPRODUCT((IFERROR((D56:AH56+D57:AH57+D58:AH58),0)&gt;8)*1,IFERROR((D56:AH56+D57:AH57+D58:AH58-8),0))</f>
        <v>100</v>
      </c>
      <c r="AP56" s="109">
        <f>AM56-AO56</f>
        <v>231</v>
      </c>
    </row>
    <row r="57" s="60" customFormat="1" ht="22.5" spans="1:42">
      <c r="A57" s="83"/>
      <c r="B57" s="81"/>
      <c r="C57" s="84" t="s">
        <v>223</v>
      </c>
      <c r="D57" s="85">
        <v>3</v>
      </c>
      <c r="E57" s="85">
        <v>4</v>
      </c>
      <c r="F57" s="85">
        <v>4</v>
      </c>
      <c r="G57" s="85">
        <v>4</v>
      </c>
      <c r="H57" s="85">
        <v>4</v>
      </c>
      <c r="I57" s="85">
        <v>4</v>
      </c>
      <c r="J57" s="85">
        <v>4</v>
      </c>
      <c r="K57" s="85">
        <v>4</v>
      </c>
      <c r="L57" s="85">
        <v>4</v>
      </c>
      <c r="M57" s="85">
        <v>4</v>
      </c>
      <c r="N57" s="85">
        <v>4</v>
      </c>
      <c r="O57" s="85">
        <v>4</v>
      </c>
      <c r="P57" s="85">
        <v>4</v>
      </c>
      <c r="Q57" s="85">
        <v>0</v>
      </c>
      <c r="R57" s="85">
        <v>4</v>
      </c>
      <c r="S57" s="85">
        <v>4</v>
      </c>
      <c r="T57" s="85">
        <v>4</v>
      </c>
      <c r="U57" s="85">
        <v>4</v>
      </c>
      <c r="V57" s="85">
        <v>4</v>
      </c>
      <c r="W57" s="97">
        <v>4</v>
      </c>
      <c r="X57" s="85">
        <v>4</v>
      </c>
      <c r="Y57" s="85">
        <v>4</v>
      </c>
      <c r="Z57" s="85">
        <v>4</v>
      </c>
      <c r="AA57" s="85">
        <v>4</v>
      </c>
      <c r="AB57" s="85">
        <v>4</v>
      </c>
      <c r="AC57" s="85">
        <v>4</v>
      </c>
      <c r="AD57" s="85">
        <v>4</v>
      </c>
      <c r="AE57" s="85">
        <v>4</v>
      </c>
      <c r="AF57" s="85">
        <v>4</v>
      </c>
      <c r="AG57" s="85">
        <v>4</v>
      </c>
      <c r="AH57" s="117"/>
      <c r="AI57" s="109"/>
      <c r="AJ57" s="109"/>
      <c r="AK57" s="109"/>
      <c r="AL57" s="109"/>
      <c r="AM57" s="109"/>
      <c r="AN57" s="67"/>
      <c r="AO57" s="109"/>
      <c r="AP57" s="109"/>
    </row>
    <row r="58" s="60" customFormat="1" ht="22.5" spans="1:42">
      <c r="A58" s="86"/>
      <c r="B58" s="81"/>
      <c r="C58" s="87" t="s">
        <v>220</v>
      </c>
      <c r="D58" s="85"/>
      <c r="E58" s="85">
        <v>2.5</v>
      </c>
      <c r="F58" s="85">
        <v>2.5</v>
      </c>
      <c r="G58" s="85">
        <v>4</v>
      </c>
      <c r="H58" s="85">
        <v>3</v>
      </c>
      <c r="I58" s="85">
        <v>2.5</v>
      </c>
      <c r="J58" s="85">
        <v>2</v>
      </c>
      <c r="K58" s="85"/>
      <c r="L58" s="85">
        <v>1.5</v>
      </c>
      <c r="M58" s="85">
        <v>0.5</v>
      </c>
      <c r="N58" s="85">
        <v>5</v>
      </c>
      <c r="O58" s="85">
        <v>4</v>
      </c>
      <c r="P58" s="85">
        <v>4</v>
      </c>
      <c r="Q58" s="85">
        <v>0</v>
      </c>
      <c r="R58" s="85">
        <v>4</v>
      </c>
      <c r="S58" s="85">
        <v>5.5</v>
      </c>
      <c r="T58" s="85">
        <v>4</v>
      </c>
      <c r="U58" s="85">
        <v>4</v>
      </c>
      <c r="V58" s="85">
        <v>4</v>
      </c>
      <c r="W58" s="97">
        <v>4</v>
      </c>
      <c r="X58" s="85">
        <v>3</v>
      </c>
      <c r="Y58" s="85">
        <v>4</v>
      </c>
      <c r="Z58" s="85">
        <v>4</v>
      </c>
      <c r="AA58" s="85">
        <v>5</v>
      </c>
      <c r="AB58" s="85">
        <v>4</v>
      </c>
      <c r="AC58" s="85">
        <v>5</v>
      </c>
      <c r="AD58" s="85">
        <v>5</v>
      </c>
      <c r="AE58" s="85">
        <v>5</v>
      </c>
      <c r="AF58" s="85">
        <v>5</v>
      </c>
      <c r="AG58" s="85">
        <v>3</v>
      </c>
      <c r="AH58" s="117"/>
      <c r="AI58" s="109"/>
      <c r="AJ58" s="109"/>
      <c r="AK58" s="109"/>
      <c r="AL58" s="109"/>
      <c r="AM58" s="109"/>
      <c r="AN58" s="67"/>
      <c r="AO58" s="109"/>
      <c r="AP58" s="109"/>
    </row>
    <row r="59" s="60" customFormat="1" ht="22.5" spans="1:42">
      <c r="A59" s="83" t="s">
        <v>37</v>
      </c>
      <c r="B59" s="81" t="s">
        <v>221</v>
      </c>
      <c r="C59" s="84" t="s">
        <v>222</v>
      </c>
      <c r="D59" s="85">
        <v>4</v>
      </c>
      <c r="E59" s="85">
        <v>4</v>
      </c>
      <c r="F59" s="85">
        <v>4</v>
      </c>
      <c r="G59" s="85">
        <v>4</v>
      </c>
      <c r="H59" s="85">
        <v>4</v>
      </c>
      <c r="I59" s="85">
        <v>4</v>
      </c>
      <c r="J59" s="85">
        <v>4</v>
      </c>
      <c r="K59" s="85">
        <v>4</v>
      </c>
      <c r="L59" s="85">
        <v>4</v>
      </c>
      <c r="M59" s="85">
        <v>4</v>
      </c>
      <c r="N59" s="85">
        <v>4</v>
      </c>
      <c r="O59" s="85">
        <v>4</v>
      </c>
      <c r="P59" s="85">
        <v>4</v>
      </c>
      <c r="Q59" s="85">
        <v>0</v>
      </c>
      <c r="R59" s="85">
        <v>4</v>
      </c>
      <c r="S59" s="85">
        <v>4</v>
      </c>
      <c r="T59" s="85">
        <v>4</v>
      </c>
      <c r="U59" s="85">
        <v>4</v>
      </c>
      <c r="V59" s="85">
        <v>4</v>
      </c>
      <c r="W59" s="97">
        <v>4</v>
      </c>
      <c r="X59" s="85">
        <v>4</v>
      </c>
      <c r="Y59" s="85">
        <v>4</v>
      </c>
      <c r="Z59" s="85">
        <v>4</v>
      </c>
      <c r="AA59" s="85">
        <v>4</v>
      </c>
      <c r="AB59" s="85">
        <v>4</v>
      </c>
      <c r="AC59" s="85">
        <v>4</v>
      </c>
      <c r="AD59" s="85">
        <v>4</v>
      </c>
      <c r="AE59" s="85">
        <v>4</v>
      </c>
      <c r="AF59" s="85">
        <v>4</v>
      </c>
      <c r="AG59" s="85">
        <v>4</v>
      </c>
      <c r="AH59" s="117"/>
      <c r="AI59" s="109">
        <f>IF(A59="","",COUNTIF(D59:AH60,"&gt;2")/2)</f>
        <v>29</v>
      </c>
      <c r="AJ59" s="109">
        <f>SUMPRODUCT(IFERROR((IFERROR(WEEKDAY($D$3:$AH$3,2),999)&lt;6)*D59:AH60,0))</f>
        <v>176</v>
      </c>
      <c r="AK59" s="109">
        <f>SUMPRODUCT((IFERROR(WEEKDAY($D$3:$AH$3,2),999)&lt;6)*D61:AH61)</f>
        <v>76</v>
      </c>
      <c r="AL59" s="109">
        <f>SUMPRODUCT(IFERROR((IFERROR(WEEKDAY($D$3:$AH$3,2),0)&gt;5)*D59:AH61,0))</f>
        <v>80</v>
      </c>
      <c r="AM59" s="109">
        <f>SUM(D59:AH61)</f>
        <v>332</v>
      </c>
      <c r="AN59" s="67" t="s">
        <v>219</v>
      </c>
      <c r="AO59" s="109">
        <f>SUMPRODUCT((IFERROR((D59:AH59+D60:AH60+D61:AH61),0)&gt;8)*1,IFERROR((D59:AH59+D60:AH60+D61:AH61-8),0))</f>
        <v>100</v>
      </c>
      <c r="AP59" s="109">
        <f>AM59-AO59</f>
        <v>232</v>
      </c>
    </row>
    <row r="60" s="60" customFormat="1" ht="22.5" spans="1:42">
      <c r="A60" s="83"/>
      <c r="B60" s="81"/>
      <c r="C60" s="84" t="s">
        <v>223</v>
      </c>
      <c r="D60" s="85">
        <v>4</v>
      </c>
      <c r="E60" s="85">
        <v>4</v>
      </c>
      <c r="F60" s="85">
        <v>4</v>
      </c>
      <c r="G60" s="85">
        <v>4</v>
      </c>
      <c r="H60" s="85">
        <v>4</v>
      </c>
      <c r="I60" s="85">
        <v>4</v>
      </c>
      <c r="J60" s="85">
        <v>4</v>
      </c>
      <c r="K60" s="85">
        <v>4</v>
      </c>
      <c r="L60" s="85">
        <v>4</v>
      </c>
      <c r="M60" s="85">
        <v>4</v>
      </c>
      <c r="N60" s="85">
        <v>4</v>
      </c>
      <c r="O60" s="85">
        <v>4</v>
      </c>
      <c r="P60" s="85">
        <v>4</v>
      </c>
      <c r="Q60" s="85">
        <v>0</v>
      </c>
      <c r="R60" s="85">
        <v>4</v>
      </c>
      <c r="S60" s="85">
        <v>4</v>
      </c>
      <c r="T60" s="85">
        <v>4</v>
      </c>
      <c r="U60" s="85">
        <v>4</v>
      </c>
      <c r="V60" s="85">
        <v>4</v>
      </c>
      <c r="W60" s="97">
        <v>4</v>
      </c>
      <c r="X60" s="85">
        <v>4</v>
      </c>
      <c r="Y60" s="85">
        <v>4</v>
      </c>
      <c r="Z60" s="85">
        <v>4</v>
      </c>
      <c r="AA60" s="85">
        <v>4</v>
      </c>
      <c r="AB60" s="85">
        <v>4</v>
      </c>
      <c r="AC60" s="85">
        <v>4</v>
      </c>
      <c r="AD60" s="85">
        <v>4</v>
      </c>
      <c r="AE60" s="85">
        <v>4</v>
      </c>
      <c r="AF60" s="85">
        <v>4</v>
      </c>
      <c r="AG60" s="85">
        <v>4</v>
      </c>
      <c r="AH60" s="117"/>
      <c r="AI60" s="109"/>
      <c r="AJ60" s="109"/>
      <c r="AK60" s="109"/>
      <c r="AL60" s="109"/>
      <c r="AM60" s="109"/>
      <c r="AN60" s="67"/>
      <c r="AO60" s="109"/>
      <c r="AP60" s="109"/>
    </row>
    <row r="61" s="60" customFormat="1" ht="22.5" spans="1:42">
      <c r="A61" s="86"/>
      <c r="B61" s="81"/>
      <c r="C61" s="87" t="s">
        <v>220</v>
      </c>
      <c r="D61" s="85">
        <v>1.5</v>
      </c>
      <c r="E61" s="85">
        <v>1.5</v>
      </c>
      <c r="F61" s="85">
        <v>3</v>
      </c>
      <c r="G61" s="85">
        <v>4.5</v>
      </c>
      <c r="H61" s="85">
        <v>3</v>
      </c>
      <c r="I61" s="85">
        <v>3</v>
      </c>
      <c r="J61" s="85">
        <v>2</v>
      </c>
      <c r="K61" s="85">
        <v>4</v>
      </c>
      <c r="L61" s="85">
        <v>3.5</v>
      </c>
      <c r="M61" s="85">
        <v>4</v>
      </c>
      <c r="N61" s="85">
        <v>4</v>
      </c>
      <c r="O61" s="85">
        <v>4</v>
      </c>
      <c r="P61" s="85">
        <v>4</v>
      </c>
      <c r="Q61" s="85">
        <v>0</v>
      </c>
      <c r="R61" s="85">
        <v>4</v>
      </c>
      <c r="S61" s="85">
        <v>4</v>
      </c>
      <c r="T61" s="85">
        <v>4</v>
      </c>
      <c r="U61" s="85">
        <v>4</v>
      </c>
      <c r="V61" s="85">
        <v>4</v>
      </c>
      <c r="W61" s="97">
        <v>4</v>
      </c>
      <c r="X61" s="85">
        <v>3</v>
      </c>
      <c r="Y61" s="85">
        <v>2</v>
      </c>
      <c r="Z61" s="85">
        <v>4</v>
      </c>
      <c r="AA61" s="85">
        <v>4</v>
      </c>
      <c r="AB61" s="85">
        <v>4</v>
      </c>
      <c r="AC61" s="85">
        <v>4</v>
      </c>
      <c r="AD61" s="85">
        <v>4</v>
      </c>
      <c r="AE61" s="85">
        <v>4</v>
      </c>
      <c r="AF61" s="85">
        <v>4</v>
      </c>
      <c r="AG61" s="85">
        <v>1</v>
      </c>
      <c r="AH61" s="117"/>
      <c r="AI61" s="109"/>
      <c r="AJ61" s="109"/>
      <c r="AK61" s="109"/>
      <c r="AL61" s="109"/>
      <c r="AM61" s="109"/>
      <c r="AN61" s="67"/>
      <c r="AO61" s="109"/>
      <c r="AP61" s="109"/>
    </row>
    <row r="62" s="60" customFormat="1" ht="22.5" spans="1:42">
      <c r="A62" s="83" t="s">
        <v>21</v>
      </c>
      <c r="B62" s="81" t="s">
        <v>221</v>
      </c>
      <c r="C62" s="84" t="s">
        <v>222</v>
      </c>
      <c r="D62" s="85">
        <v>4</v>
      </c>
      <c r="E62" s="85">
        <v>4</v>
      </c>
      <c r="F62" s="85">
        <v>4</v>
      </c>
      <c r="G62" s="85">
        <v>4</v>
      </c>
      <c r="H62" s="85">
        <v>4</v>
      </c>
      <c r="I62" s="85">
        <v>4</v>
      </c>
      <c r="J62" s="85">
        <v>4</v>
      </c>
      <c r="K62" s="85">
        <v>4</v>
      </c>
      <c r="L62" s="85">
        <v>4</v>
      </c>
      <c r="M62" s="85">
        <v>4</v>
      </c>
      <c r="N62" s="85">
        <v>4</v>
      </c>
      <c r="O62" s="85">
        <v>4</v>
      </c>
      <c r="P62" s="85">
        <v>4</v>
      </c>
      <c r="Q62" s="85">
        <v>0</v>
      </c>
      <c r="R62" s="85">
        <v>4</v>
      </c>
      <c r="S62" s="85">
        <v>4</v>
      </c>
      <c r="T62" s="85">
        <v>4</v>
      </c>
      <c r="U62" s="85">
        <v>4</v>
      </c>
      <c r="V62" s="85">
        <v>4</v>
      </c>
      <c r="W62" s="97">
        <v>4</v>
      </c>
      <c r="X62" s="85">
        <v>4</v>
      </c>
      <c r="Y62" s="85">
        <v>4</v>
      </c>
      <c r="Z62" s="85">
        <v>4</v>
      </c>
      <c r="AA62" s="85">
        <v>4</v>
      </c>
      <c r="AB62" s="85">
        <v>4</v>
      </c>
      <c r="AC62" s="85">
        <v>4</v>
      </c>
      <c r="AD62" s="85">
        <v>4</v>
      </c>
      <c r="AE62" s="85">
        <v>4</v>
      </c>
      <c r="AF62" s="85"/>
      <c r="AG62" s="85">
        <v>4</v>
      </c>
      <c r="AH62" s="117"/>
      <c r="AI62" s="109">
        <f>IF(A62="","",COUNTIF(D62:AH63,"&gt;2")/2)</f>
        <v>27.5</v>
      </c>
      <c r="AJ62" s="109">
        <f>SUMPRODUCT(IFERROR((IFERROR(WEEKDAY($D$3:$AH$3,2),999)&lt;6)*D62:AH63,0))</f>
        <v>165</v>
      </c>
      <c r="AK62" s="109">
        <f>SUMPRODUCT((IFERROR(WEEKDAY($D$3:$AH$3,2),999)&lt;6)*D64:AH64)</f>
        <v>76</v>
      </c>
      <c r="AL62" s="109">
        <f>SUMPRODUCT(IFERROR((IFERROR(WEEKDAY($D$3:$AH$3,2),0)&gt;5)*D62:AH64,0))</f>
        <v>84.5</v>
      </c>
      <c r="AM62" s="109">
        <f>SUM(D62:AH64)</f>
        <v>325.5</v>
      </c>
      <c r="AN62" s="67" t="s">
        <v>219</v>
      </c>
      <c r="AO62" s="109">
        <f>SUMPRODUCT((IFERROR((D62:AH62+D63:AH63+D64:AH64),0)&gt;8)*1,IFERROR((D62:AH62+D63:AH63+D64:AH64-8),0))</f>
        <v>99.5</v>
      </c>
      <c r="AP62" s="109">
        <f>AM62-AO62</f>
        <v>226</v>
      </c>
    </row>
    <row r="63" s="60" customFormat="1" ht="22.5" spans="1:42">
      <c r="A63" s="83"/>
      <c r="B63" s="81"/>
      <c r="C63" s="84" t="s">
        <v>223</v>
      </c>
      <c r="D63" s="85">
        <v>4</v>
      </c>
      <c r="E63" s="85">
        <v>4</v>
      </c>
      <c r="F63" s="85">
        <v>0</v>
      </c>
      <c r="G63" s="85">
        <v>4</v>
      </c>
      <c r="H63" s="85">
        <v>4</v>
      </c>
      <c r="I63" s="85">
        <v>4</v>
      </c>
      <c r="J63" s="85">
        <v>4</v>
      </c>
      <c r="K63" s="85">
        <v>4</v>
      </c>
      <c r="L63" s="85">
        <v>4</v>
      </c>
      <c r="M63" s="85">
        <v>3</v>
      </c>
      <c r="N63" s="85">
        <v>4</v>
      </c>
      <c r="O63" s="85">
        <v>4</v>
      </c>
      <c r="P63" s="85">
        <v>4</v>
      </c>
      <c r="Q63" s="85">
        <v>0</v>
      </c>
      <c r="R63" s="85">
        <v>4</v>
      </c>
      <c r="S63" s="85">
        <v>4</v>
      </c>
      <c r="T63" s="85">
        <v>4</v>
      </c>
      <c r="U63" s="85">
        <v>4</v>
      </c>
      <c r="V63" s="85">
        <v>4</v>
      </c>
      <c r="W63" s="97">
        <v>4</v>
      </c>
      <c r="X63" s="85">
        <v>4</v>
      </c>
      <c r="Y63" s="85">
        <v>4</v>
      </c>
      <c r="Z63" s="85">
        <v>4</v>
      </c>
      <c r="AA63" s="85">
        <v>4</v>
      </c>
      <c r="AB63" s="85">
        <v>4</v>
      </c>
      <c r="AC63" s="85">
        <v>4</v>
      </c>
      <c r="AD63" s="85">
        <v>4</v>
      </c>
      <c r="AE63" s="85">
        <v>4</v>
      </c>
      <c r="AF63" s="85">
        <v>2</v>
      </c>
      <c r="AG63" s="85">
        <v>4</v>
      </c>
      <c r="AH63" s="116"/>
      <c r="AI63" s="109"/>
      <c r="AJ63" s="109"/>
      <c r="AK63" s="109"/>
      <c r="AL63" s="109"/>
      <c r="AM63" s="109"/>
      <c r="AN63" s="67"/>
      <c r="AO63" s="109"/>
      <c r="AP63" s="109"/>
    </row>
    <row r="64" s="60" customFormat="1" ht="22.5" spans="1:42">
      <c r="A64" s="86"/>
      <c r="B64" s="81"/>
      <c r="C64" s="87" t="s">
        <v>220</v>
      </c>
      <c r="D64" s="85">
        <v>1.5</v>
      </c>
      <c r="E64" s="85">
        <v>1.5</v>
      </c>
      <c r="F64" s="85">
        <v>0</v>
      </c>
      <c r="G64" s="85">
        <v>4.5</v>
      </c>
      <c r="H64" s="85">
        <v>3</v>
      </c>
      <c r="I64" s="85">
        <v>3</v>
      </c>
      <c r="J64" s="85">
        <v>2</v>
      </c>
      <c r="K64" s="85">
        <v>4</v>
      </c>
      <c r="L64" s="85">
        <v>3.5</v>
      </c>
      <c r="M64" s="85">
        <v>4</v>
      </c>
      <c r="N64" s="85">
        <v>4</v>
      </c>
      <c r="O64" s="85">
        <v>4</v>
      </c>
      <c r="P64" s="85">
        <v>3.5</v>
      </c>
      <c r="Q64" s="85">
        <v>0</v>
      </c>
      <c r="R64" s="85">
        <v>4</v>
      </c>
      <c r="S64" s="85">
        <v>4</v>
      </c>
      <c r="T64" s="85">
        <v>3</v>
      </c>
      <c r="U64" s="85">
        <v>5</v>
      </c>
      <c r="V64" s="85">
        <v>4</v>
      </c>
      <c r="W64" s="97">
        <v>4</v>
      </c>
      <c r="X64" s="85">
        <v>3</v>
      </c>
      <c r="Y64" s="85">
        <v>4</v>
      </c>
      <c r="Z64" s="85">
        <v>4</v>
      </c>
      <c r="AA64" s="85">
        <v>4</v>
      </c>
      <c r="AB64" s="85">
        <v>4</v>
      </c>
      <c r="AC64" s="85">
        <v>4</v>
      </c>
      <c r="AD64" s="85">
        <v>4</v>
      </c>
      <c r="AE64" s="85">
        <v>9</v>
      </c>
      <c r="AF64" s="85">
        <v>4</v>
      </c>
      <c r="AG64" s="85">
        <v>2</v>
      </c>
      <c r="AH64" s="117"/>
      <c r="AI64" s="109"/>
      <c r="AJ64" s="109"/>
      <c r="AK64" s="109"/>
      <c r="AL64" s="109"/>
      <c r="AM64" s="109"/>
      <c r="AN64" s="67"/>
      <c r="AO64" s="109"/>
      <c r="AP64" s="109"/>
    </row>
    <row r="65" s="60" customFormat="1" ht="22.5" spans="1:42">
      <c r="A65" s="83" t="s">
        <v>35</v>
      </c>
      <c r="B65" s="81" t="s">
        <v>221</v>
      </c>
      <c r="C65" s="84" t="s">
        <v>222</v>
      </c>
      <c r="D65" s="85">
        <v>4</v>
      </c>
      <c r="E65" s="85">
        <v>4</v>
      </c>
      <c r="F65" s="85">
        <v>4</v>
      </c>
      <c r="G65" s="85">
        <v>4</v>
      </c>
      <c r="H65" s="85">
        <v>4</v>
      </c>
      <c r="I65" s="85">
        <v>4</v>
      </c>
      <c r="J65" s="85">
        <v>4</v>
      </c>
      <c r="K65" s="85">
        <v>4</v>
      </c>
      <c r="L65" s="85">
        <v>4</v>
      </c>
      <c r="M65" s="85">
        <v>4</v>
      </c>
      <c r="N65" s="85">
        <v>4</v>
      </c>
      <c r="O65" s="85">
        <v>4</v>
      </c>
      <c r="P65" s="85">
        <v>4</v>
      </c>
      <c r="Q65" s="85">
        <v>0</v>
      </c>
      <c r="R65" s="85">
        <v>4</v>
      </c>
      <c r="S65" s="85">
        <v>4</v>
      </c>
      <c r="T65" s="85">
        <v>4</v>
      </c>
      <c r="U65" s="85">
        <v>4</v>
      </c>
      <c r="V65" s="85">
        <v>4</v>
      </c>
      <c r="W65" s="97">
        <v>4</v>
      </c>
      <c r="X65" s="85">
        <v>4</v>
      </c>
      <c r="Y65" s="85">
        <v>4</v>
      </c>
      <c r="Z65" s="85">
        <v>4</v>
      </c>
      <c r="AA65" s="85">
        <v>4</v>
      </c>
      <c r="AB65" s="85">
        <v>0</v>
      </c>
      <c r="AC65" s="85">
        <v>0</v>
      </c>
      <c r="AD65" s="85">
        <v>0</v>
      </c>
      <c r="AE65" s="85">
        <v>0</v>
      </c>
      <c r="AF65" s="85">
        <v>0</v>
      </c>
      <c r="AG65" s="85">
        <v>0</v>
      </c>
      <c r="AH65" s="117"/>
      <c r="AI65" s="109">
        <f>IF(A65="","",COUNTIF(D65:AH66,"&gt;2")/2)</f>
        <v>23</v>
      </c>
      <c r="AJ65" s="109">
        <f>SUMPRODUCT(IFERROR((IFERROR(WEEKDAY($D$3:$AH$3,2),999)&lt;6)*D65:AH66,0))</f>
        <v>144</v>
      </c>
      <c r="AK65" s="109">
        <f>SUMPRODUCT((IFERROR(WEEKDAY($D$3:$AH$3,2),999)&lt;6)*D67:AH67)</f>
        <v>62</v>
      </c>
      <c r="AL65" s="109">
        <f>SUMPRODUCT(IFERROR((IFERROR(WEEKDAY($D$3:$AH$3,2),0)&gt;5)*D65:AH67,0))</f>
        <v>56.5</v>
      </c>
      <c r="AM65" s="109">
        <f>SUM(D65:AH67)</f>
        <v>262.5</v>
      </c>
      <c r="AN65" s="67" t="s">
        <v>219</v>
      </c>
      <c r="AO65" s="109">
        <f>SUMPRODUCT((IFERROR((D65:AH65+D66:AH66+D67:AH67),0)&gt;8)*1,IFERROR((D65:AH65+D66:AH66+D67:AH67-8),0))</f>
        <v>78.5</v>
      </c>
      <c r="AP65" s="109">
        <f>AM65-AO65</f>
        <v>184</v>
      </c>
    </row>
    <row r="66" s="60" customFormat="1" ht="22.5" spans="1:42">
      <c r="A66" s="83"/>
      <c r="B66" s="81"/>
      <c r="C66" s="84" t="s">
        <v>223</v>
      </c>
      <c r="D66" s="85">
        <v>4</v>
      </c>
      <c r="E66" s="85">
        <v>4</v>
      </c>
      <c r="F66" s="85">
        <v>4</v>
      </c>
      <c r="G66" s="85">
        <v>4</v>
      </c>
      <c r="H66" s="85">
        <v>4</v>
      </c>
      <c r="I66" s="85">
        <v>4</v>
      </c>
      <c r="J66" s="85">
        <v>4</v>
      </c>
      <c r="K66" s="85">
        <v>4</v>
      </c>
      <c r="L66" s="85">
        <v>4</v>
      </c>
      <c r="M66" s="85">
        <v>4</v>
      </c>
      <c r="N66" s="85">
        <v>4</v>
      </c>
      <c r="O66" s="85">
        <v>4</v>
      </c>
      <c r="P66" s="85">
        <v>4</v>
      </c>
      <c r="Q66" s="85">
        <v>0</v>
      </c>
      <c r="R66" s="85">
        <v>4</v>
      </c>
      <c r="S66" s="85">
        <v>4</v>
      </c>
      <c r="T66" s="85">
        <v>4</v>
      </c>
      <c r="U66" s="85">
        <v>4</v>
      </c>
      <c r="V66" s="85">
        <v>4</v>
      </c>
      <c r="W66" s="97">
        <v>4</v>
      </c>
      <c r="X66" s="85">
        <v>4</v>
      </c>
      <c r="Y66" s="85">
        <v>4</v>
      </c>
      <c r="Z66" s="85">
        <v>4</v>
      </c>
      <c r="AA66" s="85">
        <v>4</v>
      </c>
      <c r="AB66" s="85">
        <v>0</v>
      </c>
      <c r="AC66" s="85">
        <v>0</v>
      </c>
      <c r="AD66" s="85">
        <v>0</v>
      </c>
      <c r="AE66" s="85">
        <v>0</v>
      </c>
      <c r="AF66" s="85">
        <v>0</v>
      </c>
      <c r="AG66" s="85">
        <v>0</v>
      </c>
      <c r="AH66" s="117"/>
      <c r="AI66" s="109"/>
      <c r="AJ66" s="109"/>
      <c r="AK66" s="109"/>
      <c r="AL66" s="109"/>
      <c r="AM66" s="109"/>
      <c r="AN66" s="67"/>
      <c r="AO66" s="109"/>
      <c r="AP66" s="109"/>
    </row>
    <row r="67" s="60" customFormat="1" ht="22.5" spans="1:42">
      <c r="A67" s="86"/>
      <c r="B67" s="81"/>
      <c r="C67" s="87" t="s">
        <v>220</v>
      </c>
      <c r="D67" s="85">
        <v>1.5</v>
      </c>
      <c r="E67" s="85">
        <v>1.5</v>
      </c>
      <c r="F67" s="85">
        <v>3</v>
      </c>
      <c r="G67" s="85">
        <v>4.5</v>
      </c>
      <c r="H67" s="85">
        <v>3</v>
      </c>
      <c r="I67" s="85">
        <v>3</v>
      </c>
      <c r="J67" s="85">
        <v>2</v>
      </c>
      <c r="K67" s="85">
        <v>4</v>
      </c>
      <c r="L67" s="85">
        <v>3.5</v>
      </c>
      <c r="M67" s="139"/>
      <c r="N67" s="85">
        <v>4</v>
      </c>
      <c r="O67" s="85">
        <v>4</v>
      </c>
      <c r="P67" s="85">
        <v>2.5</v>
      </c>
      <c r="Q67" s="85">
        <v>0</v>
      </c>
      <c r="R67" s="85">
        <v>4</v>
      </c>
      <c r="S67" s="85">
        <v>4</v>
      </c>
      <c r="T67" s="85">
        <v>4</v>
      </c>
      <c r="U67" s="85">
        <v>4</v>
      </c>
      <c r="V67" s="85">
        <v>5</v>
      </c>
      <c r="W67" s="97">
        <v>5</v>
      </c>
      <c r="X67" s="139">
        <v>4</v>
      </c>
      <c r="Y67" s="139">
        <v>4</v>
      </c>
      <c r="Z67" s="85">
        <v>4</v>
      </c>
      <c r="AA67" s="85">
        <v>4</v>
      </c>
      <c r="AB67" s="139">
        <v>0</v>
      </c>
      <c r="AC67" s="139">
        <v>0</v>
      </c>
      <c r="AD67" s="139">
        <v>0</v>
      </c>
      <c r="AE67" s="139">
        <v>0</v>
      </c>
      <c r="AF67" s="139">
        <v>0</v>
      </c>
      <c r="AG67" s="139">
        <v>0</v>
      </c>
      <c r="AH67" s="117"/>
      <c r="AI67" s="109"/>
      <c r="AJ67" s="109"/>
      <c r="AK67" s="109"/>
      <c r="AL67" s="109"/>
      <c r="AM67" s="109"/>
      <c r="AN67" s="67"/>
      <c r="AO67" s="109"/>
      <c r="AP67" s="109"/>
    </row>
    <row r="68" s="60" customFormat="1" ht="22.5" spans="1:42">
      <c r="A68" s="120" t="s">
        <v>169</v>
      </c>
      <c r="B68" s="81" t="s">
        <v>221</v>
      </c>
      <c r="C68" s="84" t="s">
        <v>222</v>
      </c>
      <c r="D68" s="85">
        <v>4</v>
      </c>
      <c r="E68" s="85">
        <v>4</v>
      </c>
      <c r="F68" s="85">
        <v>4</v>
      </c>
      <c r="G68" s="85">
        <v>4</v>
      </c>
      <c r="H68" s="85">
        <v>4</v>
      </c>
      <c r="I68" s="85">
        <v>4</v>
      </c>
      <c r="J68" s="85">
        <v>4</v>
      </c>
      <c r="K68" s="85">
        <v>4</v>
      </c>
      <c r="L68" s="85">
        <v>4</v>
      </c>
      <c r="M68" s="85">
        <v>4</v>
      </c>
      <c r="N68" s="85">
        <v>4</v>
      </c>
      <c r="O68" s="85">
        <v>4</v>
      </c>
      <c r="P68" s="85">
        <v>4</v>
      </c>
      <c r="Q68" s="85">
        <v>4</v>
      </c>
      <c r="R68" s="85">
        <v>4</v>
      </c>
      <c r="S68" s="85">
        <v>4</v>
      </c>
      <c r="T68" s="85">
        <v>4</v>
      </c>
      <c r="U68" s="85">
        <v>4</v>
      </c>
      <c r="V68" s="85">
        <v>4</v>
      </c>
      <c r="W68" s="97">
        <v>4</v>
      </c>
      <c r="X68" s="85">
        <v>4</v>
      </c>
      <c r="Y68" s="85">
        <v>4</v>
      </c>
      <c r="Z68" s="85">
        <v>4</v>
      </c>
      <c r="AA68" s="85">
        <v>4</v>
      </c>
      <c r="AB68" s="85">
        <v>4</v>
      </c>
      <c r="AC68" s="85">
        <v>4</v>
      </c>
      <c r="AD68" s="85">
        <v>4</v>
      </c>
      <c r="AE68" s="85">
        <v>4</v>
      </c>
      <c r="AF68" s="85">
        <v>4</v>
      </c>
      <c r="AG68" s="85">
        <v>4</v>
      </c>
      <c r="AH68" s="117"/>
      <c r="AI68" s="109">
        <f>IF(A68="","",COUNTIF(D68:AH69,"&gt;2")/2)</f>
        <v>30</v>
      </c>
      <c r="AJ68" s="109">
        <f>SUMPRODUCT(IFERROR((IFERROR(WEEKDAY($D$3:$AH$3,2),999)&lt;6)*D68:AH69,0))</f>
        <v>175</v>
      </c>
      <c r="AK68" s="109">
        <f>SUMPRODUCT((IFERROR(WEEKDAY($D$3:$AH$3,2),999)&lt;6)*D70:AH70)</f>
        <v>113</v>
      </c>
      <c r="AL68" s="109">
        <f>SUMPRODUCT(IFERROR((IFERROR(WEEKDAY($D$3:$AH$3,2),0)&gt;5)*D68:AH70,0))</f>
        <v>96.5</v>
      </c>
      <c r="AM68" s="109">
        <f>SUM(D68:AH70)</f>
        <v>384.5</v>
      </c>
      <c r="AN68" s="67" t="s">
        <v>219</v>
      </c>
      <c r="AO68" s="109">
        <f>SUMPRODUCT((IFERROR((D68:AH68+D69:AH69+D70:AH70),0)&gt;8)*1,IFERROR((D68:AH68+D69:AH69+D70:AH70-8),0))</f>
        <v>145.5</v>
      </c>
      <c r="AP68" s="109">
        <f>AM68-AO68</f>
        <v>239</v>
      </c>
    </row>
    <row r="69" s="60" customFormat="1" ht="22.5" spans="1:42">
      <c r="A69" s="120"/>
      <c r="B69" s="81"/>
      <c r="C69" s="84" t="s">
        <v>223</v>
      </c>
      <c r="D69" s="85">
        <v>4</v>
      </c>
      <c r="E69" s="85">
        <v>3</v>
      </c>
      <c r="F69" s="85">
        <v>4</v>
      </c>
      <c r="G69" s="85">
        <v>4</v>
      </c>
      <c r="H69" s="85">
        <v>4</v>
      </c>
      <c r="I69" s="85">
        <v>4</v>
      </c>
      <c r="J69" s="85">
        <v>4</v>
      </c>
      <c r="K69" s="85">
        <v>4</v>
      </c>
      <c r="L69" s="85">
        <v>4</v>
      </c>
      <c r="M69" s="85">
        <v>4</v>
      </c>
      <c r="N69" s="85">
        <v>4</v>
      </c>
      <c r="O69" s="85">
        <v>4</v>
      </c>
      <c r="P69" s="85">
        <v>4</v>
      </c>
      <c r="Q69" s="85">
        <v>4</v>
      </c>
      <c r="R69" s="85">
        <v>4</v>
      </c>
      <c r="S69" s="85">
        <v>4</v>
      </c>
      <c r="T69" s="85">
        <v>4</v>
      </c>
      <c r="U69" s="85">
        <v>4</v>
      </c>
      <c r="V69" s="85">
        <v>4</v>
      </c>
      <c r="W69" s="97">
        <v>4</v>
      </c>
      <c r="X69" s="85">
        <v>4</v>
      </c>
      <c r="Y69" s="85">
        <v>4</v>
      </c>
      <c r="Z69" s="85">
        <v>4</v>
      </c>
      <c r="AA69" s="85">
        <v>4</v>
      </c>
      <c r="AB69" s="85">
        <v>4</v>
      </c>
      <c r="AC69" s="85">
        <v>4</v>
      </c>
      <c r="AD69" s="85">
        <v>4</v>
      </c>
      <c r="AE69" s="85">
        <v>4</v>
      </c>
      <c r="AF69" s="85">
        <v>4</v>
      </c>
      <c r="AG69" s="85">
        <v>4</v>
      </c>
      <c r="AH69" s="117"/>
      <c r="AI69" s="109"/>
      <c r="AJ69" s="109"/>
      <c r="AK69" s="109"/>
      <c r="AL69" s="109"/>
      <c r="AM69" s="109"/>
      <c r="AN69" s="67"/>
      <c r="AO69" s="109"/>
      <c r="AP69" s="109"/>
    </row>
    <row r="70" s="60" customFormat="1" ht="22.5" spans="1:42">
      <c r="A70" s="120"/>
      <c r="B70" s="81"/>
      <c r="C70" s="84" t="s">
        <v>220</v>
      </c>
      <c r="D70" s="85">
        <v>7.5</v>
      </c>
      <c r="E70" s="85"/>
      <c r="F70" s="85">
        <v>5.5</v>
      </c>
      <c r="G70" s="85">
        <v>6</v>
      </c>
      <c r="H70" s="85">
        <v>6</v>
      </c>
      <c r="I70" s="85">
        <v>3.5</v>
      </c>
      <c r="J70" s="85">
        <v>4</v>
      </c>
      <c r="K70" s="85">
        <v>3.5</v>
      </c>
      <c r="L70" s="85">
        <v>5.5</v>
      </c>
      <c r="M70" s="85">
        <v>5</v>
      </c>
      <c r="N70" s="85">
        <v>5</v>
      </c>
      <c r="O70" s="85">
        <v>5</v>
      </c>
      <c r="P70" s="85">
        <v>2.5</v>
      </c>
      <c r="Q70" s="85">
        <v>2.5</v>
      </c>
      <c r="R70" s="85">
        <v>4</v>
      </c>
      <c r="S70" s="85">
        <v>6.5</v>
      </c>
      <c r="T70" s="85">
        <v>5.5</v>
      </c>
      <c r="U70" s="85">
        <v>5</v>
      </c>
      <c r="V70" s="85">
        <v>6</v>
      </c>
      <c r="W70" s="97">
        <v>5</v>
      </c>
      <c r="X70" s="85">
        <v>4</v>
      </c>
      <c r="Y70" s="85">
        <v>5</v>
      </c>
      <c r="Z70" s="85">
        <v>6</v>
      </c>
      <c r="AA70" s="85">
        <v>6</v>
      </c>
      <c r="AB70" s="85">
        <v>5</v>
      </c>
      <c r="AC70" s="85">
        <v>5</v>
      </c>
      <c r="AD70" s="85">
        <v>5</v>
      </c>
      <c r="AE70" s="85">
        <v>6</v>
      </c>
      <c r="AF70" s="85">
        <v>6</v>
      </c>
      <c r="AG70" s="85">
        <v>4</v>
      </c>
      <c r="AH70" s="117"/>
      <c r="AI70" s="109"/>
      <c r="AJ70" s="109"/>
      <c r="AK70" s="109"/>
      <c r="AL70" s="109"/>
      <c r="AM70" s="109"/>
      <c r="AN70" s="67"/>
      <c r="AO70" s="109"/>
      <c r="AP70" s="109"/>
    </row>
    <row r="71" s="60" customFormat="1" ht="18" spans="1:42">
      <c r="A71" s="121" t="s">
        <v>67</v>
      </c>
      <c r="B71" s="122" t="s">
        <v>224</v>
      </c>
      <c r="C71" s="122" t="s">
        <v>222</v>
      </c>
      <c r="D71" s="123">
        <v>4</v>
      </c>
      <c r="E71" s="123">
        <v>4</v>
      </c>
      <c r="F71" s="123"/>
      <c r="G71" s="123">
        <v>4</v>
      </c>
      <c r="H71" s="123"/>
      <c r="I71" s="123"/>
      <c r="J71" s="123"/>
      <c r="K71" s="123">
        <v>4</v>
      </c>
      <c r="L71" s="124">
        <v>4</v>
      </c>
      <c r="M71" s="123">
        <v>4</v>
      </c>
      <c r="N71" s="123">
        <v>4</v>
      </c>
      <c r="O71" s="123">
        <v>4</v>
      </c>
      <c r="P71" s="127">
        <v>4</v>
      </c>
      <c r="Q71" s="127">
        <v>4</v>
      </c>
      <c r="R71" s="127">
        <v>4</v>
      </c>
      <c r="S71" s="127">
        <v>4</v>
      </c>
      <c r="T71" s="127">
        <v>4</v>
      </c>
      <c r="U71" s="127">
        <v>4</v>
      </c>
      <c r="V71" s="123">
        <v>4</v>
      </c>
      <c r="W71" s="141">
        <v>4</v>
      </c>
      <c r="X71" s="123">
        <v>4</v>
      </c>
      <c r="Y71" s="123">
        <v>4</v>
      </c>
      <c r="Z71" s="123">
        <v>4</v>
      </c>
      <c r="AA71" s="123">
        <v>4</v>
      </c>
      <c r="AB71" s="123">
        <v>4</v>
      </c>
      <c r="AC71" s="123">
        <v>4</v>
      </c>
      <c r="AD71" s="123">
        <v>4</v>
      </c>
      <c r="AE71" s="123">
        <v>4</v>
      </c>
      <c r="AF71" s="124">
        <v>4</v>
      </c>
      <c r="AG71" s="123">
        <v>4</v>
      </c>
      <c r="AH71" s="108"/>
      <c r="AI71" s="109">
        <f>IF(A71="","",COUNTIF(D71:AH72,"&gt;2")/2)</f>
        <v>26</v>
      </c>
      <c r="AJ71" s="109">
        <f>SUMPRODUCT(IFERROR((IFERROR(WEEKDAY($D$3:$AH$3,2),999)&lt;6)*D71:AH72,0))</f>
        <v>161</v>
      </c>
      <c r="AK71" s="109">
        <f>SUMPRODUCT((IFERROR(WEEKDAY($D$3:$AH$3,2),999)&lt;6)*D73:AH73)</f>
        <v>66</v>
      </c>
      <c r="AL71" s="109">
        <f>SUMPRODUCT(IFERROR((IFERROR(WEEKDAY($D$3:$AH$3,2),0)&gt;5)*D71:AH73,0))</f>
        <v>63</v>
      </c>
      <c r="AM71" s="109">
        <f>SUM(D71:AH73)</f>
        <v>290</v>
      </c>
      <c r="AN71" s="67" t="s">
        <v>219</v>
      </c>
      <c r="AO71" s="109">
        <f>SUMPRODUCT((IFERROR((D71:AH71+D72:AH72+D73:AH73),0)&gt;8)*1,IFERROR((D71:AH71+D72:AH72+D73:AH73-8),0))</f>
        <v>76</v>
      </c>
      <c r="AP71" s="109">
        <f>AM71-AO71</f>
        <v>214</v>
      </c>
    </row>
    <row r="72" s="60" customFormat="1" ht="18" spans="1:42">
      <c r="A72" s="121"/>
      <c r="B72" s="122"/>
      <c r="C72" s="122" t="s">
        <v>223</v>
      </c>
      <c r="D72" s="123">
        <v>4</v>
      </c>
      <c r="E72" s="123">
        <v>4</v>
      </c>
      <c r="F72" s="123">
        <v>1</v>
      </c>
      <c r="G72" s="123">
        <v>4</v>
      </c>
      <c r="H72" s="123"/>
      <c r="I72" s="123"/>
      <c r="J72" s="123"/>
      <c r="K72" s="123">
        <v>4</v>
      </c>
      <c r="L72" s="124">
        <v>4</v>
      </c>
      <c r="M72" s="123">
        <v>4</v>
      </c>
      <c r="N72" s="123">
        <v>4</v>
      </c>
      <c r="O72" s="123">
        <v>4</v>
      </c>
      <c r="P72" s="127">
        <v>4</v>
      </c>
      <c r="Q72" s="127">
        <v>4</v>
      </c>
      <c r="R72" s="127">
        <v>4</v>
      </c>
      <c r="S72" s="127">
        <v>4</v>
      </c>
      <c r="T72" s="127">
        <v>4</v>
      </c>
      <c r="U72" s="127">
        <v>4</v>
      </c>
      <c r="V72" s="123">
        <v>4</v>
      </c>
      <c r="W72" s="141">
        <v>4</v>
      </c>
      <c r="X72" s="123">
        <v>4</v>
      </c>
      <c r="Y72" s="123">
        <v>4</v>
      </c>
      <c r="Z72" s="123">
        <v>4</v>
      </c>
      <c r="AA72" s="123">
        <v>4</v>
      </c>
      <c r="AB72" s="123">
        <v>4</v>
      </c>
      <c r="AC72" s="123">
        <v>4</v>
      </c>
      <c r="AD72" s="123">
        <v>4</v>
      </c>
      <c r="AE72" s="123">
        <v>4</v>
      </c>
      <c r="AF72" s="124">
        <v>4</v>
      </c>
      <c r="AG72" s="123">
        <v>4</v>
      </c>
      <c r="AH72" s="146"/>
      <c r="AI72" s="109"/>
      <c r="AJ72" s="109"/>
      <c r="AK72" s="109"/>
      <c r="AL72" s="109"/>
      <c r="AM72" s="109"/>
      <c r="AN72" s="67"/>
      <c r="AO72" s="109"/>
      <c r="AP72" s="109"/>
    </row>
    <row r="73" s="60" customFormat="1" ht="18" spans="1:42">
      <c r="A73" s="121"/>
      <c r="B73" s="122"/>
      <c r="C73" s="122" t="s">
        <v>220</v>
      </c>
      <c r="D73" s="123">
        <v>4</v>
      </c>
      <c r="E73" s="123">
        <v>3</v>
      </c>
      <c r="F73" s="123">
        <v>5</v>
      </c>
      <c r="G73" s="123">
        <v>5</v>
      </c>
      <c r="H73" s="124"/>
      <c r="I73" s="123"/>
      <c r="J73" s="123"/>
      <c r="K73" s="123">
        <v>4</v>
      </c>
      <c r="L73" s="124">
        <v>5</v>
      </c>
      <c r="M73" s="123">
        <v>2</v>
      </c>
      <c r="N73" s="124">
        <v>4</v>
      </c>
      <c r="O73" s="124">
        <v>3</v>
      </c>
      <c r="P73" s="127">
        <v>3</v>
      </c>
      <c r="Q73" s="127">
        <v>3</v>
      </c>
      <c r="R73" s="127">
        <v>3</v>
      </c>
      <c r="S73" s="127">
        <v>4</v>
      </c>
      <c r="T73" s="127">
        <v>3</v>
      </c>
      <c r="U73" s="127">
        <v>3</v>
      </c>
      <c r="V73" s="123">
        <v>3</v>
      </c>
      <c r="W73" s="141">
        <v>3</v>
      </c>
      <c r="X73" s="123">
        <v>3</v>
      </c>
      <c r="Y73" s="123">
        <v>3</v>
      </c>
      <c r="Z73" s="123">
        <v>3</v>
      </c>
      <c r="AA73" s="123">
        <v>3</v>
      </c>
      <c r="AB73" s="123">
        <v>3</v>
      </c>
      <c r="AC73" s="123">
        <v>3</v>
      </c>
      <c r="AD73" s="123">
        <v>3</v>
      </c>
      <c r="AE73" s="123"/>
      <c r="AF73" s="124"/>
      <c r="AG73" s="123"/>
      <c r="AH73" s="146"/>
      <c r="AI73" s="109"/>
      <c r="AJ73" s="109"/>
      <c r="AK73" s="109"/>
      <c r="AL73" s="109"/>
      <c r="AM73" s="109"/>
      <c r="AN73" s="67"/>
      <c r="AO73" s="109"/>
      <c r="AP73" s="109"/>
    </row>
    <row r="74" s="60" customFormat="1" ht="29.25" spans="1:42">
      <c r="A74" s="121" t="s">
        <v>86</v>
      </c>
      <c r="B74" s="122" t="s">
        <v>224</v>
      </c>
      <c r="C74" s="122" t="s">
        <v>222</v>
      </c>
      <c r="D74" s="125">
        <v>4</v>
      </c>
      <c r="E74" s="125">
        <v>4</v>
      </c>
      <c r="F74" s="125">
        <v>4</v>
      </c>
      <c r="G74" s="125">
        <v>4</v>
      </c>
      <c r="H74" s="125">
        <v>4</v>
      </c>
      <c r="I74" s="125">
        <v>4</v>
      </c>
      <c r="J74" s="125">
        <v>4</v>
      </c>
      <c r="K74" s="128">
        <v>4</v>
      </c>
      <c r="L74" s="128">
        <v>4</v>
      </c>
      <c r="M74" s="128">
        <v>4</v>
      </c>
      <c r="N74" s="128" t="s">
        <v>225</v>
      </c>
      <c r="O74" s="128">
        <v>4</v>
      </c>
      <c r="P74" s="128">
        <v>4</v>
      </c>
      <c r="Q74" s="128">
        <v>4</v>
      </c>
      <c r="R74" s="128">
        <v>4</v>
      </c>
      <c r="S74" s="128">
        <v>4.5</v>
      </c>
      <c r="T74" s="128" t="s">
        <v>225</v>
      </c>
      <c r="U74" s="128">
        <v>4</v>
      </c>
      <c r="V74" s="128">
        <v>4</v>
      </c>
      <c r="W74" s="142">
        <v>4</v>
      </c>
      <c r="X74" s="128">
        <v>4</v>
      </c>
      <c r="Y74" s="128">
        <v>4</v>
      </c>
      <c r="Z74" s="128">
        <v>4</v>
      </c>
      <c r="AA74" s="128">
        <v>4</v>
      </c>
      <c r="AB74" s="128">
        <v>4</v>
      </c>
      <c r="AC74" s="128">
        <v>4</v>
      </c>
      <c r="AD74" s="128">
        <v>4</v>
      </c>
      <c r="AE74" s="128">
        <v>4</v>
      </c>
      <c r="AF74" s="128">
        <v>4</v>
      </c>
      <c r="AG74" s="128">
        <v>4</v>
      </c>
      <c r="AH74" s="108"/>
      <c r="AI74" s="109">
        <f>IF(A74="","",COUNTIF(D74:AH75,"&gt;2")/2)</f>
        <v>28.5</v>
      </c>
      <c r="AJ74" s="109">
        <f>SUMPRODUCT(IFERROR((IFERROR(WEEKDAY($D$3:$AH$3,2),999)&lt;6)*D74:AH75,0))</f>
        <v>166</v>
      </c>
      <c r="AK74" s="109">
        <f>SUMPRODUCT((IFERROR(WEEKDAY($D$3:$AH$3,2),999)&lt;6)*D76:AH76)</f>
        <v>74.5</v>
      </c>
      <c r="AL74" s="109">
        <f>SUMPRODUCT(IFERROR((IFERROR(WEEKDAY($D$3:$AH$3,2),0)&gt;5)*D74:AH76,0))</f>
        <v>92</v>
      </c>
      <c r="AM74" s="109">
        <f>SUM(D74:AH76)</f>
        <v>332.5</v>
      </c>
      <c r="AN74" s="67" t="s">
        <v>219</v>
      </c>
      <c r="AO74" s="109">
        <f>SUMPRODUCT((IFERROR((D74:AH74+D75:AH75+D76:AH76),0)&gt;8)*1,IFERROR((D74:AH74+D75:AH75+D76:AH76-8),0))</f>
        <v>101.5</v>
      </c>
      <c r="AP74" s="109">
        <f>AM74-AO74</f>
        <v>231</v>
      </c>
    </row>
    <row r="75" s="60" customFormat="1" ht="29.25" spans="1:42">
      <c r="A75" s="121"/>
      <c r="B75" s="122"/>
      <c r="C75" s="122" t="s">
        <v>223</v>
      </c>
      <c r="D75" s="125">
        <v>4</v>
      </c>
      <c r="E75" s="125">
        <v>4</v>
      </c>
      <c r="F75" s="125">
        <v>4</v>
      </c>
      <c r="G75" s="125">
        <v>4</v>
      </c>
      <c r="H75" s="125">
        <v>4</v>
      </c>
      <c r="I75" s="125">
        <v>4</v>
      </c>
      <c r="J75" s="125">
        <v>4</v>
      </c>
      <c r="K75" s="128">
        <v>4</v>
      </c>
      <c r="L75" s="128">
        <v>4</v>
      </c>
      <c r="M75" s="128">
        <v>4</v>
      </c>
      <c r="N75" s="128" t="s">
        <v>225</v>
      </c>
      <c r="O75" s="128">
        <v>4</v>
      </c>
      <c r="P75" s="128">
        <v>4</v>
      </c>
      <c r="Q75" s="128">
        <v>4</v>
      </c>
      <c r="R75" s="128">
        <v>4</v>
      </c>
      <c r="S75" s="128">
        <v>4</v>
      </c>
      <c r="T75" s="128">
        <v>4</v>
      </c>
      <c r="U75" s="128">
        <v>4.5</v>
      </c>
      <c r="V75" s="128">
        <v>4.5</v>
      </c>
      <c r="W75" s="142">
        <v>4.5</v>
      </c>
      <c r="X75" s="128">
        <v>4.5</v>
      </c>
      <c r="Y75" s="128">
        <v>4.5</v>
      </c>
      <c r="Z75" s="128">
        <v>4</v>
      </c>
      <c r="AA75" s="128">
        <v>4</v>
      </c>
      <c r="AB75" s="128">
        <v>4</v>
      </c>
      <c r="AC75" s="128">
        <v>4</v>
      </c>
      <c r="AD75" s="128">
        <v>4</v>
      </c>
      <c r="AE75" s="128">
        <v>4</v>
      </c>
      <c r="AF75" s="128">
        <v>4</v>
      </c>
      <c r="AG75" s="128">
        <v>4</v>
      </c>
      <c r="AH75" s="146"/>
      <c r="AI75" s="109"/>
      <c r="AJ75" s="109"/>
      <c r="AK75" s="109"/>
      <c r="AL75" s="109"/>
      <c r="AM75" s="109"/>
      <c r="AN75" s="67"/>
      <c r="AO75" s="109"/>
      <c r="AP75" s="109"/>
    </row>
    <row r="76" s="60" customFormat="1" ht="29.25" spans="1:42">
      <c r="A76" s="121"/>
      <c r="B76" s="122"/>
      <c r="C76" s="122" t="s">
        <v>220</v>
      </c>
      <c r="D76" s="125">
        <v>4.5</v>
      </c>
      <c r="E76" s="125">
        <v>5</v>
      </c>
      <c r="F76" s="125">
        <v>2</v>
      </c>
      <c r="G76" s="125">
        <v>3</v>
      </c>
      <c r="H76" s="125">
        <v>3</v>
      </c>
      <c r="I76" s="125">
        <v>3</v>
      </c>
      <c r="J76" s="125">
        <v>3</v>
      </c>
      <c r="K76" s="128">
        <v>4</v>
      </c>
      <c r="L76" s="128">
        <v>4</v>
      </c>
      <c r="M76" s="128">
        <v>4</v>
      </c>
      <c r="N76" s="128"/>
      <c r="O76" s="128">
        <v>4</v>
      </c>
      <c r="P76" s="128">
        <v>4</v>
      </c>
      <c r="Q76" s="128">
        <v>4</v>
      </c>
      <c r="R76" s="128">
        <v>4</v>
      </c>
      <c r="S76" s="128">
        <v>4</v>
      </c>
      <c r="T76" s="128">
        <v>3</v>
      </c>
      <c r="U76" s="128">
        <v>4</v>
      </c>
      <c r="V76" s="128">
        <v>3</v>
      </c>
      <c r="W76" s="142">
        <v>3</v>
      </c>
      <c r="X76" s="128">
        <v>3</v>
      </c>
      <c r="Y76" s="128">
        <v>3</v>
      </c>
      <c r="Z76" s="128">
        <v>2.5</v>
      </c>
      <c r="AA76" s="128">
        <v>3.5</v>
      </c>
      <c r="AB76" s="128">
        <v>3.5</v>
      </c>
      <c r="AC76" s="128">
        <v>3.5</v>
      </c>
      <c r="AD76" s="128">
        <v>3.5</v>
      </c>
      <c r="AE76" s="128">
        <v>3.5</v>
      </c>
      <c r="AF76" s="128">
        <v>3.5</v>
      </c>
      <c r="AG76" s="128">
        <v>3.5</v>
      </c>
      <c r="AH76" s="146"/>
      <c r="AI76" s="109"/>
      <c r="AJ76" s="109"/>
      <c r="AK76" s="109"/>
      <c r="AL76" s="109"/>
      <c r="AM76" s="109"/>
      <c r="AN76" s="67"/>
      <c r="AO76" s="109"/>
      <c r="AP76" s="109"/>
    </row>
    <row r="77" s="60" customFormat="1" ht="18" spans="1:42">
      <c r="A77" s="121" t="s">
        <v>72</v>
      </c>
      <c r="B77" s="122" t="s">
        <v>224</v>
      </c>
      <c r="C77" s="122" t="s">
        <v>222</v>
      </c>
      <c r="D77" s="124">
        <v>4</v>
      </c>
      <c r="E77" s="124">
        <v>4</v>
      </c>
      <c r="F77" s="124">
        <v>4</v>
      </c>
      <c r="G77" s="124">
        <v>4</v>
      </c>
      <c r="H77" s="124">
        <v>4</v>
      </c>
      <c r="I77" s="123">
        <v>4</v>
      </c>
      <c r="J77" s="123">
        <v>4</v>
      </c>
      <c r="K77" s="123">
        <v>4</v>
      </c>
      <c r="L77" s="123">
        <v>4</v>
      </c>
      <c r="M77" s="123">
        <v>4</v>
      </c>
      <c r="N77" s="123">
        <v>4</v>
      </c>
      <c r="O77" s="123">
        <v>4</v>
      </c>
      <c r="P77" s="123">
        <v>4</v>
      </c>
      <c r="Q77" s="123">
        <v>4</v>
      </c>
      <c r="R77" s="123">
        <v>4</v>
      </c>
      <c r="S77" s="123"/>
      <c r="T77" s="124">
        <v>4.5</v>
      </c>
      <c r="U77" s="124">
        <v>4</v>
      </c>
      <c r="V77" s="124">
        <v>4</v>
      </c>
      <c r="W77" s="141">
        <v>4</v>
      </c>
      <c r="X77" s="124">
        <v>4</v>
      </c>
      <c r="Y77" s="124">
        <v>4</v>
      </c>
      <c r="Z77" s="124">
        <v>4</v>
      </c>
      <c r="AA77" s="123">
        <v>4</v>
      </c>
      <c r="AB77" s="123">
        <v>4</v>
      </c>
      <c r="AC77" s="123">
        <v>4</v>
      </c>
      <c r="AD77" s="123">
        <v>4</v>
      </c>
      <c r="AE77" s="123">
        <v>4</v>
      </c>
      <c r="AF77" s="124">
        <v>4</v>
      </c>
      <c r="AG77" s="124">
        <v>4</v>
      </c>
      <c r="AH77" s="147"/>
      <c r="AI77" s="109">
        <f>IF(A77="","",COUNTIF(D77:AH78,"&gt;2")/2)</f>
        <v>29.5</v>
      </c>
      <c r="AJ77" s="109">
        <f>SUMPRODUCT(IFERROR((IFERROR(WEEKDAY($D$3:$AH$3,2),999)&lt;6)*D77:AH78,0))</f>
        <v>174</v>
      </c>
      <c r="AK77" s="109">
        <f>SUMPRODUCT((IFERROR(WEEKDAY($D$3:$AH$3,2),999)&lt;6)*D79:AH79)</f>
        <v>70</v>
      </c>
      <c r="AL77" s="109">
        <f>SUMPRODUCT(IFERROR((IFERROR(WEEKDAY($D$3:$AH$3,2),0)&gt;5)*D77:AH79,0))</f>
        <v>89</v>
      </c>
      <c r="AM77" s="109">
        <f>SUM(D77:AH79)</f>
        <v>333</v>
      </c>
      <c r="AN77" s="67" t="s">
        <v>219</v>
      </c>
      <c r="AO77" s="109">
        <f>SUMPRODUCT((IFERROR((D77:AH77+D78:AH78+D79:AH79),0)&gt;8)*1,IFERROR((D77:AH77+D78:AH78+D79:AH79-8),0))</f>
        <v>94.5</v>
      </c>
      <c r="AP77" s="109">
        <f>AM77-AO77</f>
        <v>238.5</v>
      </c>
    </row>
    <row r="78" s="60" customFormat="1" ht="18" spans="1:42">
      <c r="A78" s="121"/>
      <c r="B78" s="122"/>
      <c r="C78" s="122" t="s">
        <v>223</v>
      </c>
      <c r="D78" s="124">
        <v>4</v>
      </c>
      <c r="E78" s="124">
        <v>4.5</v>
      </c>
      <c r="F78" s="124">
        <v>4</v>
      </c>
      <c r="G78" s="124">
        <v>4</v>
      </c>
      <c r="H78" s="124">
        <v>4</v>
      </c>
      <c r="I78" s="123">
        <v>4</v>
      </c>
      <c r="J78" s="123">
        <v>4</v>
      </c>
      <c r="K78" s="123">
        <v>4</v>
      </c>
      <c r="L78" s="123">
        <v>4</v>
      </c>
      <c r="M78" s="123">
        <v>4</v>
      </c>
      <c r="N78" s="123">
        <v>4</v>
      </c>
      <c r="O78" s="123">
        <v>4</v>
      </c>
      <c r="P78" s="123">
        <v>4</v>
      </c>
      <c r="Q78" s="123">
        <v>4</v>
      </c>
      <c r="R78" s="123">
        <v>4</v>
      </c>
      <c r="S78" s="123">
        <v>4</v>
      </c>
      <c r="T78" s="124">
        <v>4.5</v>
      </c>
      <c r="U78" s="124">
        <v>4.5</v>
      </c>
      <c r="V78" s="124">
        <v>4</v>
      </c>
      <c r="W78" s="141">
        <v>4</v>
      </c>
      <c r="X78" s="124">
        <v>4</v>
      </c>
      <c r="Y78" s="124">
        <v>4</v>
      </c>
      <c r="Z78" s="124">
        <v>4</v>
      </c>
      <c r="AA78" s="123">
        <v>4</v>
      </c>
      <c r="AB78" s="123">
        <v>4</v>
      </c>
      <c r="AC78" s="123">
        <v>4</v>
      </c>
      <c r="AD78" s="123">
        <v>4</v>
      </c>
      <c r="AE78" s="123">
        <v>4</v>
      </c>
      <c r="AF78" s="124">
        <v>4</v>
      </c>
      <c r="AG78" s="124">
        <v>4</v>
      </c>
      <c r="AH78" s="147"/>
      <c r="AI78" s="109"/>
      <c r="AJ78" s="109"/>
      <c r="AK78" s="109"/>
      <c r="AL78" s="109"/>
      <c r="AM78" s="109"/>
      <c r="AN78" s="67"/>
      <c r="AO78" s="109"/>
      <c r="AP78" s="109"/>
    </row>
    <row r="79" s="60" customFormat="1" ht="18" spans="1:42">
      <c r="A79" s="121"/>
      <c r="B79" s="122"/>
      <c r="C79" s="122" t="s">
        <v>220</v>
      </c>
      <c r="D79" s="124">
        <v>3</v>
      </c>
      <c r="E79" s="124"/>
      <c r="F79" s="124">
        <v>4.5</v>
      </c>
      <c r="G79" s="124">
        <v>3</v>
      </c>
      <c r="H79" s="124">
        <v>3</v>
      </c>
      <c r="I79" s="124">
        <v>3</v>
      </c>
      <c r="J79" s="123">
        <v>3</v>
      </c>
      <c r="K79" s="123">
        <v>4</v>
      </c>
      <c r="L79" s="123">
        <v>4</v>
      </c>
      <c r="M79" s="124">
        <v>4</v>
      </c>
      <c r="N79" s="123">
        <v>4</v>
      </c>
      <c r="O79" s="124">
        <v>4</v>
      </c>
      <c r="P79" s="123">
        <v>4</v>
      </c>
      <c r="Q79" s="123">
        <v>4</v>
      </c>
      <c r="R79" s="123">
        <v>4</v>
      </c>
      <c r="S79" s="123">
        <v>2.5</v>
      </c>
      <c r="T79" s="124">
        <v>3</v>
      </c>
      <c r="U79" s="124">
        <v>3</v>
      </c>
      <c r="V79" s="124">
        <v>5</v>
      </c>
      <c r="W79" s="141">
        <v>3.5</v>
      </c>
      <c r="X79" s="124">
        <v>3.5</v>
      </c>
      <c r="Y79" s="124">
        <v>3.5</v>
      </c>
      <c r="Z79" s="124">
        <v>3.5</v>
      </c>
      <c r="AA79" s="123">
        <v>4</v>
      </c>
      <c r="AB79" s="123">
        <v>4</v>
      </c>
      <c r="AC79" s="123">
        <v>4</v>
      </c>
      <c r="AD79" s="123">
        <v>4</v>
      </c>
      <c r="AE79" s="124"/>
      <c r="AF79" s="124"/>
      <c r="AG79" s="124"/>
      <c r="AH79" s="147"/>
      <c r="AI79" s="109"/>
      <c r="AJ79" s="109"/>
      <c r="AK79" s="109"/>
      <c r="AL79" s="109"/>
      <c r="AM79" s="109"/>
      <c r="AN79" s="67"/>
      <c r="AO79" s="109"/>
      <c r="AP79" s="109"/>
    </row>
    <row r="80" s="60" customFormat="1" ht="18" spans="1:42">
      <c r="A80" s="126" t="s">
        <v>73</v>
      </c>
      <c r="B80" s="122" t="s">
        <v>224</v>
      </c>
      <c r="C80" s="122" t="s">
        <v>222</v>
      </c>
      <c r="D80" s="124"/>
      <c r="E80" s="124">
        <v>4</v>
      </c>
      <c r="F80" s="124">
        <v>4</v>
      </c>
      <c r="G80" s="127">
        <v>4</v>
      </c>
      <c r="H80" s="127">
        <v>4</v>
      </c>
      <c r="I80" s="127">
        <v>4</v>
      </c>
      <c r="J80" s="127">
        <v>4</v>
      </c>
      <c r="K80" s="124">
        <v>4</v>
      </c>
      <c r="L80" s="127">
        <v>4</v>
      </c>
      <c r="M80" s="127">
        <v>4</v>
      </c>
      <c r="N80" s="127">
        <v>4</v>
      </c>
      <c r="O80" s="127">
        <v>4</v>
      </c>
      <c r="P80" s="124">
        <v>4</v>
      </c>
      <c r="Q80" s="124">
        <v>4</v>
      </c>
      <c r="R80" s="124">
        <v>4</v>
      </c>
      <c r="S80" s="124">
        <v>4</v>
      </c>
      <c r="T80" s="124">
        <v>4</v>
      </c>
      <c r="U80" s="124">
        <v>4</v>
      </c>
      <c r="V80" s="124"/>
      <c r="W80" s="141">
        <v>4</v>
      </c>
      <c r="X80" s="124">
        <v>4</v>
      </c>
      <c r="Y80" s="124">
        <v>4</v>
      </c>
      <c r="Z80" s="124">
        <v>4</v>
      </c>
      <c r="AA80" s="124">
        <v>4</v>
      </c>
      <c r="AB80" s="124"/>
      <c r="AC80" s="124">
        <v>4</v>
      </c>
      <c r="AD80" s="124">
        <v>4</v>
      </c>
      <c r="AE80" s="127">
        <v>4</v>
      </c>
      <c r="AF80" s="127">
        <v>4</v>
      </c>
      <c r="AG80" s="127">
        <v>4</v>
      </c>
      <c r="AH80" s="147"/>
      <c r="AI80" s="109">
        <f>IF(A80="","",COUNTIF(D80:AH81,"&gt;2")/2)</f>
        <v>27</v>
      </c>
      <c r="AJ80" s="109">
        <f>SUMPRODUCT(IFERROR((IFERROR(WEEKDAY($D$3:$AH$3,2),999)&lt;6)*D80:AH81,0))</f>
        <v>154.5</v>
      </c>
      <c r="AK80" s="109">
        <f>SUMPRODUCT((IFERROR(WEEKDAY($D$3:$AH$3,2),999)&lt;6)*D82:AH82)</f>
        <v>72</v>
      </c>
      <c r="AL80" s="109">
        <f>SUMPRODUCT(IFERROR((IFERROR(WEEKDAY($D$3:$AH$3,2),0)&gt;5)*D80:AH82,0))</f>
        <v>86</v>
      </c>
      <c r="AM80" s="109">
        <f>SUM(D80:AH82)</f>
        <v>312.5</v>
      </c>
      <c r="AN80" s="67" t="s">
        <v>219</v>
      </c>
      <c r="AO80" s="109">
        <f>SUMPRODUCT((IFERROR((D80:AH80+D81:AH81+D82:AH82),0)&gt;8)*1,IFERROR((D80:AH80+D81:AH81+D82:AH82-8),0))</f>
        <v>94.5</v>
      </c>
      <c r="AP80" s="109">
        <f>AM80-AO80</f>
        <v>218</v>
      </c>
    </row>
    <row r="81" s="60" customFormat="1" ht="18" spans="1:42">
      <c r="A81" s="126"/>
      <c r="B81" s="122"/>
      <c r="C81" s="122" t="s">
        <v>223</v>
      </c>
      <c r="D81" s="124"/>
      <c r="E81" s="124">
        <v>4</v>
      </c>
      <c r="F81" s="124">
        <v>4</v>
      </c>
      <c r="G81" s="127">
        <v>4</v>
      </c>
      <c r="H81" s="127">
        <v>4.5</v>
      </c>
      <c r="I81" s="127">
        <v>4</v>
      </c>
      <c r="J81" s="127">
        <v>4</v>
      </c>
      <c r="K81" s="124">
        <v>4</v>
      </c>
      <c r="L81" s="127">
        <v>4</v>
      </c>
      <c r="M81" s="127">
        <v>4</v>
      </c>
      <c r="N81" s="127">
        <v>4</v>
      </c>
      <c r="O81" s="127">
        <v>4</v>
      </c>
      <c r="P81" s="124">
        <v>4</v>
      </c>
      <c r="Q81" s="124">
        <v>4</v>
      </c>
      <c r="R81" s="124">
        <v>4</v>
      </c>
      <c r="S81" s="124">
        <v>4</v>
      </c>
      <c r="T81" s="124">
        <v>4</v>
      </c>
      <c r="U81" s="124">
        <v>4</v>
      </c>
      <c r="V81" s="124">
        <v>2</v>
      </c>
      <c r="W81" s="141">
        <v>4</v>
      </c>
      <c r="X81" s="124">
        <v>4</v>
      </c>
      <c r="Y81" s="124">
        <v>4</v>
      </c>
      <c r="Z81" s="124">
        <v>4</v>
      </c>
      <c r="AA81" s="124">
        <v>4</v>
      </c>
      <c r="AB81" s="124"/>
      <c r="AC81" s="124">
        <v>4</v>
      </c>
      <c r="AD81" s="124">
        <v>4</v>
      </c>
      <c r="AE81" s="127">
        <v>4</v>
      </c>
      <c r="AF81" s="127">
        <v>4</v>
      </c>
      <c r="AG81" s="127">
        <v>4</v>
      </c>
      <c r="AH81" s="147"/>
      <c r="AI81" s="109"/>
      <c r="AJ81" s="109"/>
      <c r="AK81" s="109"/>
      <c r="AL81" s="109"/>
      <c r="AM81" s="109"/>
      <c r="AN81" s="67"/>
      <c r="AO81" s="109"/>
      <c r="AP81" s="109"/>
    </row>
    <row r="82" s="60" customFormat="1" ht="18" spans="1:42">
      <c r="A82" s="126"/>
      <c r="B82" s="122"/>
      <c r="C82" s="122" t="s">
        <v>220</v>
      </c>
      <c r="D82" s="124"/>
      <c r="E82" s="124">
        <v>3</v>
      </c>
      <c r="F82" s="124">
        <v>3</v>
      </c>
      <c r="G82" s="127">
        <v>5</v>
      </c>
      <c r="H82" s="127">
        <v>5</v>
      </c>
      <c r="I82" s="127">
        <v>5</v>
      </c>
      <c r="J82" s="127">
        <v>5</v>
      </c>
      <c r="K82" s="124">
        <v>5</v>
      </c>
      <c r="L82" s="127">
        <v>5</v>
      </c>
      <c r="M82" s="127">
        <v>5</v>
      </c>
      <c r="N82" s="127">
        <v>2.5</v>
      </c>
      <c r="O82" s="127">
        <v>5</v>
      </c>
      <c r="P82" s="124">
        <v>5</v>
      </c>
      <c r="Q82" s="124">
        <v>3</v>
      </c>
      <c r="R82" s="124">
        <v>5.5</v>
      </c>
      <c r="S82" s="124">
        <v>5</v>
      </c>
      <c r="T82" s="124">
        <v>6</v>
      </c>
      <c r="U82" s="124">
        <v>5</v>
      </c>
      <c r="V82" s="124"/>
      <c r="W82" s="141">
        <v>4</v>
      </c>
      <c r="X82" s="124"/>
      <c r="Y82" s="124">
        <v>3</v>
      </c>
      <c r="Z82" s="124">
        <v>3</v>
      </c>
      <c r="AA82" s="124">
        <v>3</v>
      </c>
      <c r="AB82" s="124"/>
      <c r="AC82" s="124">
        <v>3</v>
      </c>
      <c r="AD82" s="124"/>
      <c r="AE82" s="127"/>
      <c r="AF82" s="127"/>
      <c r="AG82" s="127"/>
      <c r="AH82" s="147"/>
      <c r="AI82" s="109"/>
      <c r="AJ82" s="109"/>
      <c r="AK82" s="109"/>
      <c r="AL82" s="109"/>
      <c r="AM82" s="109"/>
      <c r="AN82" s="67"/>
      <c r="AO82" s="109"/>
      <c r="AP82" s="109"/>
    </row>
    <row r="83" s="60" customFormat="1" ht="18" spans="1:42">
      <c r="A83" s="121" t="s">
        <v>74</v>
      </c>
      <c r="B83" s="122" t="s">
        <v>224</v>
      </c>
      <c r="C83" s="122" t="s">
        <v>222</v>
      </c>
      <c r="D83" s="124"/>
      <c r="E83" s="124"/>
      <c r="F83" s="124"/>
      <c r="G83" s="124"/>
      <c r="H83" s="124"/>
      <c r="I83" s="127"/>
      <c r="J83" s="124"/>
      <c r="K83" s="124">
        <v>4</v>
      </c>
      <c r="L83" s="124">
        <v>4</v>
      </c>
      <c r="M83" s="124">
        <v>4.5</v>
      </c>
      <c r="N83" s="124"/>
      <c r="O83" s="124">
        <v>4.5</v>
      </c>
      <c r="P83" s="124">
        <v>4.5</v>
      </c>
      <c r="Q83" s="124">
        <v>4.5</v>
      </c>
      <c r="R83" s="124">
        <v>4.5</v>
      </c>
      <c r="S83" s="124">
        <v>4.5</v>
      </c>
      <c r="T83" s="124">
        <v>4</v>
      </c>
      <c r="U83" s="124">
        <v>4</v>
      </c>
      <c r="V83" s="124">
        <v>4</v>
      </c>
      <c r="W83" s="141">
        <v>4</v>
      </c>
      <c r="X83" s="124"/>
      <c r="Y83" s="124">
        <v>4</v>
      </c>
      <c r="Z83" s="124">
        <v>4</v>
      </c>
      <c r="AA83" s="124"/>
      <c r="AB83" s="124">
        <v>4</v>
      </c>
      <c r="AC83" s="124">
        <v>4</v>
      </c>
      <c r="AD83" s="124">
        <v>4</v>
      </c>
      <c r="AE83" s="124">
        <v>4</v>
      </c>
      <c r="AF83" s="124">
        <v>4</v>
      </c>
      <c r="AG83" s="124">
        <v>4</v>
      </c>
      <c r="AH83" s="147"/>
      <c r="AI83" s="109">
        <f>IF(A83="","",COUNTIF(D83:AH84,"&gt;2")/2)</f>
        <v>20</v>
      </c>
      <c r="AJ83" s="109">
        <f>SUMPRODUCT(IFERROR((IFERROR(WEEKDAY($D$3:$AH$3,2),999)&lt;6)*D83:AH84,0))</f>
        <v>123.5</v>
      </c>
      <c r="AK83" s="109">
        <f>SUMPRODUCT((IFERROR(WEEKDAY($D$3:$AH$3,2),999)&lt;6)*D85:AH85)</f>
        <v>50.5</v>
      </c>
      <c r="AL83" s="109">
        <f>SUMPRODUCT(IFERROR((IFERROR(WEEKDAY($D$3:$AH$3,2),0)&gt;5)*D83:AH85,0))</f>
        <v>51</v>
      </c>
      <c r="AM83" s="109">
        <f>SUM(D83:AH85)</f>
        <v>225</v>
      </c>
      <c r="AN83" s="67" t="s">
        <v>219</v>
      </c>
      <c r="AO83" s="109">
        <f>SUMPRODUCT((IFERROR((D83:AH83+D84:AH84+D85:AH85),0)&gt;8)*1,IFERROR((D83:AH83+D84:AH84+D85:AH85-8),0))</f>
        <v>58</v>
      </c>
      <c r="AP83" s="109">
        <f>AM83-AO83</f>
        <v>167</v>
      </c>
    </row>
    <row r="84" s="60" customFormat="1" ht="18" spans="1:42">
      <c r="A84" s="121"/>
      <c r="B84" s="122"/>
      <c r="C84" s="122" t="s">
        <v>223</v>
      </c>
      <c r="D84" s="124"/>
      <c r="E84" s="124"/>
      <c r="F84" s="124"/>
      <c r="G84" s="124"/>
      <c r="H84" s="124"/>
      <c r="I84" s="127"/>
      <c r="J84" s="124"/>
      <c r="K84" s="124">
        <v>4</v>
      </c>
      <c r="L84" s="124">
        <v>4.5</v>
      </c>
      <c r="M84" s="124">
        <v>4.5</v>
      </c>
      <c r="N84" s="124"/>
      <c r="O84" s="124">
        <v>4</v>
      </c>
      <c r="P84" s="124">
        <v>4.5</v>
      </c>
      <c r="Q84" s="124">
        <v>4.5</v>
      </c>
      <c r="R84" s="124">
        <v>4.5</v>
      </c>
      <c r="S84" s="124"/>
      <c r="T84" s="124">
        <v>4</v>
      </c>
      <c r="U84" s="124">
        <v>4</v>
      </c>
      <c r="V84" s="124">
        <v>4</v>
      </c>
      <c r="W84" s="141">
        <v>4</v>
      </c>
      <c r="X84" s="124"/>
      <c r="Y84" s="124">
        <v>4</v>
      </c>
      <c r="Z84" s="124">
        <v>4</v>
      </c>
      <c r="AA84" s="124">
        <v>4</v>
      </c>
      <c r="AB84" s="124">
        <v>4</v>
      </c>
      <c r="AC84" s="124">
        <v>4</v>
      </c>
      <c r="AD84" s="124">
        <v>4</v>
      </c>
      <c r="AE84" s="124">
        <v>4</v>
      </c>
      <c r="AF84" s="124">
        <v>4</v>
      </c>
      <c r="AG84" s="124">
        <v>4</v>
      </c>
      <c r="AH84" s="147"/>
      <c r="AI84" s="109"/>
      <c r="AJ84" s="109"/>
      <c r="AK84" s="109"/>
      <c r="AL84" s="109"/>
      <c r="AM84" s="109"/>
      <c r="AN84" s="67"/>
      <c r="AO84" s="109"/>
      <c r="AP84" s="109"/>
    </row>
    <row r="85" s="60" customFormat="1" ht="18" spans="1:42">
      <c r="A85" s="121"/>
      <c r="B85" s="122"/>
      <c r="C85" s="122" t="s">
        <v>220</v>
      </c>
      <c r="D85" s="124"/>
      <c r="E85" s="124"/>
      <c r="F85" s="124"/>
      <c r="G85" s="124"/>
      <c r="H85" s="124"/>
      <c r="I85" s="127"/>
      <c r="J85" s="124"/>
      <c r="K85" s="124">
        <v>3</v>
      </c>
      <c r="L85" s="124">
        <v>3</v>
      </c>
      <c r="M85" s="124">
        <v>2.5</v>
      </c>
      <c r="N85" s="124"/>
      <c r="O85" s="124">
        <v>2.5</v>
      </c>
      <c r="P85" s="124">
        <v>2.5</v>
      </c>
      <c r="Q85" s="124">
        <v>2.5</v>
      </c>
      <c r="R85" s="124">
        <v>2.5</v>
      </c>
      <c r="S85" s="124">
        <v>12</v>
      </c>
      <c r="T85" s="124">
        <v>4</v>
      </c>
      <c r="U85" s="124">
        <v>4</v>
      </c>
      <c r="V85" s="124">
        <v>4</v>
      </c>
      <c r="W85" s="141">
        <v>4</v>
      </c>
      <c r="X85" s="124"/>
      <c r="Y85" s="124">
        <v>4</v>
      </c>
      <c r="Z85" s="124"/>
      <c r="AA85" s="124">
        <v>3</v>
      </c>
      <c r="AB85" s="124">
        <v>3</v>
      </c>
      <c r="AC85" s="124">
        <v>3</v>
      </c>
      <c r="AD85" s="124"/>
      <c r="AE85" s="124"/>
      <c r="AF85" s="124"/>
      <c r="AG85" s="124"/>
      <c r="AH85" s="147"/>
      <c r="AI85" s="109"/>
      <c r="AJ85" s="109"/>
      <c r="AK85" s="109"/>
      <c r="AL85" s="109"/>
      <c r="AM85" s="109"/>
      <c r="AN85" s="67"/>
      <c r="AO85" s="109"/>
      <c r="AP85" s="109"/>
    </row>
    <row r="86" s="60" customFormat="1" ht="18" spans="1:42">
      <c r="A86" s="121" t="s">
        <v>75</v>
      </c>
      <c r="B86" s="122" t="s">
        <v>224</v>
      </c>
      <c r="C86" s="122" t="s">
        <v>222</v>
      </c>
      <c r="D86" s="124"/>
      <c r="E86" s="124"/>
      <c r="F86" s="124"/>
      <c r="G86" s="124"/>
      <c r="H86" s="124"/>
      <c r="I86" s="124"/>
      <c r="J86" s="124"/>
      <c r="K86" s="124"/>
      <c r="L86" s="124"/>
      <c r="M86" s="124">
        <v>4</v>
      </c>
      <c r="N86" s="124">
        <v>4</v>
      </c>
      <c r="O86" s="124">
        <v>4</v>
      </c>
      <c r="P86" s="127">
        <v>4</v>
      </c>
      <c r="Q86" s="127">
        <v>4</v>
      </c>
      <c r="R86" s="127">
        <v>4</v>
      </c>
      <c r="S86" s="127">
        <v>4</v>
      </c>
      <c r="T86" s="127">
        <v>4</v>
      </c>
      <c r="U86" s="127">
        <v>4</v>
      </c>
      <c r="V86" s="124">
        <v>4</v>
      </c>
      <c r="W86" s="141">
        <v>4</v>
      </c>
      <c r="X86" s="124">
        <v>4</v>
      </c>
      <c r="Y86" s="124">
        <v>4</v>
      </c>
      <c r="Z86" s="124">
        <v>4</v>
      </c>
      <c r="AA86" s="124">
        <v>4</v>
      </c>
      <c r="AB86" s="124">
        <v>4</v>
      </c>
      <c r="AC86" s="124">
        <v>4</v>
      </c>
      <c r="AD86" s="124" t="s">
        <v>226</v>
      </c>
      <c r="AE86" s="124"/>
      <c r="AF86" s="124"/>
      <c r="AG86" s="124"/>
      <c r="AH86" s="147"/>
      <c r="AI86" s="109">
        <f>IF(A86="","",COUNTIF(D86:AH87,"&gt;2")/2)</f>
        <v>15.5</v>
      </c>
      <c r="AJ86" s="109">
        <f>SUMPRODUCT(IFERROR((IFERROR(WEEKDAY($D$3:$AH$3,2),999)&lt;6)*D86:AH87,0))</f>
        <v>92</v>
      </c>
      <c r="AK86" s="109">
        <f>SUMPRODUCT((IFERROR(WEEKDAY($D$3:$AH$3,2),999)&lt;6)*D88:AH88)</f>
        <v>25</v>
      </c>
      <c r="AL86" s="109">
        <f>SUMPRODUCT(IFERROR((IFERROR(WEEKDAY($D$3:$AH$3,2),0)&gt;5)*D86:AH88,0))</f>
        <v>41</v>
      </c>
      <c r="AM86" s="109">
        <f>SUM(D86:AH88)</f>
        <v>158</v>
      </c>
      <c r="AN86" s="67" t="s">
        <v>219</v>
      </c>
      <c r="AO86" s="109">
        <f>SUMPRODUCT((IFERROR((D86:AH86+D87:AH87+D88:AH88),0)&gt;8)*1,IFERROR((D86:AH86+D87:AH87+D88:AH88-8),0))</f>
        <v>34</v>
      </c>
      <c r="AP86" s="109">
        <f>AM86-AO86</f>
        <v>124</v>
      </c>
    </row>
    <row r="87" s="60" customFormat="1" ht="18" spans="1:42">
      <c r="A87" s="121"/>
      <c r="B87" s="122"/>
      <c r="C87" s="122" t="s">
        <v>223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>
        <v>4</v>
      </c>
      <c r="N87" s="124">
        <v>4</v>
      </c>
      <c r="O87" s="124">
        <v>4</v>
      </c>
      <c r="P87" s="127">
        <v>4</v>
      </c>
      <c r="Q87" s="127">
        <v>4</v>
      </c>
      <c r="R87" s="127"/>
      <c r="S87" s="127">
        <v>4</v>
      </c>
      <c r="T87" s="127">
        <v>4</v>
      </c>
      <c r="U87" s="127">
        <v>4</v>
      </c>
      <c r="V87" s="124"/>
      <c r="W87" s="141">
        <v>4</v>
      </c>
      <c r="X87" s="124">
        <v>4</v>
      </c>
      <c r="Y87" s="124">
        <v>4</v>
      </c>
      <c r="Z87" s="124">
        <v>4</v>
      </c>
      <c r="AA87" s="124">
        <v>4</v>
      </c>
      <c r="AB87" s="124">
        <v>4</v>
      </c>
      <c r="AC87" s="124"/>
      <c r="AD87" s="124"/>
      <c r="AE87" s="124"/>
      <c r="AF87" s="124"/>
      <c r="AG87" s="124"/>
      <c r="AH87" s="147"/>
      <c r="AI87" s="109"/>
      <c r="AJ87" s="109"/>
      <c r="AK87" s="109"/>
      <c r="AL87" s="109"/>
      <c r="AM87" s="109"/>
      <c r="AN87" s="67"/>
      <c r="AO87" s="109"/>
      <c r="AP87" s="109"/>
    </row>
    <row r="88" s="60" customFormat="1" ht="18" spans="1:42">
      <c r="A88" s="121"/>
      <c r="B88" s="122"/>
      <c r="C88" s="122" t="s">
        <v>220</v>
      </c>
      <c r="D88" s="124"/>
      <c r="E88" s="124"/>
      <c r="F88" s="124"/>
      <c r="G88" s="124"/>
      <c r="H88" s="124"/>
      <c r="I88" s="124"/>
      <c r="J88" s="124"/>
      <c r="K88" s="124"/>
      <c r="L88" s="124"/>
      <c r="M88" s="124">
        <v>3.5</v>
      </c>
      <c r="N88" s="124"/>
      <c r="O88" s="124">
        <v>1.5</v>
      </c>
      <c r="P88" s="127">
        <v>3</v>
      </c>
      <c r="Q88" s="127">
        <v>3</v>
      </c>
      <c r="R88" s="127"/>
      <c r="S88" s="127">
        <v>3</v>
      </c>
      <c r="T88" s="127">
        <v>3</v>
      </c>
      <c r="U88" s="127">
        <v>3</v>
      </c>
      <c r="V88" s="124"/>
      <c r="W88" s="141">
        <v>3</v>
      </c>
      <c r="X88" s="124"/>
      <c r="Y88" s="124">
        <v>2</v>
      </c>
      <c r="Z88" s="124">
        <v>3</v>
      </c>
      <c r="AA88" s="124">
        <v>3</v>
      </c>
      <c r="AB88" s="124">
        <v>3</v>
      </c>
      <c r="AC88" s="124"/>
      <c r="AD88" s="124"/>
      <c r="AE88" s="124"/>
      <c r="AF88" s="124"/>
      <c r="AG88" s="124"/>
      <c r="AH88" s="147"/>
      <c r="AI88" s="109"/>
      <c r="AJ88" s="109"/>
      <c r="AK88" s="109"/>
      <c r="AL88" s="109"/>
      <c r="AM88" s="109"/>
      <c r="AN88" s="67"/>
      <c r="AO88" s="109"/>
      <c r="AP88" s="109"/>
    </row>
    <row r="89" s="60" customFormat="1" ht="29.25" spans="1:42">
      <c r="A89" s="121" t="s">
        <v>76</v>
      </c>
      <c r="B89" s="122" t="s">
        <v>224</v>
      </c>
      <c r="C89" s="122" t="s">
        <v>222</v>
      </c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>
        <v>4</v>
      </c>
      <c r="O89" s="128">
        <v>4</v>
      </c>
      <c r="P89" s="128">
        <v>4</v>
      </c>
      <c r="Q89" s="128">
        <v>4</v>
      </c>
      <c r="R89" s="128">
        <v>4</v>
      </c>
      <c r="S89" s="128">
        <v>4</v>
      </c>
      <c r="T89" s="128">
        <v>4</v>
      </c>
      <c r="U89" s="128">
        <v>4</v>
      </c>
      <c r="V89" s="128">
        <v>4</v>
      </c>
      <c r="W89" s="142">
        <v>4</v>
      </c>
      <c r="X89" s="128">
        <v>4</v>
      </c>
      <c r="Y89" s="125"/>
      <c r="Z89" s="125" t="s">
        <v>225</v>
      </c>
      <c r="AA89" s="125">
        <v>4</v>
      </c>
      <c r="AB89" s="128">
        <v>4</v>
      </c>
      <c r="AC89" s="128">
        <v>4</v>
      </c>
      <c r="AD89" s="125">
        <v>4</v>
      </c>
      <c r="AE89" s="125">
        <v>4</v>
      </c>
      <c r="AF89" s="128">
        <v>4</v>
      </c>
      <c r="AG89" s="125">
        <v>4</v>
      </c>
      <c r="AH89" s="147"/>
      <c r="AI89" s="109">
        <f>IF(A89="","",COUNTIF(D89:AH90,"&gt;2")/2)</f>
        <v>18.5</v>
      </c>
      <c r="AJ89" s="109">
        <f>SUMPRODUCT(IFERROR((IFERROR(WEEKDAY($D$3:$AH$3,2),999)&lt;6)*D89:AH90,0))</f>
        <v>104</v>
      </c>
      <c r="AK89" s="109">
        <f>SUMPRODUCT((IFERROR(WEEKDAY($D$3:$AH$3,2),999)&lt;6)*D91:AH91)</f>
        <v>42</v>
      </c>
      <c r="AL89" s="109">
        <f>SUMPRODUCT(IFERROR((IFERROR(WEEKDAY($D$3:$AH$3,2),0)&gt;5)*D89:AH91,0))</f>
        <v>56.5</v>
      </c>
      <c r="AM89" s="109">
        <f>SUM(D89:AH91)</f>
        <v>202.5</v>
      </c>
      <c r="AN89" s="67" t="s">
        <v>219</v>
      </c>
      <c r="AO89" s="109">
        <f>SUMPRODUCT((IFERROR((D89:AH89+D90:AH90+D91:AH91),0)&gt;8)*1,IFERROR((D89:AH89+D90:AH90+D91:AH91-8),0))</f>
        <v>47.5</v>
      </c>
      <c r="AP89" s="109">
        <f>AM89-AO89</f>
        <v>155</v>
      </c>
    </row>
    <row r="90" s="60" customFormat="1" ht="29.25" spans="1:42">
      <c r="A90" s="121"/>
      <c r="B90" s="122"/>
      <c r="C90" s="122" t="s">
        <v>223</v>
      </c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>
        <v>4</v>
      </c>
      <c r="O90" s="128">
        <v>4</v>
      </c>
      <c r="P90" s="128">
        <v>4</v>
      </c>
      <c r="Q90" s="128">
        <v>4</v>
      </c>
      <c r="R90" s="128">
        <v>4</v>
      </c>
      <c r="S90" s="128">
        <v>4</v>
      </c>
      <c r="T90" s="128">
        <v>4</v>
      </c>
      <c r="U90" s="128">
        <v>4</v>
      </c>
      <c r="V90" s="128">
        <v>4</v>
      </c>
      <c r="W90" s="142">
        <v>4</v>
      </c>
      <c r="X90" s="128">
        <v>4</v>
      </c>
      <c r="Y90" s="125">
        <v>4</v>
      </c>
      <c r="Z90" s="125">
        <v>4</v>
      </c>
      <c r="AA90" s="125">
        <v>4</v>
      </c>
      <c r="AB90" s="128">
        <v>4</v>
      </c>
      <c r="AC90" s="128">
        <v>4</v>
      </c>
      <c r="AD90" s="125" t="s">
        <v>225</v>
      </c>
      <c r="AE90" s="125">
        <v>4</v>
      </c>
      <c r="AF90" s="128">
        <v>4</v>
      </c>
      <c r="AG90" s="125">
        <v>4</v>
      </c>
      <c r="AH90" s="147"/>
      <c r="AI90" s="109"/>
      <c r="AJ90" s="109"/>
      <c r="AK90" s="109"/>
      <c r="AL90" s="109"/>
      <c r="AM90" s="109"/>
      <c r="AN90" s="67"/>
      <c r="AO90" s="109"/>
      <c r="AP90" s="109"/>
    </row>
    <row r="91" s="60" customFormat="1" ht="29.25" spans="1:42">
      <c r="A91" s="121"/>
      <c r="B91" s="122"/>
      <c r="C91" s="122" t="s">
        <v>220</v>
      </c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>
        <v>4</v>
      </c>
      <c r="O91" s="128">
        <v>3</v>
      </c>
      <c r="P91" s="128">
        <v>2</v>
      </c>
      <c r="Q91" s="128">
        <v>3</v>
      </c>
      <c r="R91" s="128">
        <v>3</v>
      </c>
      <c r="S91" s="128">
        <v>4</v>
      </c>
      <c r="T91" s="128">
        <v>3</v>
      </c>
      <c r="U91" s="128">
        <v>2</v>
      </c>
      <c r="V91" s="128">
        <v>3</v>
      </c>
      <c r="W91" s="142">
        <v>0.5</v>
      </c>
      <c r="X91" s="128">
        <v>3</v>
      </c>
      <c r="Y91" s="125">
        <v>4</v>
      </c>
      <c r="Z91" s="125">
        <v>3</v>
      </c>
      <c r="AA91" s="125">
        <v>3</v>
      </c>
      <c r="AB91" s="128">
        <v>3</v>
      </c>
      <c r="AC91" s="128">
        <v>3</v>
      </c>
      <c r="AD91" s="125"/>
      <c r="AE91" s="125">
        <v>4</v>
      </c>
      <c r="AF91" s="128">
        <v>4</v>
      </c>
      <c r="AG91" s="125"/>
      <c r="AH91" s="147"/>
      <c r="AI91" s="109"/>
      <c r="AJ91" s="109"/>
      <c r="AK91" s="109"/>
      <c r="AL91" s="109"/>
      <c r="AM91" s="109"/>
      <c r="AN91" s="67"/>
      <c r="AO91" s="109"/>
      <c r="AP91" s="109"/>
    </row>
    <row r="92" s="60" customFormat="1" ht="29.25" spans="1:42">
      <c r="A92" s="121" t="s">
        <v>78</v>
      </c>
      <c r="B92" s="122" t="s">
        <v>224</v>
      </c>
      <c r="C92" s="122" t="s">
        <v>222</v>
      </c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>
        <v>4</v>
      </c>
      <c r="V92" s="128">
        <v>4</v>
      </c>
      <c r="W92" s="142">
        <v>4</v>
      </c>
      <c r="X92" s="128">
        <v>4</v>
      </c>
      <c r="Y92" s="128">
        <v>4</v>
      </c>
      <c r="Z92" s="128">
        <v>4</v>
      </c>
      <c r="AA92" s="125">
        <v>4</v>
      </c>
      <c r="AB92" s="125">
        <v>4</v>
      </c>
      <c r="AC92" s="125">
        <v>4</v>
      </c>
      <c r="AD92" s="125">
        <v>4</v>
      </c>
      <c r="AE92" s="125">
        <v>4</v>
      </c>
      <c r="AF92" s="125">
        <v>4</v>
      </c>
      <c r="AG92" s="125">
        <v>4</v>
      </c>
      <c r="AH92" s="147"/>
      <c r="AI92" s="109">
        <f>IF(A92="","",COUNTIF(D92:AH93,"&gt;2")/2)</f>
        <v>13</v>
      </c>
      <c r="AJ92" s="109">
        <f>SUMPRODUCT(IFERROR((IFERROR(WEEKDAY($D$3:$AH$3,2),999)&lt;6)*D92:AH93,0))</f>
        <v>72</v>
      </c>
      <c r="AK92" s="109">
        <f>SUMPRODUCT((IFERROR(WEEKDAY($D$3:$AH$3,2),999)&lt;6)*D94:AH94)</f>
        <v>33.5</v>
      </c>
      <c r="AL92" s="109">
        <f>SUMPRODUCT(IFERROR((IFERROR(WEEKDAY($D$3:$AH$3,2),0)&gt;5)*D92:AH94,0))</f>
        <v>46.5</v>
      </c>
      <c r="AM92" s="109">
        <f>SUM(D92:AH94)</f>
        <v>152</v>
      </c>
      <c r="AN92" s="67" t="s">
        <v>219</v>
      </c>
      <c r="AO92" s="109">
        <f>SUMPRODUCT((IFERROR((D92:AH92+D93:AH93+D94:AH94),0)&gt;8)*1,IFERROR((D92:AH92+D93:AH93+D94:AH94-8),0))</f>
        <v>48</v>
      </c>
      <c r="AP92" s="109">
        <f>AM92-AO92</f>
        <v>104</v>
      </c>
    </row>
    <row r="93" s="60" customFormat="1" ht="29.25" spans="1:42">
      <c r="A93" s="121"/>
      <c r="B93" s="122"/>
      <c r="C93" s="122" t="s">
        <v>223</v>
      </c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>
        <v>4</v>
      </c>
      <c r="V93" s="128">
        <v>4</v>
      </c>
      <c r="W93" s="142">
        <v>4</v>
      </c>
      <c r="X93" s="128">
        <v>4</v>
      </c>
      <c r="Y93" s="128">
        <v>4</v>
      </c>
      <c r="Z93" s="128">
        <v>4</v>
      </c>
      <c r="AA93" s="125">
        <v>4</v>
      </c>
      <c r="AB93" s="125">
        <v>4</v>
      </c>
      <c r="AC93" s="125">
        <v>4</v>
      </c>
      <c r="AD93" s="125">
        <v>4</v>
      </c>
      <c r="AE93" s="125">
        <v>4</v>
      </c>
      <c r="AF93" s="125">
        <v>4</v>
      </c>
      <c r="AG93" s="125">
        <v>4</v>
      </c>
      <c r="AH93" s="147"/>
      <c r="AI93" s="109"/>
      <c r="AJ93" s="109"/>
      <c r="AK93" s="109"/>
      <c r="AL93" s="109"/>
      <c r="AM93" s="109"/>
      <c r="AN93" s="67"/>
      <c r="AO93" s="109"/>
      <c r="AP93" s="109"/>
    </row>
    <row r="94" s="60" customFormat="1" ht="29.25" spans="1:42">
      <c r="A94" s="121"/>
      <c r="B94" s="122"/>
      <c r="C94" s="122" t="s">
        <v>220</v>
      </c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>
        <v>3</v>
      </c>
      <c r="V94" s="128">
        <v>4.5</v>
      </c>
      <c r="W94" s="142">
        <v>3.5</v>
      </c>
      <c r="X94" s="128">
        <v>3</v>
      </c>
      <c r="Y94" s="128">
        <v>4</v>
      </c>
      <c r="Z94" s="128">
        <v>4</v>
      </c>
      <c r="AA94" s="125">
        <v>4</v>
      </c>
      <c r="AB94" s="125">
        <v>4</v>
      </c>
      <c r="AC94" s="125">
        <v>4</v>
      </c>
      <c r="AD94" s="125">
        <v>4</v>
      </c>
      <c r="AE94" s="125">
        <v>4</v>
      </c>
      <c r="AF94" s="125">
        <v>3</v>
      </c>
      <c r="AG94" s="125">
        <v>3</v>
      </c>
      <c r="AH94" s="147"/>
      <c r="AI94" s="109"/>
      <c r="AJ94" s="109"/>
      <c r="AK94" s="109"/>
      <c r="AL94" s="109"/>
      <c r="AM94" s="109"/>
      <c r="AN94" s="67"/>
      <c r="AO94" s="109"/>
      <c r="AP94" s="109"/>
    </row>
    <row r="95" s="60" customFormat="1" ht="29.25" spans="1:42">
      <c r="A95" s="121" t="s">
        <v>80</v>
      </c>
      <c r="B95" s="122" t="s">
        <v>224</v>
      </c>
      <c r="C95" s="122" t="s">
        <v>222</v>
      </c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>
        <v>4</v>
      </c>
      <c r="V95" s="128">
        <v>4</v>
      </c>
      <c r="W95" s="142">
        <v>4</v>
      </c>
      <c r="X95" s="128">
        <v>4</v>
      </c>
      <c r="Y95" s="128">
        <v>4</v>
      </c>
      <c r="Z95" s="128">
        <v>4</v>
      </c>
      <c r="AA95" s="125">
        <v>4</v>
      </c>
      <c r="AB95" s="125">
        <v>4</v>
      </c>
      <c r="AC95" s="125">
        <v>4</v>
      </c>
      <c r="AD95" s="125">
        <v>4</v>
      </c>
      <c r="AE95" s="125">
        <v>4</v>
      </c>
      <c r="AF95" s="125">
        <v>4</v>
      </c>
      <c r="AG95" s="125">
        <v>4</v>
      </c>
      <c r="AH95" s="147"/>
      <c r="AI95" s="109">
        <f>IF(A95="","",COUNTIF(D95:AH96,"&gt;2")/2)</f>
        <v>13</v>
      </c>
      <c r="AJ95" s="109">
        <f>SUMPRODUCT(IFERROR((IFERROR(WEEKDAY($D$3:$AH$3,2),999)&lt;6)*D95:AH96,0))</f>
        <v>72</v>
      </c>
      <c r="AK95" s="109">
        <f>SUMPRODUCT((IFERROR(WEEKDAY($D$3:$AH$3,2),999)&lt;6)*D97:AH97)</f>
        <v>32</v>
      </c>
      <c r="AL95" s="109">
        <f>SUMPRODUCT(IFERROR((IFERROR(WEEKDAY($D$3:$AH$3,2),0)&gt;5)*D95:AH97,0))</f>
        <v>46</v>
      </c>
      <c r="AM95" s="109">
        <f>SUM(D95:AH97)</f>
        <v>150</v>
      </c>
      <c r="AN95" s="67" t="s">
        <v>219</v>
      </c>
      <c r="AO95" s="109">
        <f>SUMPRODUCT((IFERROR((D95:AH95+D96:AH96+D97:AH97),0)&gt;8)*1,IFERROR((D95:AH95+D96:AH96+D97:AH97-8),0))</f>
        <v>46</v>
      </c>
      <c r="AP95" s="109">
        <f>AM95-AO95</f>
        <v>104</v>
      </c>
    </row>
    <row r="96" s="60" customFormat="1" ht="29.25" spans="1:42">
      <c r="A96" s="121"/>
      <c r="B96" s="122"/>
      <c r="C96" s="122" t="s">
        <v>223</v>
      </c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>
        <v>4</v>
      </c>
      <c r="V96" s="128">
        <v>4</v>
      </c>
      <c r="W96" s="142">
        <v>4</v>
      </c>
      <c r="X96" s="128">
        <v>4</v>
      </c>
      <c r="Y96" s="128">
        <v>4</v>
      </c>
      <c r="Z96" s="128">
        <v>4</v>
      </c>
      <c r="AA96" s="125">
        <v>4</v>
      </c>
      <c r="AB96" s="125">
        <v>4</v>
      </c>
      <c r="AC96" s="125">
        <v>4</v>
      </c>
      <c r="AD96" s="125">
        <v>4</v>
      </c>
      <c r="AE96" s="125">
        <v>4</v>
      </c>
      <c r="AF96" s="125">
        <v>4</v>
      </c>
      <c r="AG96" s="125">
        <v>4</v>
      </c>
      <c r="AH96" s="147"/>
      <c r="AI96" s="109"/>
      <c r="AJ96" s="109"/>
      <c r="AK96" s="109"/>
      <c r="AL96" s="109"/>
      <c r="AM96" s="109"/>
      <c r="AN96" s="67"/>
      <c r="AO96" s="109"/>
      <c r="AP96" s="109"/>
    </row>
    <row r="97" s="60" customFormat="1" ht="29.25" spans="1:42">
      <c r="A97" s="121"/>
      <c r="B97" s="122"/>
      <c r="C97" s="122" t="s">
        <v>220</v>
      </c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>
        <v>3</v>
      </c>
      <c r="V97" s="128">
        <v>3</v>
      </c>
      <c r="W97" s="142">
        <v>3</v>
      </c>
      <c r="X97" s="128">
        <v>3</v>
      </c>
      <c r="Y97" s="128">
        <v>4</v>
      </c>
      <c r="Z97" s="128">
        <v>4</v>
      </c>
      <c r="AA97" s="125">
        <v>4</v>
      </c>
      <c r="AB97" s="125">
        <v>4</v>
      </c>
      <c r="AC97" s="125">
        <v>4</v>
      </c>
      <c r="AD97" s="125">
        <v>4</v>
      </c>
      <c r="AE97" s="125">
        <v>4</v>
      </c>
      <c r="AF97" s="125">
        <v>3</v>
      </c>
      <c r="AG97" s="125">
        <v>3</v>
      </c>
      <c r="AH97" s="147"/>
      <c r="AI97" s="109"/>
      <c r="AJ97" s="109"/>
      <c r="AK97" s="109"/>
      <c r="AL97" s="109"/>
      <c r="AM97" s="109"/>
      <c r="AN97" s="67"/>
      <c r="AO97" s="109"/>
      <c r="AP97" s="109"/>
    </row>
    <row r="98" s="60" customFormat="1" ht="29.25" spans="1:42">
      <c r="A98" s="129" t="s">
        <v>89</v>
      </c>
      <c r="B98" s="130" t="s">
        <v>224</v>
      </c>
      <c r="C98" s="130" t="s">
        <v>222</v>
      </c>
      <c r="D98" s="128">
        <v>4</v>
      </c>
      <c r="E98" s="128">
        <v>4</v>
      </c>
      <c r="F98" s="128">
        <v>4</v>
      </c>
      <c r="G98" s="128">
        <v>4</v>
      </c>
      <c r="H98" s="128">
        <v>4</v>
      </c>
      <c r="I98" s="128">
        <v>4</v>
      </c>
      <c r="J98" s="128">
        <v>4</v>
      </c>
      <c r="K98" s="128">
        <v>4</v>
      </c>
      <c r="L98" s="128">
        <v>4</v>
      </c>
      <c r="M98" s="128">
        <v>4</v>
      </c>
      <c r="N98" s="128">
        <v>4</v>
      </c>
      <c r="O98" s="128">
        <v>4</v>
      </c>
      <c r="P98" s="128">
        <v>4</v>
      </c>
      <c r="Q98" s="128">
        <v>4</v>
      </c>
      <c r="R98" s="128">
        <v>4</v>
      </c>
      <c r="S98" s="128">
        <v>4</v>
      </c>
      <c r="T98" s="128">
        <v>4</v>
      </c>
      <c r="U98" s="128">
        <v>4</v>
      </c>
      <c r="V98" s="128">
        <v>4</v>
      </c>
      <c r="W98" s="142">
        <v>4</v>
      </c>
      <c r="X98" s="128">
        <v>4</v>
      </c>
      <c r="Y98" s="128">
        <v>4</v>
      </c>
      <c r="Z98" s="128">
        <v>4</v>
      </c>
      <c r="AA98" s="128">
        <v>4</v>
      </c>
      <c r="AB98" s="128">
        <v>4</v>
      </c>
      <c r="AC98" s="128">
        <v>4</v>
      </c>
      <c r="AD98" s="128">
        <v>4</v>
      </c>
      <c r="AE98" s="128">
        <v>4</v>
      </c>
      <c r="AF98" s="128">
        <v>4</v>
      </c>
      <c r="AG98" s="128">
        <v>4</v>
      </c>
      <c r="AH98" s="128"/>
      <c r="AI98" s="109">
        <f>IF(A98="","",COUNTIF(D98:AH99,"&gt;2")/2)</f>
        <v>30</v>
      </c>
      <c r="AJ98" s="109">
        <f>SUMPRODUCT(IFERROR((IFERROR(WEEKDAY($D$3:$AH$3,2),999)&lt;6)*D98:AH99,0))</f>
        <v>176</v>
      </c>
      <c r="AK98" s="109">
        <f>SUMPRODUCT((IFERROR(WEEKDAY($D$3:$AH$3,2),999)&lt;6)*D100:AH100)</f>
        <v>87</v>
      </c>
      <c r="AL98" s="109">
        <f>SUMPRODUCT(IFERROR((IFERROR(WEEKDAY($D$3:$AH$3,2),0)&gt;5)*D98:AH100,0))</f>
        <v>95</v>
      </c>
      <c r="AM98" s="109">
        <f>SUM(D98:AH100)</f>
        <v>358</v>
      </c>
      <c r="AN98" s="67" t="s">
        <v>219</v>
      </c>
      <c r="AO98" s="109">
        <f>SUMPRODUCT((IFERROR((D98:AH98+D99:AH99+D100:AH100),0)&gt;8)*1,IFERROR((D98:AH98+D99:AH99+D100:AH100-8),0))</f>
        <v>118</v>
      </c>
      <c r="AP98" s="109">
        <f>AM98-AO98</f>
        <v>240</v>
      </c>
    </row>
    <row r="99" s="60" customFormat="1" ht="29.25" spans="1:42">
      <c r="A99" s="129"/>
      <c r="B99" s="130"/>
      <c r="C99" s="130" t="s">
        <v>223</v>
      </c>
      <c r="D99" s="128">
        <v>4</v>
      </c>
      <c r="E99" s="128">
        <v>4</v>
      </c>
      <c r="F99" s="128">
        <v>4</v>
      </c>
      <c r="G99" s="128">
        <v>4</v>
      </c>
      <c r="H99" s="128">
        <v>4</v>
      </c>
      <c r="I99" s="128">
        <v>4</v>
      </c>
      <c r="J99" s="128">
        <v>4</v>
      </c>
      <c r="K99" s="128">
        <v>4</v>
      </c>
      <c r="L99" s="128">
        <v>4</v>
      </c>
      <c r="M99" s="128">
        <v>4</v>
      </c>
      <c r="N99" s="128">
        <v>4</v>
      </c>
      <c r="O99" s="128">
        <v>4</v>
      </c>
      <c r="P99" s="128">
        <v>4</v>
      </c>
      <c r="Q99" s="128">
        <v>4</v>
      </c>
      <c r="R99" s="128">
        <v>4</v>
      </c>
      <c r="S99" s="128">
        <v>4</v>
      </c>
      <c r="T99" s="128">
        <v>4</v>
      </c>
      <c r="U99" s="128">
        <v>4</v>
      </c>
      <c r="V99" s="128">
        <v>4</v>
      </c>
      <c r="W99" s="142">
        <v>4</v>
      </c>
      <c r="X99" s="128">
        <v>4</v>
      </c>
      <c r="Y99" s="128">
        <v>4</v>
      </c>
      <c r="Z99" s="128">
        <v>4</v>
      </c>
      <c r="AA99" s="128">
        <v>4</v>
      </c>
      <c r="AB99" s="128">
        <v>4</v>
      </c>
      <c r="AC99" s="128">
        <v>4</v>
      </c>
      <c r="AD99" s="128">
        <v>4</v>
      </c>
      <c r="AE99" s="128">
        <v>4</v>
      </c>
      <c r="AF99" s="128">
        <v>4</v>
      </c>
      <c r="AG99" s="128">
        <v>4</v>
      </c>
      <c r="AH99" s="128"/>
      <c r="AI99" s="109"/>
      <c r="AJ99" s="109"/>
      <c r="AK99" s="109"/>
      <c r="AL99" s="109"/>
      <c r="AM99" s="109"/>
      <c r="AN99" s="67"/>
      <c r="AO99" s="109"/>
      <c r="AP99" s="109"/>
    </row>
    <row r="100" s="60" customFormat="1" ht="29.25" spans="1:42">
      <c r="A100" s="129"/>
      <c r="B100" s="130"/>
      <c r="C100" s="130" t="s">
        <v>220</v>
      </c>
      <c r="D100" s="131">
        <v>4</v>
      </c>
      <c r="E100" s="128">
        <v>1</v>
      </c>
      <c r="F100" s="131">
        <v>5</v>
      </c>
      <c r="G100" s="128">
        <v>3</v>
      </c>
      <c r="H100" s="128">
        <v>1</v>
      </c>
      <c r="I100" s="128">
        <v>2</v>
      </c>
      <c r="J100" s="128">
        <v>4</v>
      </c>
      <c r="K100" s="128">
        <v>5</v>
      </c>
      <c r="L100" s="128">
        <v>3.5</v>
      </c>
      <c r="M100" s="128">
        <v>4</v>
      </c>
      <c r="N100" s="128">
        <v>4</v>
      </c>
      <c r="O100" s="128">
        <v>4</v>
      </c>
      <c r="P100" s="128">
        <v>4</v>
      </c>
      <c r="Q100" s="128">
        <v>4</v>
      </c>
      <c r="R100" s="128">
        <v>4</v>
      </c>
      <c r="S100" s="128">
        <v>4.5</v>
      </c>
      <c r="T100" s="128">
        <v>4</v>
      </c>
      <c r="U100" s="128">
        <v>4.5</v>
      </c>
      <c r="V100" s="128">
        <v>4.5</v>
      </c>
      <c r="W100" s="142">
        <v>4.5</v>
      </c>
      <c r="X100" s="128">
        <v>4</v>
      </c>
      <c r="Y100" s="128">
        <v>5</v>
      </c>
      <c r="Z100" s="128">
        <v>5</v>
      </c>
      <c r="AA100" s="128">
        <v>5</v>
      </c>
      <c r="AB100" s="128">
        <v>4</v>
      </c>
      <c r="AC100" s="128">
        <v>4</v>
      </c>
      <c r="AD100" s="128">
        <v>4.5</v>
      </c>
      <c r="AE100" s="128">
        <v>4</v>
      </c>
      <c r="AF100" s="128">
        <v>4</v>
      </c>
      <c r="AG100" s="128">
        <v>4</v>
      </c>
      <c r="AH100" s="128"/>
      <c r="AI100" s="109"/>
      <c r="AJ100" s="109"/>
      <c r="AK100" s="109"/>
      <c r="AL100" s="109"/>
      <c r="AM100" s="109"/>
      <c r="AN100" s="67"/>
      <c r="AO100" s="109"/>
      <c r="AP100" s="109"/>
    </row>
    <row r="101" s="60" customFormat="1" ht="18" spans="1:42">
      <c r="A101" s="121" t="s">
        <v>69</v>
      </c>
      <c r="B101" s="122" t="s">
        <v>224</v>
      </c>
      <c r="C101" s="122" t="s">
        <v>222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41"/>
      <c r="X101" s="124"/>
      <c r="Y101" s="124"/>
      <c r="Z101" s="124"/>
      <c r="AA101" s="124"/>
      <c r="AB101" s="124"/>
      <c r="AC101" s="124"/>
      <c r="AD101" s="124"/>
      <c r="AE101" s="124">
        <v>4</v>
      </c>
      <c r="AF101" s="124">
        <v>4</v>
      </c>
      <c r="AG101" s="124">
        <v>4</v>
      </c>
      <c r="AH101" s="147"/>
      <c r="AI101" s="109">
        <f>IF(A101="","",COUNTIF(D101:AH102,"&gt;2")/2)</f>
        <v>3</v>
      </c>
      <c r="AJ101" s="109">
        <f>SUMPRODUCT(IFERROR((IFERROR(WEEKDAY($D$3:$AH$3,2),999)&lt;6)*D101:AH102,0))</f>
        <v>16</v>
      </c>
      <c r="AK101" s="109">
        <f>SUMPRODUCT((IFERROR(WEEKDAY($D$3:$AH$3,2),999)&lt;6)*D103:AH103)</f>
        <v>0</v>
      </c>
      <c r="AL101" s="109">
        <f>SUMPRODUCT(IFERROR((IFERROR(WEEKDAY($D$3:$AH$3,2),0)&gt;5)*D101:AH103,0))</f>
        <v>8</v>
      </c>
      <c r="AM101" s="109">
        <f>SUM(D101:AH103)</f>
        <v>24</v>
      </c>
      <c r="AN101" s="67" t="s">
        <v>219</v>
      </c>
      <c r="AO101" s="109">
        <f>SUMPRODUCT((IFERROR((D101:AH101+D102:AH102+D103:AH103),0)&gt;8)*1,IFERROR((D101:AH101+D102:AH102+D103:AH103-8),0))</f>
        <v>0</v>
      </c>
      <c r="AP101" s="109">
        <f>AM101-AO101</f>
        <v>24</v>
      </c>
    </row>
    <row r="102" s="60" customFormat="1" ht="18" spans="1:42">
      <c r="A102" s="121"/>
      <c r="B102" s="122"/>
      <c r="C102" s="122" t="s">
        <v>223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41"/>
      <c r="X102" s="124"/>
      <c r="Y102" s="124"/>
      <c r="Z102" s="124"/>
      <c r="AA102" s="124"/>
      <c r="AB102" s="124"/>
      <c r="AC102" s="124"/>
      <c r="AD102" s="124"/>
      <c r="AE102" s="124">
        <v>4</v>
      </c>
      <c r="AF102" s="124">
        <v>4</v>
      </c>
      <c r="AG102" s="124">
        <v>4</v>
      </c>
      <c r="AH102" s="147"/>
      <c r="AI102" s="109"/>
      <c r="AJ102" s="109"/>
      <c r="AK102" s="109"/>
      <c r="AL102" s="109"/>
      <c r="AM102" s="109"/>
      <c r="AN102" s="67"/>
      <c r="AO102" s="109"/>
      <c r="AP102" s="109"/>
    </row>
    <row r="103" s="60" customFormat="1" ht="18" spans="1:42">
      <c r="A103" s="121"/>
      <c r="B103" s="122"/>
      <c r="C103" s="122" t="s">
        <v>220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41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47"/>
      <c r="AI103" s="109"/>
      <c r="AJ103" s="109"/>
      <c r="AK103" s="109"/>
      <c r="AL103" s="109"/>
      <c r="AM103" s="109"/>
      <c r="AN103" s="67"/>
      <c r="AO103" s="109"/>
      <c r="AP103" s="109"/>
    </row>
    <row r="104" s="60" customFormat="1" ht="29.25" spans="1:42">
      <c r="A104" s="121" t="s">
        <v>81</v>
      </c>
      <c r="B104" s="122" t="s">
        <v>224</v>
      </c>
      <c r="C104" s="122" t="s">
        <v>222</v>
      </c>
      <c r="D104" s="128"/>
      <c r="E104" s="128"/>
      <c r="F104" s="128"/>
      <c r="G104" s="128"/>
      <c r="H104" s="128"/>
      <c r="I104" s="128"/>
      <c r="J104" s="128"/>
      <c r="K104" s="128"/>
      <c r="L104" s="128"/>
      <c r="M104" s="140"/>
      <c r="N104" s="140"/>
      <c r="O104" s="140"/>
      <c r="P104" s="140"/>
      <c r="Q104" s="140"/>
      <c r="R104" s="140"/>
      <c r="S104" s="140"/>
      <c r="T104" s="140"/>
      <c r="U104" s="140">
        <v>4</v>
      </c>
      <c r="V104" s="140">
        <v>4</v>
      </c>
      <c r="W104" s="142">
        <v>4</v>
      </c>
      <c r="X104" s="140">
        <v>4</v>
      </c>
      <c r="Y104" s="140">
        <v>4</v>
      </c>
      <c r="Z104" s="140">
        <v>4</v>
      </c>
      <c r="AA104" s="125">
        <v>4</v>
      </c>
      <c r="AB104" s="128">
        <v>4</v>
      </c>
      <c r="AC104" s="128">
        <v>4</v>
      </c>
      <c r="AD104" s="128">
        <v>4</v>
      </c>
      <c r="AE104" s="128">
        <v>4</v>
      </c>
      <c r="AF104" s="128">
        <v>4</v>
      </c>
      <c r="AG104" s="128">
        <v>4</v>
      </c>
      <c r="AH104" s="148"/>
      <c r="AI104" s="109">
        <f>IF(A104="","",COUNTIF(D104:AH105,"&gt;2")/2)</f>
        <v>13</v>
      </c>
      <c r="AJ104" s="109">
        <f>SUMPRODUCT(IFERROR((IFERROR(WEEKDAY($D$3:$AH$3,2),999)&lt;6)*D104:AH105,0))</f>
        <v>72</v>
      </c>
      <c r="AK104" s="109">
        <f>SUMPRODUCT((IFERROR(WEEKDAY($D$3:$AH$3,2),999)&lt;6)*D106:AH106)</f>
        <v>30</v>
      </c>
      <c r="AL104" s="109">
        <f>SUMPRODUCT(IFERROR((IFERROR(WEEKDAY($D$3:$AH$3,2),0)&gt;5)*D104:AH106,0))</f>
        <v>45</v>
      </c>
      <c r="AM104" s="109">
        <f>SUM(D104:AH106)</f>
        <v>147</v>
      </c>
      <c r="AN104" s="67" t="s">
        <v>219</v>
      </c>
      <c r="AO104" s="109">
        <f>SUMPRODUCT((IFERROR((D104:AH104+D105:AH105+D106:AH106),0)&gt;8)*1,IFERROR((D104:AH104+D105:AH105+D106:AH106-8),0))</f>
        <v>43</v>
      </c>
      <c r="AP104" s="109">
        <f>AM104-AO104</f>
        <v>104</v>
      </c>
    </row>
    <row r="105" s="60" customFormat="1" ht="29.25" spans="1:42">
      <c r="A105" s="121"/>
      <c r="B105" s="122"/>
      <c r="C105" s="122" t="s">
        <v>223</v>
      </c>
      <c r="D105" s="128"/>
      <c r="E105" s="128"/>
      <c r="F105" s="128"/>
      <c r="G105" s="128"/>
      <c r="H105" s="128"/>
      <c r="I105" s="128"/>
      <c r="J105" s="128"/>
      <c r="K105" s="128"/>
      <c r="L105" s="128"/>
      <c r="M105" s="140"/>
      <c r="N105" s="140"/>
      <c r="O105" s="140"/>
      <c r="P105" s="140"/>
      <c r="Q105" s="140"/>
      <c r="R105" s="140"/>
      <c r="S105" s="140"/>
      <c r="T105" s="140"/>
      <c r="U105" s="140">
        <v>4</v>
      </c>
      <c r="V105" s="140">
        <v>4</v>
      </c>
      <c r="W105" s="142">
        <v>4</v>
      </c>
      <c r="X105" s="140">
        <v>4</v>
      </c>
      <c r="Y105" s="140">
        <v>4</v>
      </c>
      <c r="Z105" s="140">
        <v>4</v>
      </c>
      <c r="AA105" s="125">
        <v>4</v>
      </c>
      <c r="AB105" s="128">
        <v>4</v>
      </c>
      <c r="AC105" s="128">
        <v>4</v>
      </c>
      <c r="AD105" s="128">
        <v>4</v>
      </c>
      <c r="AE105" s="128">
        <v>4</v>
      </c>
      <c r="AF105" s="128">
        <v>4</v>
      </c>
      <c r="AG105" s="128">
        <v>4</v>
      </c>
      <c r="AH105" s="148"/>
      <c r="AI105" s="109"/>
      <c r="AJ105" s="109"/>
      <c r="AK105" s="109"/>
      <c r="AL105" s="109"/>
      <c r="AM105" s="109"/>
      <c r="AN105" s="67"/>
      <c r="AO105" s="109"/>
      <c r="AP105" s="109"/>
    </row>
    <row r="106" s="60" customFormat="1" ht="29.25" spans="1:42">
      <c r="A106" s="121"/>
      <c r="B106" s="122"/>
      <c r="C106" s="122" t="s">
        <v>220</v>
      </c>
      <c r="D106" s="128"/>
      <c r="E106" s="128"/>
      <c r="F106" s="128"/>
      <c r="G106" s="128"/>
      <c r="H106" s="128"/>
      <c r="I106" s="128"/>
      <c r="J106" s="128"/>
      <c r="K106" s="128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>
        <v>3</v>
      </c>
      <c r="V106" s="140">
        <v>3</v>
      </c>
      <c r="W106" s="142">
        <v>3</v>
      </c>
      <c r="X106" s="140">
        <v>3</v>
      </c>
      <c r="Y106" s="140">
        <v>3</v>
      </c>
      <c r="Z106" s="140">
        <v>5</v>
      </c>
      <c r="AA106" s="125">
        <v>3</v>
      </c>
      <c r="AB106" s="128">
        <v>4</v>
      </c>
      <c r="AC106" s="128">
        <v>3</v>
      </c>
      <c r="AD106" s="128">
        <v>3</v>
      </c>
      <c r="AE106" s="128">
        <v>4</v>
      </c>
      <c r="AF106" s="128">
        <v>3</v>
      </c>
      <c r="AG106" s="128">
        <v>3</v>
      </c>
      <c r="AH106" s="148"/>
      <c r="AI106" s="109"/>
      <c r="AJ106" s="109"/>
      <c r="AK106" s="109"/>
      <c r="AL106" s="109"/>
      <c r="AM106" s="109"/>
      <c r="AN106" s="67"/>
      <c r="AO106" s="109"/>
      <c r="AP106" s="109"/>
    </row>
    <row r="107" s="60" customFormat="1" ht="18" spans="1:42">
      <c r="A107" s="121" t="s">
        <v>84</v>
      </c>
      <c r="B107" s="122" t="s">
        <v>224</v>
      </c>
      <c r="C107" s="132" t="s">
        <v>222</v>
      </c>
      <c r="D107" s="133">
        <v>3.5</v>
      </c>
      <c r="E107" s="133">
        <v>4</v>
      </c>
      <c r="F107" s="133">
        <v>4</v>
      </c>
      <c r="G107" s="133">
        <v>4</v>
      </c>
      <c r="H107" s="133">
        <v>4</v>
      </c>
      <c r="I107" s="133">
        <v>4</v>
      </c>
      <c r="J107" s="133">
        <v>4</v>
      </c>
      <c r="K107" s="133">
        <v>4</v>
      </c>
      <c r="L107" s="133">
        <v>4</v>
      </c>
      <c r="M107" s="133">
        <v>4</v>
      </c>
      <c r="N107" s="133">
        <v>4</v>
      </c>
      <c r="O107" s="133">
        <v>4</v>
      </c>
      <c r="P107" s="133">
        <v>4</v>
      </c>
      <c r="Q107" s="133">
        <v>4</v>
      </c>
      <c r="R107" s="133">
        <v>4</v>
      </c>
      <c r="S107" s="133">
        <v>4</v>
      </c>
      <c r="T107" s="133">
        <v>4</v>
      </c>
      <c r="U107" s="133">
        <v>4</v>
      </c>
      <c r="V107" s="133">
        <v>4</v>
      </c>
      <c r="W107" s="141">
        <v>4</v>
      </c>
      <c r="X107" s="133">
        <v>4</v>
      </c>
      <c r="Y107" s="133">
        <v>4</v>
      </c>
      <c r="Z107" s="133">
        <v>4</v>
      </c>
      <c r="AA107" s="133">
        <v>4</v>
      </c>
      <c r="AB107" s="133">
        <v>4</v>
      </c>
      <c r="AC107" s="133">
        <v>4</v>
      </c>
      <c r="AD107" s="133">
        <v>4</v>
      </c>
      <c r="AE107" s="133">
        <v>4</v>
      </c>
      <c r="AF107" s="133">
        <v>4</v>
      </c>
      <c r="AG107" s="133">
        <v>4</v>
      </c>
      <c r="AH107" s="149"/>
      <c r="AI107" s="109">
        <f>IF(A107="","",COUNTIF(D107:AH108,"&gt;2")/2)</f>
        <v>29.5</v>
      </c>
      <c r="AJ107" s="109">
        <f>SUMPRODUCT(IFERROR((IFERROR(WEEKDAY($D$3:$AH$3,2),999)&lt;6)*D107:AH108,0))</f>
        <v>172.5</v>
      </c>
      <c r="AK107" s="109">
        <f>SUMPRODUCT((IFERROR(WEEKDAY($D$3:$AH$3,2),999)&lt;6)*D109:AH109)</f>
        <v>98</v>
      </c>
      <c r="AL107" s="109">
        <f>SUMPRODUCT(IFERROR((IFERROR(WEEKDAY($D$3:$AH$3,2),0)&gt;5)*D107:AH109,0))</f>
        <v>101.5</v>
      </c>
      <c r="AM107" s="109">
        <f>SUM(D107:AH109)</f>
        <v>372</v>
      </c>
      <c r="AN107" s="67" t="s">
        <v>219</v>
      </c>
      <c r="AO107" s="109">
        <f>SUMPRODUCT((IFERROR((D107:AH107+D108:AH108+D109:AH109),0)&gt;8)*1,IFERROR((D107:AH107+D108:AH108+D109:AH109-8),0))</f>
        <v>135</v>
      </c>
      <c r="AP107" s="109">
        <f>AM107-AO107</f>
        <v>237</v>
      </c>
    </row>
    <row r="108" s="60" customFormat="1" ht="18" spans="1:42">
      <c r="A108" s="121"/>
      <c r="B108" s="122"/>
      <c r="C108" s="132" t="s">
        <v>223</v>
      </c>
      <c r="D108" s="133">
        <v>4</v>
      </c>
      <c r="E108" s="133">
        <v>4</v>
      </c>
      <c r="F108" s="133">
        <v>1</v>
      </c>
      <c r="G108" s="133">
        <v>4</v>
      </c>
      <c r="H108" s="133">
        <v>4</v>
      </c>
      <c r="I108" s="133">
        <v>4</v>
      </c>
      <c r="J108" s="133">
        <v>4</v>
      </c>
      <c r="K108" s="133">
        <v>4</v>
      </c>
      <c r="L108" s="133">
        <v>4</v>
      </c>
      <c r="M108" s="133">
        <v>4</v>
      </c>
      <c r="N108" s="133">
        <v>4</v>
      </c>
      <c r="O108" s="133">
        <v>4</v>
      </c>
      <c r="P108" s="133">
        <v>4</v>
      </c>
      <c r="Q108" s="133">
        <v>4</v>
      </c>
      <c r="R108" s="133">
        <v>4</v>
      </c>
      <c r="S108" s="133">
        <v>4</v>
      </c>
      <c r="T108" s="133">
        <v>4</v>
      </c>
      <c r="U108" s="133">
        <v>4</v>
      </c>
      <c r="V108" s="133">
        <v>4</v>
      </c>
      <c r="W108" s="141">
        <v>4</v>
      </c>
      <c r="X108" s="133">
        <v>4</v>
      </c>
      <c r="Y108" s="133">
        <v>4</v>
      </c>
      <c r="Z108" s="133">
        <v>4</v>
      </c>
      <c r="AA108" s="133">
        <v>4</v>
      </c>
      <c r="AB108" s="133">
        <v>4</v>
      </c>
      <c r="AC108" s="133">
        <v>4</v>
      </c>
      <c r="AD108" s="133">
        <v>4</v>
      </c>
      <c r="AE108" s="133">
        <v>4</v>
      </c>
      <c r="AF108" s="133">
        <v>4</v>
      </c>
      <c r="AG108" s="133">
        <v>4</v>
      </c>
      <c r="AH108" s="149"/>
      <c r="AI108" s="109"/>
      <c r="AJ108" s="109"/>
      <c r="AK108" s="109"/>
      <c r="AL108" s="109"/>
      <c r="AM108" s="109"/>
      <c r="AN108" s="67"/>
      <c r="AO108" s="109"/>
      <c r="AP108" s="109"/>
    </row>
    <row r="109" s="60" customFormat="1" ht="18" spans="1:42">
      <c r="A109" s="121"/>
      <c r="B109" s="122"/>
      <c r="C109" s="132" t="s">
        <v>220</v>
      </c>
      <c r="D109" s="133">
        <v>3</v>
      </c>
      <c r="E109" s="133">
        <v>3</v>
      </c>
      <c r="F109" s="133"/>
      <c r="G109" s="133">
        <v>5</v>
      </c>
      <c r="H109" s="133">
        <v>4</v>
      </c>
      <c r="I109" s="133">
        <v>5</v>
      </c>
      <c r="J109" s="133">
        <v>5</v>
      </c>
      <c r="K109" s="133">
        <v>4</v>
      </c>
      <c r="L109" s="133">
        <v>5</v>
      </c>
      <c r="M109" s="133">
        <v>4</v>
      </c>
      <c r="N109" s="133">
        <v>5</v>
      </c>
      <c r="O109" s="133">
        <v>5</v>
      </c>
      <c r="P109" s="133">
        <v>5</v>
      </c>
      <c r="Q109" s="133">
        <v>3.5</v>
      </c>
      <c r="R109" s="133">
        <v>5</v>
      </c>
      <c r="S109" s="133">
        <v>5</v>
      </c>
      <c r="T109" s="133">
        <v>5</v>
      </c>
      <c r="U109" s="133">
        <v>5</v>
      </c>
      <c r="V109" s="133">
        <v>5</v>
      </c>
      <c r="W109" s="141">
        <v>5</v>
      </c>
      <c r="X109" s="133">
        <v>5</v>
      </c>
      <c r="Y109" s="133">
        <v>5</v>
      </c>
      <c r="Z109" s="133">
        <v>5</v>
      </c>
      <c r="AA109" s="133">
        <v>5</v>
      </c>
      <c r="AB109" s="133">
        <v>5</v>
      </c>
      <c r="AC109" s="133">
        <v>5</v>
      </c>
      <c r="AD109" s="133">
        <v>5</v>
      </c>
      <c r="AE109" s="133">
        <v>4</v>
      </c>
      <c r="AF109" s="133">
        <v>5</v>
      </c>
      <c r="AG109" s="133">
        <v>5</v>
      </c>
      <c r="AH109" s="149"/>
      <c r="AI109" s="109"/>
      <c r="AJ109" s="109"/>
      <c r="AK109" s="109"/>
      <c r="AL109" s="109"/>
      <c r="AM109" s="109"/>
      <c r="AN109" s="67"/>
      <c r="AO109" s="109"/>
      <c r="AP109" s="109"/>
    </row>
    <row r="110" s="59" customFormat="1" ht="18" spans="1:42">
      <c r="A110" s="134" t="s">
        <v>83</v>
      </c>
      <c r="B110" s="122" t="s">
        <v>224</v>
      </c>
      <c r="C110" s="132" t="s">
        <v>222</v>
      </c>
      <c r="D110" s="133">
        <v>4</v>
      </c>
      <c r="E110" s="123">
        <v>4</v>
      </c>
      <c r="F110" s="133"/>
      <c r="G110" s="133">
        <v>4</v>
      </c>
      <c r="H110" s="133">
        <v>4</v>
      </c>
      <c r="I110" s="133">
        <v>4</v>
      </c>
      <c r="J110" s="123">
        <v>4</v>
      </c>
      <c r="K110" s="123">
        <v>4</v>
      </c>
      <c r="L110" s="123">
        <v>4</v>
      </c>
      <c r="M110" s="133"/>
      <c r="N110" s="123">
        <v>4</v>
      </c>
      <c r="O110" s="123">
        <v>4</v>
      </c>
      <c r="P110" s="123">
        <v>4</v>
      </c>
      <c r="Q110" s="123">
        <v>4</v>
      </c>
      <c r="R110" s="123">
        <v>4</v>
      </c>
      <c r="S110" s="123">
        <v>4</v>
      </c>
      <c r="T110" s="123">
        <v>4</v>
      </c>
      <c r="U110" s="123">
        <v>4</v>
      </c>
      <c r="V110" s="123">
        <v>4</v>
      </c>
      <c r="W110" s="141"/>
      <c r="X110" s="123">
        <v>4</v>
      </c>
      <c r="Y110" s="123">
        <v>3</v>
      </c>
      <c r="Z110" s="133">
        <v>4</v>
      </c>
      <c r="AA110" s="133">
        <v>4</v>
      </c>
      <c r="AB110" s="144">
        <v>4</v>
      </c>
      <c r="AC110" s="133">
        <v>4</v>
      </c>
      <c r="AD110" s="133">
        <v>4</v>
      </c>
      <c r="AE110" s="133">
        <v>4</v>
      </c>
      <c r="AF110" s="133">
        <v>4</v>
      </c>
      <c r="AG110" s="133">
        <v>4</v>
      </c>
      <c r="AH110" s="108"/>
      <c r="AI110" s="109">
        <f>IF(A110="","",COUNTIF(D110:AH111,"&gt;2")/2)</f>
        <v>27</v>
      </c>
      <c r="AJ110" s="109">
        <f>SUMPRODUCT(IFERROR((IFERROR(WEEKDAY($D$3:$AH$3,2),999)&lt;6)*D110:AH111,0))</f>
        <v>158.5</v>
      </c>
      <c r="AK110" s="109">
        <f>SUMPRODUCT((IFERROR(WEEKDAY($D$3:$AH$3,2),999)&lt;6)*D112:AH112)</f>
        <v>70</v>
      </c>
      <c r="AL110" s="109">
        <f>SUMPRODUCT(IFERROR((IFERROR(WEEKDAY($D$3:$AH$3,2),0)&gt;5)*D110:AH112,0))</f>
        <v>84</v>
      </c>
      <c r="AM110" s="109">
        <f>SUM(D110:AH112)</f>
        <v>312.5</v>
      </c>
      <c r="AN110" s="67" t="s">
        <v>219</v>
      </c>
      <c r="AO110" s="109">
        <f>SUMPRODUCT((IFERROR((D110:AH110+D111:AH111+D112:AH112),0)&gt;8)*1,IFERROR((D110:AH110+D111:AH111+D112:AH112-8),0))</f>
        <v>98</v>
      </c>
      <c r="AP110" s="109">
        <f>AM110-AO110</f>
        <v>214.5</v>
      </c>
    </row>
    <row r="111" s="59" customFormat="1" ht="18" spans="1:42">
      <c r="A111" s="134"/>
      <c r="B111" s="122"/>
      <c r="C111" s="132" t="s">
        <v>223</v>
      </c>
      <c r="D111" s="133">
        <v>4</v>
      </c>
      <c r="E111" s="123">
        <v>4</v>
      </c>
      <c r="F111" s="133">
        <v>3.5</v>
      </c>
      <c r="G111" s="133">
        <v>4</v>
      </c>
      <c r="H111" s="133">
        <v>4</v>
      </c>
      <c r="I111" s="133">
        <v>4</v>
      </c>
      <c r="J111" s="123">
        <v>4</v>
      </c>
      <c r="K111" s="123">
        <v>4</v>
      </c>
      <c r="L111" s="123">
        <v>4</v>
      </c>
      <c r="M111" s="133"/>
      <c r="N111" s="123">
        <v>4</v>
      </c>
      <c r="O111" s="123">
        <v>4</v>
      </c>
      <c r="P111" s="123">
        <v>4</v>
      </c>
      <c r="Q111" s="123">
        <v>4</v>
      </c>
      <c r="R111" s="123">
        <v>4</v>
      </c>
      <c r="S111" s="123">
        <v>4</v>
      </c>
      <c r="T111" s="123">
        <v>4</v>
      </c>
      <c r="U111" s="123">
        <v>4</v>
      </c>
      <c r="V111" s="123">
        <v>4</v>
      </c>
      <c r="W111" s="141"/>
      <c r="X111" s="123">
        <v>4</v>
      </c>
      <c r="Y111" s="123"/>
      <c r="Z111" s="133">
        <v>4</v>
      </c>
      <c r="AA111" s="133">
        <v>4</v>
      </c>
      <c r="AB111" s="133">
        <v>4</v>
      </c>
      <c r="AC111" s="133">
        <v>4</v>
      </c>
      <c r="AD111" s="133">
        <v>4</v>
      </c>
      <c r="AE111" s="133">
        <v>4</v>
      </c>
      <c r="AF111" s="133">
        <v>4</v>
      </c>
      <c r="AG111" s="133">
        <v>4</v>
      </c>
      <c r="AH111" s="108"/>
      <c r="AI111" s="109"/>
      <c r="AJ111" s="109"/>
      <c r="AK111" s="109"/>
      <c r="AL111" s="109"/>
      <c r="AM111" s="109"/>
      <c r="AN111" s="67"/>
      <c r="AO111" s="109"/>
      <c r="AP111" s="109"/>
    </row>
    <row r="112" s="59" customFormat="1" ht="18" spans="1:42">
      <c r="A112" s="134"/>
      <c r="B112" s="122"/>
      <c r="C112" s="132" t="s">
        <v>220</v>
      </c>
      <c r="D112" s="133">
        <v>4</v>
      </c>
      <c r="E112" s="123">
        <v>0.5</v>
      </c>
      <c r="F112" s="133"/>
      <c r="G112" s="133">
        <v>5</v>
      </c>
      <c r="H112" s="133">
        <v>5</v>
      </c>
      <c r="I112" s="133">
        <v>7</v>
      </c>
      <c r="J112" s="123">
        <v>4</v>
      </c>
      <c r="K112" s="123">
        <v>4</v>
      </c>
      <c r="L112" s="123">
        <v>3.5</v>
      </c>
      <c r="M112" s="133"/>
      <c r="N112" s="123">
        <v>8</v>
      </c>
      <c r="O112" s="123">
        <v>3</v>
      </c>
      <c r="P112" s="123">
        <v>4</v>
      </c>
      <c r="Q112" s="123">
        <v>4</v>
      </c>
      <c r="R112" s="123">
        <v>4</v>
      </c>
      <c r="S112" s="123">
        <v>4</v>
      </c>
      <c r="T112" s="123">
        <v>4</v>
      </c>
      <c r="U112" s="123">
        <v>4</v>
      </c>
      <c r="V112" s="123">
        <v>4</v>
      </c>
      <c r="W112" s="141"/>
      <c r="X112" s="123">
        <v>4</v>
      </c>
      <c r="Y112" s="123"/>
      <c r="Z112" s="133">
        <v>3</v>
      </c>
      <c r="AA112" s="133">
        <v>5</v>
      </c>
      <c r="AB112" s="133">
        <v>2</v>
      </c>
      <c r="AC112" s="133">
        <v>3</v>
      </c>
      <c r="AD112" s="133">
        <v>2</v>
      </c>
      <c r="AE112" s="133">
        <v>3</v>
      </c>
      <c r="AF112" s="133">
        <v>4</v>
      </c>
      <c r="AG112" s="133"/>
      <c r="AH112" s="149"/>
      <c r="AI112" s="109"/>
      <c r="AJ112" s="109"/>
      <c r="AK112" s="109"/>
      <c r="AL112" s="109"/>
      <c r="AM112" s="109"/>
      <c r="AN112" s="67"/>
      <c r="AO112" s="109"/>
      <c r="AP112" s="109"/>
    </row>
    <row r="113" s="59" customFormat="1" ht="18" spans="1:42">
      <c r="A113" s="135" t="s">
        <v>85</v>
      </c>
      <c r="B113" s="122" t="s">
        <v>224</v>
      </c>
      <c r="C113" s="122" t="s">
        <v>222</v>
      </c>
      <c r="D113" s="123">
        <v>4</v>
      </c>
      <c r="E113" s="123">
        <v>4</v>
      </c>
      <c r="F113" s="123">
        <v>4</v>
      </c>
      <c r="G113" s="123">
        <v>4</v>
      </c>
      <c r="H113" s="123">
        <v>4</v>
      </c>
      <c r="I113" s="124"/>
      <c r="J113" s="123">
        <v>4</v>
      </c>
      <c r="K113" s="123">
        <v>4</v>
      </c>
      <c r="L113" s="123">
        <v>4</v>
      </c>
      <c r="M113" s="123">
        <v>4</v>
      </c>
      <c r="N113" s="123">
        <v>4</v>
      </c>
      <c r="O113" s="123">
        <v>4</v>
      </c>
      <c r="P113" s="123">
        <v>4</v>
      </c>
      <c r="Q113" s="123">
        <v>4</v>
      </c>
      <c r="R113" s="123">
        <v>4</v>
      </c>
      <c r="S113" s="123">
        <v>4</v>
      </c>
      <c r="T113" s="123">
        <v>4</v>
      </c>
      <c r="U113" s="123">
        <v>4</v>
      </c>
      <c r="V113" s="123">
        <v>4</v>
      </c>
      <c r="W113" s="141">
        <v>0</v>
      </c>
      <c r="X113" s="124">
        <v>0</v>
      </c>
      <c r="Y113" s="123">
        <v>4</v>
      </c>
      <c r="Z113" s="123">
        <v>4</v>
      </c>
      <c r="AA113" s="123">
        <v>4</v>
      </c>
      <c r="AB113" s="123">
        <v>4</v>
      </c>
      <c r="AC113" s="123">
        <v>4</v>
      </c>
      <c r="AD113" s="123">
        <v>4</v>
      </c>
      <c r="AE113" s="123">
        <v>4</v>
      </c>
      <c r="AF113" s="123">
        <v>4</v>
      </c>
      <c r="AG113" s="123">
        <v>4</v>
      </c>
      <c r="AH113" s="150"/>
      <c r="AI113" s="109">
        <f>IF(A113="","",COUNTIF(D113:AH114,"&gt;2")/2)</f>
        <v>26</v>
      </c>
      <c r="AJ113" s="109">
        <f>SUMPRODUCT(IFERROR((IFERROR(WEEKDAY($D$3:$AH$3,2),999)&lt;6)*D113:AH114,0))</f>
        <v>167</v>
      </c>
      <c r="AK113" s="109">
        <f>SUMPRODUCT((IFERROR(WEEKDAY($D$3:$AH$3,2),999)&lt;6)*D115:AH115)</f>
        <v>44</v>
      </c>
      <c r="AL113" s="109">
        <f>SUMPRODUCT(IFERROR((IFERROR(WEEKDAY($D$3:$AH$3,2),0)&gt;5)*D113:AH115,0))</f>
        <v>57</v>
      </c>
      <c r="AM113" s="109">
        <f>SUM(D113:AH115)</f>
        <v>268</v>
      </c>
      <c r="AN113" s="67" t="s">
        <v>219</v>
      </c>
      <c r="AO113" s="109">
        <f>SUMPRODUCT((IFERROR((D113:AH113+D114:AH114+D115:AH115),0)&gt;8)*1,IFERROR((D113:AH113+D114:AH114+D115:AH115-8),0))</f>
        <v>54</v>
      </c>
      <c r="AP113" s="109">
        <f>AM113-AO113</f>
        <v>214</v>
      </c>
    </row>
    <row r="114" s="59" customFormat="1" ht="18" spans="1:42">
      <c r="A114" s="135"/>
      <c r="B114" s="122"/>
      <c r="C114" s="122" t="s">
        <v>223</v>
      </c>
      <c r="D114" s="123">
        <v>2</v>
      </c>
      <c r="E114" s="123">
        <v>4</v>
      </c>
      <c r="F114" s="123">
        <v>1</v>
      </c>
      <c r="G114" s="123">
        <v>4</v>
      </c>
      <c r="H114" s="123">
        <v>4</v>
      </c>
      <c r="I114" s="123">
        <v>4</v>
      </c>
      <c r="J114" s="123">
        <v>4</v>
      </c>
      <c r="K114" s="123">
        <v>4</v>
      </c>
      <c r="L114" s="123">
        <v>4</v>
      </c>
      <c r="M114" s="123">
        <v>4</v>
      </c>
      <c r="N114" s="123">
        <v>4</v>
      </c>
      <c r="O114" s="123">
        <v>1</v>
      </c>
      <c r="P114" s="123">
        <v>4</v>
      </c>
      <c r="Q114" s="123">
        <v>4</v>
      </c>
      <c r="R114" s="123">
        <v>4</v>
      </c>
      <c r="S114" s="123">
        <v>4</v>
      </c>
      <c r="T114" s="123">
        <v>4</v>
      </c>
      <c r="U114" s="123">
        <v>4</v>
      </c>
      <c r="V114" s="123">
        <v>4</v>
      </c>
      <c r="W114" s="141">
        <v>0</v>
      </c>
      <c r="X114" s="124">
        <v>0</v>
      </c>
      <c r="Y114" s="123">
        <v>4</v>
      </c>
      <c r="Z114" s="123">
        <v>4</v>
      </c>
      <c r="AA114" s="123">
        <v>4</v>
      </c>
      <c r="AB114" s="123">
        <v>4</v>
      </c>
      <c r="AC114" s="123">
        <v>4</v>
      </c>
      <c r="AD114" s="123">
        <v>4</v>
      </c>
      <c r="AE114" s="123">
        <v>4</v>
      </c>
      <c r="AF114" s="123">
        <v>3</v>
      </c>
      <c r="AG114" s="123">
        <v>4</v>
      </c>
      <c r="AH114" s="151"/>
      <c r="AI114" s="109"/>
      <c r="AJ114" s="109"/>
      <c r="AK114" s="109"/>
      <c r="AL114" s="109"/>
      <c r="AM114" s="109"/>
      <c r="AN114" s="67"/>
      <c r="AO114" s="109"/>
      <c r="AP114" s="109"/>
    </row>
    <row r="115" s="59" customFormat="1" ht="18" spans="1:42">
      <c r="A115" s="136"/>
      <c r="B115" s="122"/>
      <c r="C115" s="122" t="s">
        <v>220</v>
      </c>
      <c r="D115" s="123"/>
      <c r="E115" s="123">
        <v>3</v>
      </c>
      <c r="F115" s="123"/>
      <c r="G115" s="123">
        <v>3</v>
      </c>
      <c r="H115" s="123">
        <v>3</v>
      </c>
      <c r="I115" s="123">
        <v>3</v>
      </c>
      <c r="J115" s="123">
        <v>3</v>
      </c>
      <c r="K115" s="123">
        <v>3</v>
      </c>
      <c r="L115" s="123">
        <v>2</v>
      </c>
      <c r="M115" s="123">
        <v>1</v>
      </c>
      <c r="N115" s="123">
        <v>3</v>
      </c>
      <c r="O115" s="124"/>
      <c r="P115" s="123">
        <v>3</v>
      </c>
      <c r="Q115" s="124"/>
      <c r="R115" s="123">
        <v>3</v>
      </c>
      <c r="S115" s="123">
        <v>1</v>
      </c>
      <c r="T115" s="123">
        <v>3</v>
      </c>
      <c r="U115" s="123">
        <v>3</v>
      </c>
      <c r="V115" s="123">
        <v>2</v>
      </c>
      <c r="W115" s="141">
        <v>0</v>
      </c>
      <c r="X115" s="124">
        <v>0</v>
      </c>
      <c r="Y115" s="123">
        <v>3</v>
      </c>
      <c r="Z115" s="123">
        <v>1</v>
      </c>
      <c r="AA115" s="123">
        <v>3</v>
      </c>
      <c r="AB115" s="123">
        <v>3</v>
      </c>
      <c r="AC115" s="123">
        <v>2</v>
      </c>
      <c r="AD115" s="123">
        <v>3</v>
      </c>
      <c r="AE115" s="123">
        <v>1</v>
      </c>
      <c r="AF115" s="124"/>
      <c r="AG115" s="123">
        <v>2</v>
      </c>
      <c r="AH115" s="151"/>
      <c r="AI115" s="109"/>
      <c r="AJ115" s="109"/>
      <c r="AK115" s="109"/>
      <c r="AL115" s="109"/>
      <c r="AM115" s="109"/>
      <c r="AN115" s="67"/>
      <c r="AO115" s="109"/>
      <c r="AP115" s="109"/>
    </row>
    <row r="116" s="59" customFormat="1" ht="18" spans="1:42">
      <c r="A116" s="135" t="s">
        <v>68</v>
      </c>
      <c r="B116" s="122" t="s">
        <v>224</v>
      </c>
      <c r="C116" s="122" t="s">
        <v>222</v>
      </c>
      <c r="D116" s="123">
        <v>4</v>
      </c>
      <c r="E116" s="123">
        <v>4</v>
      </c>
      <c r="F116" s="124">
        <v>4</v>
      </c>
      <c r="G116" s="124">
        <v>4</v>
      </c>
      <c r="H116" s="124">
        <v>4</v>
      </c>
      <c r="I116" s="124">
        <v>4</v>
      </c>
      <c r="J116" s="124">
        <v>4</v>
      </c>
      <c r="K116" s="124">
        <v>4</v>
      </c>
      <c r="L116" s="124">
        <v>4</v>
      </c>
      <c r="M116" s="124">
        <v>4</v>
      </c>
      <c r="N116" s="124">
        <v>4</v>
      </c>
      <c r="O116" s="124">
        <v>4</v>
      </c>
      <c r="P116" s="124">
        <v>4</v>
      </c>
      <c r="Q116" s="124">
        <v>4</v>
      </c>
      <c r="R116" s="124">
        <v>4</v>
      </c>
      <c r="S116" s="124">
        <v>4</v>
      </c>
      <c r="T116" s="124">
        <v>4</v>
      </c>
      <c r="U116" s="124">
        <v>4</v>
      </c>
      <c r="V116" s="124">
        <v>4</v>
      </c>
      <c r="W116" s="141">
        <v>4</v>
      </c>
      <c r="X116" s="124">
        <v>4</v>
      </c>
      <c r="Y116" s="124">
        <v>4</v>
      </c>
      <c r="Z116" s="124">
        <v>4</v>
      </c>
      <c r="AA116" s="124">
        <v>4</v>
      </c>
      <c r="AB116" s="124">
        <v>4</v>
      </c>
      <c r="AC116" s="124">
        <v>4</v>
      </c>
      <c r="AD116" s="124">
        <v>4</v>
      </c>
      <c r="AE116" s="124">
        <v>4</v>
      </c>
      <c r="AF116" s="124">
        <v>4</v>
      </c>
      <c r="AG116" s="124">
        <v>4</v>
      </c>
      <c r="AH116" s="78"/>
      <c r="AI116" s="109">
        <f>IF(A116="","",COUNTIF(D116:AH117,"&gt;2")/2)</f>
        <v>29</v>
      </c>
      <c r="AJ116" s="109">
        <f>SUMPRODUCT(IFERROR((IFERROR(WEEKDAY($D$3:$AH$3,2),999)&lt;6)*D116:AH117,0))</f>
        <v>172</v>
      </c>
      <c r="AK116" s="109">
        <f>SUMPRODUCT((IFERROR(WEEKDAY($D$3:$AH$3,2),999)&lt;6)*D118:AH118)</f>
        <v>108</v>
      </c>
      <c r="AL116" s="109">
        <f>SUMPRODUCT(IFERROR((IFERROR(WEEKDAY($D$3:$AH$3,2),0)&gt;5)*D116:AH118,0))</f>
        <v>93</v>
      </c>
      <c r="AM116" s="109">
        <f>SUM(D116:AH118)</f>
        <v>373</v>
      </c>
      <c r="AN116" s="67" t="s">
        <v>219</v>
      </c>
      <c r="AO116" s="109">
        <f>SUMPRODUCT((IFERROR((D116:AH116+D117:AH117+D118:AH118),0)&gt;8)*1,IFERROR((D116:AH116+D117:AH117+D118:AH118-8),0))</f>
        <v>139.5</v>
      </c>
      <c r="AP116" s="109">
        <f>AM116-AO116</f>
        <v>233.5</v>
      </c>
    </row>
    <row r="117" s="59" customFormat="1" ht="18" spans="1:42">
      <c r="A117" s="135"/>
      <c r="B117" s="122"/>
      <c r="C117" s="122" t="s">
        <v>223</v>
      </c>
      <c r="D117" s="123">
        <v>4</v>
      </c>
      <c r="E117" s="123">
        <v>4</v>
      </c>
      <c r="F117" s="124">
        <v>4</v>
      </c>
      <c r="G117" s="124">
        <v>4</v>
      </c>
      <c r="H117" s="124">
        <v>4</v>
      </c>
      <c r="I117" s="124">
        <v>4</v>
      </c>
      <c r="J117" s="124">
        <v>4</v>
      </c>
      <c r="K117" s="124">
        <v>4</v>
      </c>
      <c r="L117" s="124">
        <v>4</v>
      </c>
      <c r="M117" s="124">
        <v>4</v>
      </c>
      <c r="N117" s="124">
        <v>4</v>
      </c>
      <c r="O117" s="124">
        <v>4</v>
      </c>
      <c r="P117" s="124">
        <v>4</v>
      </c>
      <c r="Q117" s="124">
        <v>1.5</v>
      </c>
      <c r="R117" s="124">
        <v>4</v>
      </c>
      <c r="S117" s="124">
        <v>4</v>
      </c>
      <c r="T117" s="124">
        <v>4</v>
      </c>
      <c r="U117" s="124">
        <v>4</v>
      </c>
      <c r="V117" s="124">
        <v>4</v>
      </c>
      <c r="W117" s="141">
        <v>4</v>
      </c>
      <c r="X117" s="124">
        <v>4</v>
      </c>
      <c r="Y117" s="124">
        <v>4</v>
      </c>
      <c r="Z117" s="124">
        <v>4</v>
      </c>
      <c r="AA117" s="124">
        <v>4</v>
      </c>
      <c r="AB117" s="124">
        <v>4</v>
      </c>
      <c r="AC117" s="124">
        <v>4</v>
      </c>
      <c r="AD117" s="124">
        <v>4</v>
      </c>
      <c r="AE117" s="124">
        <v>4</v>
      </c>
      <c r="AF117" s="124">
        <v>4</v>
      </c>
      <c r="AG117" s="124"/>
      <c r="AH117" s="78"/>
      <c r="AI117" s="109"/>
      <c r="AJ117" s="109"/>
      <c r="AK117" s="109"/>
      <c r="AL117" s="109"/>
      <c r="AM117" s="109"/>
      <c r="AN117" s="67"/>
      <c r="AO117" s="109"/>
      <c r="AP117" s="109"/>
    </row>
    <row r="118" s="59" customFormat="1" ht="18" spans="1:42">
      <c r="A118" s="136"/>
      <c r="B118" s="122"/>
      <c r="C118" s="137" t="s">
        <v>220</v>
      </c>
      <c r="D118" s="123">
        <v>8.5</v>
      </c>
      <c r="E118" s="123">
        <v>5</v>
      </c>
      <c r="F118" s="124"/>
      <c r="G118" s="124">
        <v>5.5</v>
      </c>
      <c r="H118" s="124">
        <v>5.5</v>
      </c>
      <c r="I118" s="124">
        <v>5</v>
      </c>
      <c r="J118" s="124">
        <v>2</v>
      </c>
      <c r="K118" s="124">
        <v>5</v>
      </c>
      <c r="L118" s="124">
        <v>8</v>
      </c>
      <c r="M118" s="124">
        <v>5.5</v>
      </c>
      <c r="N118" s="124">
        <v>6.5</v>
      </c>
      <c r="O118" s="124">
        <v>5</v>
      </c>
      <c r="P118" s="124">
        <v>5</v>
      </c>
      <c r="Q118" s="124"/>
      <c r="R118" s="124">
        <v>7</v>
      </c>
      <c r="S118" s="124">
        <v>6.5</v>
      </c>
      <c r="T118" s="124">
        <v>4.5</v>
      </c>
      <c r="U118" s="124">
        <v>4.5</v>
      </c>
      <c r="V118" s="124">
        <v>6.5</v>
      </c>
      <c r="W118" s="141">
        <v>6</v>
      </c>
      <c r="X118" s="124">
        <v>5.5</v>
      </c>
      <c r="Y118" s="124">
        <v>5</v>
      </c>
      <c r="Z118" s="124">
        <v>3.5</v>
      </c>
      <c r="AA118" s="124">
        <v>2</v>
      </c>
      <c r="AB118" s="124">
        <v>4</v>
      </c>
      <c r="AC118" s="124">
        <v>6</v>
      </c>
      <c r="AD118" s="124">
        <v>3.5</v>
      </c>
      <c r="AE118" s="124">
        <v>4.5</v>
      </c>
      <c r="AF118" s="124">
        <v>4</v>
      </c>
      <c r="AG118" s="124"/>
      <c r="AH118" s="78"/>
      <c r="AI118" s="109"/>
      <c r="AJ118" s="109"/>
      <c r="AK118" s="109"/>
      <c r="AL118" s="109"/>
      <c r="AM118" s="109"/>
      <c r="AN118" s="67"/>
      <c r="AO118" s="109"/>
      <c r="AP118" s="109"/>
    </row>
    <row r="119" s="59" customFormat="1" ht="18" spans="1:42">
      <c r="A119" s="135" t="s">
        <v>71</v>
      </c>
      <c r="B119" s="122" t="s">
        <v>224</v>
      </c>
      <c r="C119" s="122" t="s">
        <v>222</v>
      </c>
      <c r="D119" s="124">
        <v>4</v>
      </c>
      <c r="E119" s="123">
        <v>4</v>
      </c>
      <c r="F119" s="124">
        <v>0</v>
      </c>
      <c r="G119" s="123">
        <v>4</v>
      </c>
      <c r="H119" s="123">
        <v>4</v>
      </c>
      <c r="I119" s="123">
        <v>4</v>
      </c>
      <c r="J119" s="123">
        <v>4</v>
      </c>
      <c r="K119" s="123">
        <v>4</v>
      </c>
      <c r="L119" s="123">
        <v>4</v>
      </c>
      <c r="M119" s="123">
        <v>4</v>
      </c>
      <c r="N119" s="123">
        <v>4</v>
      </c>
      <c r="O119" s="123">
        <v>4</v>
      </c>
      <c r="P119" s="123">
        <v>4</v>
      </c>
      <c r="Q119" s="123">
        <v>4</v>
      </c>
      <c r="R119" s="123">
        <v>4</v>
      </c>
      <c r="S119" s="123">
        <v>4</v>
      </c>
      <c r="T119" s="123">
        <v>4</v>
      </c>
      <c r="U119" s="123">
        <v>4</v>
      </c>
      <c r="V119" s="123">
        <v>4</v>
      </c>
      <c r="W119" s="141">
        <v>4</v>
      </c>
      <c r="X119" s="123">
        <v>4</v>
      </c>
      <c r="Y119" s="123">
        <v>4</v>
      </c>
      <c r="Z119" s="123">
        <v>4</v>
      </c>
      <c r="AA119" s="123">
        <v>4</v>
      </c>
      <c r="AB119" s="123">
        <v>4</v>
      </c>
      <c r="AC119" s="123">
        <v>4</v>
      </c>
      <c r="AD119" s="145">
        <v>4</v>
      </c>
      <c r="AE119" s="145">
        <v>4</v>
      </c>
      <c r="AF119" s="145">
        <v>4</v>
      </c>
      <c r="AG119" s="145">
        <v>4</v>
      </c>
      <c r="AH119" s="78"/>
      <c r="AI119" s="109">
        <f>IF(A119="","",COUNTIF(D119:AH120,"&gt;2")/2)</f>
        <v>29</v>
      </c>
      <c r="AJ119" s="109">
        <f>SUMPRODUCT(IFERROR((IFERROR(WEEKDAY($D$3:$AH$3,2),999)&lt;6)*D119:AH120,0))</f>
        <v>168</v>
      </c>
      <c r="AK119" s="109">
        <f>SUMPRODUCT((IFERROR(WEEKDAY($D$3:$AH$3,2),999)&lt;6)*D121:AH121)</f>
        <v>67</v>
      </c>
      <c r="AL119" s="109">
        <f>SUMPRODUCT(IFERROR((IFERROR(WEEKDAY($D$3:$AH$3,2),0)&gt;5)*D119:AH121,0))</f>
        <v>86</v>
      </c>
      <c r="AM119" s="109">
        <f>SUM(D119:AH121)</f>
        <v>321</v>
      </c>
      <c r="AN119" s="67" t="s">
        <v>219</v>
      </c>
      <c r="AO119" s="109">
        <f>SUMPRODUCT((IFERROR((D119:AH119+D120:AH120+D121:AH121),0)&gt;8)*1,IFERROR((D119:AH119+D120:AH120+D121:AH121-8),0))</f>
        <v>89</v>
      </c>
      <c r="AP119" s="109">
        <f>AM119-AO119</f>
        <v>232</v>
      </c>
    </row>
    <row r="120" s="59" customFormat="1" ht="18" spans="1:42">
      <c r="A120" s="135"/>
      <c r="B120" s="122"/>
      <c r="C120" s="122" t="s">
        <v>223</v>
      </c>
      <c r="D120" s="124">
        <v>4</v>
      </c>
      <c r="E120" s="123">
        <v>4</v>
      </c>
      <c r="F120" s="124">
        <v>0</v>
      </c>
      <c r="G120" s="123">
        <v>4</v>
      </c>
      <c r="H120" s="123">
        <v>4</v>
      </c>
      <c r="I120" s="123">
        <v>4</v>
      </c>
      <c r="J120" s="123">
        <v>4</v>
      </c>
      <c r="K120" s="123">
        <v>4</v>
      </c>
      <c r="L120" s="123">
        <v>4</v>
      </c>
      <c r="M120" s="123">
        <v>4</v>
      </c>
      <c r="N120" s="123">
        <v>4</v>
      </c>
      <c r="O120" s="123">
        <v>4</v>
      </c>
      <c r="P120" s="123">
        <v>4</v>
      </c>
      <c r="Q120" s="123">
        <v>4</v>
      </c>
      <c r="R120" s="123">
        <v>4</v>
      </c>
      <c r="S120" s="123">
        <v>4</v>
      </c>
      <c r="T120" s="123">
        <v>4</v>
      </c>
      <c r="U120" s="123">
        <v>4</v>
      </c>
      <c r="V120" s="123">
        <v>4</v>
      </c>
      <c r="W120" s="141">
        <v>4</v>
      </c>
      <c r="X120" s="123">
        <v>4</v>
      </c>
      <c r="Y120" s="123">
        <v>4</v>
      </c>
      <c r="Z120" s="123">
        <v>4</v>
      </c>
      <c r="AA120" s="123">
        <v>4</v>
      </c>
      <c r="AB120" s="123">
        <v>4</v>
      </c>
      <c r="AC120" s="123">
        <v>4</v>
      </c>
      <c r="AD120" s="145">
        <v>4</v>
      </c>
      <c r="AE120" s="145">
        <v>4</v>
      </c>
      <c r="AF120" s="145">
        <v>4</v>
      </c>
      <c r="AG120" s="145">
        <v>4</v>
      </c>
      <c r="AH120" s="78"/>
      <c r="AI120" s="109"/>
      <c r="AJ120" s="109"/>
      <c r="AK120" s="109"/>
      <c r="AL120" s="109"/>
      <c r="AM120" s="109"/>
      <c r="AN120" s="67"/>
      <c r="AO120" s="109"/>
      <c r="AP120" s="109"/>
    </row>
    <row r="121" s="59" customFormat="1" ht="18" spans="1:42">
      <c r="A121" s="136"/>
      <c r="B121" s="122"/>
      <c r="C121" s="137" t="s">
        <v>220</v>
      </c>
      <c r="D121" s="124">
        <v>3.5</v>
      </c>
      <c r="E121" s="123">
        <v>6</v>
      </c>
      <c r="F121" s="124">
        <v>0</v>
      </c>
      <c r="G121" s="123">
        <v>7.5</v>
      </c>
      <c r="H121" s="123">
        <v>3</v>
      </c>
      <c r="I121" s="123">
        <v>3</v>
      </c>
      <c r="J121" s="123">
        <v>3</v>
      </c>
      <c r="K121" s="123">
        <v>3</v>
      </c>
      <c r="L121" s="123">
        <v>3</v>
      </c>
      <c r="M121" s="123">
        <v>3</v>
      </c>
      <c r="N121" s="123">
        <v>3</v>
      </c>
      <c r="O121" s="123">
        <v>3</v>
      </c>
      <c r="P121" s="123">
        <v>3</v>
      </c>
      <c r="Q121" s="123">
        <v>3</v>
      </c>
      <c r="R121" s="123">
        <v>3</v>
      </c>
      <c r="S121" s="123">
        <v>3</v>
      </c>
      <c r="T121" s="123">
        <v>3</v>
      </c>
      <c r="U121" s="123">
        <v>3</v>
      </c>
      <c r="V121" s="123">
        <v>2</v>
      </c>
      <c r="W121" s="141">
        <v>3</v>
      </c>
      <c r="X121" s="123">
        <v>3</v>
      </c>
      <c r="Y121" s="123">
        <v>3</v>
      </c>
      <c r="Z121" s="123">
        <v>3</v>
      </c>
      <c r="AA121" s="123">
        <v>3</v>
      </c>
      <c r="AB121" s="123">
        <v>3</v>
      </c>
      <c r="AC121" s="123">
        <v>3</v>
      </c>
      <c r="AD121" s="145">
        <v>3</v>
      </c>
      <c r="AE121" s="145">
        <v>1</v>
      </c>
      <c r="AF121" s="145">
        <v>3</v>
      </c>
      <c r="AG121" s="138"/>
      <c r="AH121" s="78"/>
      <c r="AI121" s="109"/>
      <c r="AJ121" s="109"/>
      <c r="AK121" s="109"/>
      <c r="AL121" s="109"/>
      <c r="AM121" s="109"/>
      <c r="AN121" s="67"/>
      <c r="AO121" s="109"/>
      <c r="AP121" s="109"/>
    </row>
    <row r="122" s="59" customFormat="1" ht="18" spans="1:42">
      <c r="A122" s="135" t="s">
        <v>70</v>
      </c>
      <c r="B122" s="122" t="s">
        <v>224</v>
      </c>
      <c r="C122" s="122" t="s">
        <v>222</v>
      </c>
      <c r="D122" s="124">
        <v>4</v>
      </c>
      <c r="E122" s="124">
        <v>4</v>
      </c>
      <c r="F122" s="124">
        <v>4</v>
      </c>
      <c r="G122" s="124">
        <v>4</v>
      </c>
      <c r="H122" s="124">
        <v>4</v>
      </c>
      <c r="I122" s="124">
        <v>4</v>
      </c>
      <c r="J122" s="124">
        <v>4</v>
      </c>
      <c r="K122" s="124">
        <v>4</v>
      </c>
      <c r="L122" s="124">
        <v>4</v>
      </c>
      <c r="M122" s="124">
        <v>4</v>
      </c>
      <c r="N122" s="124">
        <v>4</v>
      </c>
      <c r="O122" s="124">
        <v>4</v>
      </c>
      <c r="P122" s="127">
        <v>4</v>
      </c>
      <c r="Q122" s="127">
        <v>4</v>
      </c>
      <c r="R122" s="127"/>
      <c r="S122" s="124">
        <v>4</v>
      </c>
      <c r="T122" s="124">
        <v>4</v>
      </c>
      <c r="U122" s="124">
        <v>4</v>
      </c>
      <c r="V122" s="124">
        <v>4</v>
      </c>
      <c r="W122" s="141">
        <v>4</v>
      </c>
      <c r="X122" s="124">
        <v>4</v>
      </c>
      <c r="Y122" s="124">
        <v>4</v>
      </c>
      <c r="Z122" s="124">
        <v>4</v>
      </c>
      <c r="AA122" s="124">
        <v>4</v>
      </c>
      <c r="AB122" s="124">
        <v>4</v>
      </c>
      <c r="AC122" s="124">
        <v>4</v>
      </c>
      <c r="AD122" s="124" t="s">
        <v>227</v>
      </c>
      <c r="AE122" s="124"/>
      <c r="AF122" s="138"/>
      <c r="AG122" s="124"/>
      <c r="AH122" s="78"/>
      <c r="AI122" s="109">
        <f>IF(A122="","",COUNTIF(D122:AH123,"&gt;2")/2)</f>
        <v>25.5</v>
      </c>
      <c r="AJ122" s="109">
        <f>SUMPRODUCT(IFERROR((IFERROR(WEEKDAY($D$3:$AH$3,2),999)&lt;6)*D122:AH123,0))</f>
        <v>156</v>
      </c>
      <c r="AK122" s="109">
        <f>SUMPRODUCT((IFERROR(WEEKDAY($D$3:$AH$3,2),999)&lt;6)*D124:AH124)</f>
        <v>58.5</v>
      </c>
      <c r="AL122" s="109">
        <f>SUMPRODUCT(IFERROR((IFERROR(WEEKDAY($D$3:$AH$3,2),0)&gt;5)*D122:AH124,0))</f>
        <v>66</v>
      </c>
      <c r="AM122" s="109">
        <f>SUM(D122:AH124)</f>
        <v>280.5</v>
      </c>
      <c r="AN122" s="67" t="s">
        <v>219</v>
      </c>
      <c r="AO122" s="109">
        <f>SUMPRODUCT((IFERROR((D122:AH122+D123:AH123+D124:AH124),0)&gt;8)*1,IFERROR((D122:AH122+D123:AH123+D124:AH124-8),0))</f>
        <v>74.5</v>
      </c>
      <c r="AP122" s="109">
        <f>AM122-AO122</f>
        <v>206</v>
      </c>
    </row>
    <row r="123" s="59" customFormat="1" ht="18" spans="1:42">
      <c r="A123" s="135"/>
      <c r="B123" s="122"/>
      <c r="C123" s="122" t="s">
        <v>223</v>
      </c>
      <c r="D123" s="124">
        <v>4</v>
      </c>
      <c r="E123" s="124">
        <v>4</v>
      </c>
      <c r="F123" s="124">
        <v>4</v>
      </c>
      <c r="G123" s="124">
        <v>4</v>
      </c>
      <c r="H123" s="124">
        <v>4</v>
      </c>
      <c r="I123" s="124">
        <v>4</v>
      </c>
      <c r="J123" s="124">
        <v>4</v>
      </c>
      <c r="K123" s="124">
        <v>4</v>
      </c>
      <c r="L123" s="124">
        <v>4</v>
      </c>
      <c r="M123" s="124">
        <v>4</v>
      </c>
      <c r="N123" s="124">
        <v>4</v>
      </c>
      <c r="O123" s="124">
        <v>4</v>
      </c>
      <c r="P123" s="127">
        <v>4</v>
      </c>
      <c r="Q123" s="127">
        <v>4</v>
      </c>
      <c r="R123" s="127">
        <v>4</v>
      </c>
      <c r="S123" s="124">
        <v>4</v>
      </c>
      <c r="T123" s="124">
        <v>4</v>
      </c>
      <c r="U123" s="124">
        <v>4</v>
      </c>
      <c r="V123" s="124">
        <v>4</v>
      </c>
      <c r="W123" s="141">
        <v>4</v>
      </c>
      <c r="X123" s="124">
        <v>4</v>
      </c>
      <c r="Y123" s="124">
        <v>4</v>
      </c>
      <c r="Z123" s="124">
        <v>4</v>
      </c>
      <c r="AA123" s="124">
        <v>4</v>
      </c>
      <c r="AB123" s="124">
        <v>4</v>
      </c>
      <c r="AC123" s="124">
        <v>4</v>
      </c>
      <c r="AD123" s="124"/>
      <c r="AE123" s="124"/>
      <c r="AF123" s="138"/>
      <c r="AG123" s="124"/>
      <c r="AH123" s="78"/>
      <c r="AI123" s="109"/>
      <c r="AJ123" s="109"/>
      <c r="AK123" s="109"/>
      <c r="AL123" s="109"/>
      <c r="AM123" s="109"/>
      <c r="AN123" s="67"/>
      <c r="AO123" s="109"/>
      <c r="AP123" s="109"/>
    </row>
    <row r="124" s="59" customFormat="1" ht="18" spans="1:42">
      <c r="A124" s="136"/>
      <c r="B124" s="122"/>
      <c r="C124" s="137" t="s">
        <v>220</v>
      </c>
      <c r="D124" s="124">
        <v>3.5</v>
      </c>
      <c r="E124" s="124"/>
      <c r="F124" s="124">
        <v>3</v>
      </c>
      <c r="G124" s="124">
        <v>3</v>
      </c>
      <c r="H124" s="124">
        <v>3</v>
      </c>
      <c r="I124" s="124">
        <v>3</v>
      </c>
      <c r="J124" s="124">
        <v>3</v>
      </c>
      <c r="K124" s="124">
        <v>3</v>
      </c>
      <c r="L124" s="124">
        <v>3</v>
      </c>
      <c r="M124" s="124">
        <v>3</v>
      </c>
      <c r="N124" s="124">
        <v>3</v>
      </c>
      <c r="O124" s="124">
        <v>3</v>
      </c>
      <c r="P124" s="127">
        <v>3</v>
      </c>
      <c r="Q124" s="127">
        <v>3</v>
      </c>
      <c r="R124" s="127">
        <v>2</v>
      </c>
      <c r="S124" s="124">
        <v>3</v>
      </c>
      <c r="T124" s="124">
        <v>3</v>
      </c>
      <c r="U124" s="124">
        <v>5.5</v>
      </c>
      <c r="V124" s="124">
        <v>3</v>
      </c>
      <c r="W124" s="141">
        <v>3</v>
      </c>
      <c r="X124" s="124">
        <v>3</v>
      </c>
      <c r="Y124" s="124">
        <v>3.5</v>
      </c>
      <c r="Z124" s="124">
        <v>3</v>
      </c>
      <c r="AA124" s="124">
        <v>3</v>
      </c>
      <c r="AB124" s="124">
        <v>3</v>
      </c>
      <c r="AC124" s="124">
        <v>2</v>
      </c>
      <c r="AD124" s="124"/>
      <c r="AE124" s="124"/>
      <c r="AF124" s="138"/>
      <c r="AG124" s="124"/>
      <c r="AH124" s="78"/>
      <c r="AI124" s="109"/>
      <c r="AJ124" s="109"/>
      <c r="AK124" s="109"/>
      <c r="AL124" s="109"/>
      <c r="AM124" s="109"/>
      <c r="AN124" s="67"/>
      <c r="AO124" s="109"/>
      <c r="AP124" s="109"/>
    </row>
    <row r="125" s="59" customFormat="1" ht="18" spans="1:42">
      <c r="A125" s="135" t="s">
        <v>82</v>
      </c>
      <c r="B125" s="122" t="s">
        <v>224</v>
      </c>
      <c r="C125" s="122" t="s">
        <v>222</v>
      </c>
      <c r="D125" s="124"/>
      <c r="E125" s="124"/>
      <c r="F125" s="124"/>
      <c r="G125" s="138"/>
      <c r="H125" s="138"/>
      <c r="I125" s="138"/>
      <c r="J125" s="138"/>
      <c r="K125" s="124">
        <v>4</v>
      </c>
      <c r="L125" s="124">
        <v>4</v>
      </c>
      <c r="M125" s="124">
        <v>4</v>
      </c>
      <c r="N125" s="124">
        <v>4</v>
      </c>
      <c r="O125" s="124">
        <v>0</v>
      </c>
      <c r="P125" s="124">
        <v>0</v>
      </c>
      <c r="Q125" s="124">
        <v>4</v>
      </c>
      <c r="R125" s="138">
        <v>0</v>
      </c>
      <c r="S125" s="138">
        <v>0</v>
      </c>
      <c r="T125" s="124">
        <v>4</v>
      </c>
      <c r="U125" s="124">
        <v>4</v>
      </c>
      <c r="V125" s="124">
        <v>4</v>
      </c>
      <c r="W125" s="143">
        <v>4</v>
      </c>
      <c r="X125" s="124">
        <v>4</v>
      </c>
      <c r="Y125" s="124">
        <v>4</v>
      </c>
      <c r="Z125" s="124">
        <v>4</v>
      </c>
      <c r="AA125" s="124">
        <v>4</v>
      </c>
      <c r="AB125" s="124">
        <v>4</v>
      </c>
      <c r="AC125" s="124">
        <v>4</v>
      </c>
      <c r="AD125" s="124">
        <v>4</v>
      </c>
      <c r="AE125" s="124">
        <v>4</v>
      </c>
      <c r="AF125" s="138">
        <v>4</v>
      </c>
      <c r="AG125" s="124">
        <v>4</v>
      </c>
      <c r="AH125" s="78"/>
      <c r="AI125" s="109">
        <f>IF(A125="","",COUNTIF(D125:AH126,"&gt;2")/2)</f>
        <v>18.5</v>
      </c>
      <c r="AJ125" s="109">
        <f>SUMPRODUCT(IFERROR((IFERROR(WEEKDAY($D$3:$AH$3,2),999)&lt;6)*D125:AH126,0))</f>
        <v>112</v>
      </c>
      <c r="AK125" s="109">
        <f>SUMPRODUCT((IFERROR(WEEKDAY($D$3:$AH$3,2),999)&lt;6)*D127:AH127)</f>
        <v>42</v>
      </c>
      <c r="AL125" s="109">
        <f>SUMPRODUCT(IFERROR((IFERROR(WEEKDAY($D$3:$AH$3,2),0)&gt;5)*D125:AH127,0))</f>
        <v>45</v>
      </c>
      <c r="AM125" s="109">
        <f>SUM(D125:AH127)</f>
        <v>199</v>
      </c>
      <c r="AN125" s="67" t="s">
        <v>219</v>
      </c>
      <c r="AO125" s="109">
        <f>SUMPRODUCT((IFERROR((D125:AH125+D126:AH126+D127:AH127),0)&gt;8)*1,IFERROR((D125:AH125+D126:AH126+D127:AH127-8),0))</f>
        <v>51</v>
      </c>
      <c r="AP125" s="109">
        <f>AM125-AO125</f>
        <v>148</v>
      </c>
    </row>
    <row r="126" s="59" customFormat="1" ht="18" spans="1:42">
      <c r="A126" s="135"/>
      <c r="B126" s="122"/>
      <c r="C126" s="122" t="s">
        <v>223</v>
      </c>
      <c r="D126" s="124"/>
      <c r="E126" s="124"/>
      <c r="F126" s="124"/>
      <c r="G126" s="138"/>
      <c r="H126" s="138"/>
      <c r="I126" s="138"/>
      <c r="J126" s="138"/>
      <c r="K126" s="124">
        <v>4</v>
      </c>
      <c r="L126" s="124">
        <v>4</v>
      </c>
      <c r="M126" s="124">
        <v>4</v>
      </c>
      <c r="N126" s="124">
        <v>4</v>
      </c>
      <c r="O126" s="124">
        <v>0</v>
      </c>
      <c r="P126" s="124">
        <v>0</v>
      </c>
      <c r="Q126" s="124">
        <v>4</v>
      </c>
      <c r="R126" s="138">
        <v>0</v>
      </c>
      <c r="S126" s="138">
        <v>0</v>
      </c>
      <c r="T126" s="124">
        <v>4</v>
      </c>
      <c r="U126" s="124">
        <v>4</v>
      </c>
      <c r="V126" s="124">
        <v>4</v>
      </c>
      <c r="W126" s="143"/>
      <c r="X126" s="124">
        <v>4</v>
      </c>
      <c r="Y126" s="124">
        <v>4</v>
      </c>
      <c r="Z126" s="124">
        <v>4</v>
      </c>
      <c r="AA126" s="124">
        <v>4</v>
      </c>
      <c r="AB126" s="124">
        <v>4</v>
      </c>
      <c r="AC126" s="124">
        <v>4</v>
      </c>
      <c r="AD126" s="124">
        <v>4</v>
      </c>
      <c r="AE126" s="124">
        <v>4</v>
      </c>
      <c r="AF126" s="138">
        <v>4</v>
      </c>
      <c r="AG126" s="124">
        <v>4</v>
      </c>
      <c r="AH126" s="78"/>
      <c r="AI126" s="109"/>
      <c r="AJ126" s="109"/>
      <c r="AK126" s="109"/>
      <c r="AL126" s="109"/>
      <c r="AM126" s="109"/>
      <c r="AN126" s="67"/>
      <c r="AO126" s="109"/>
      <c r="AP126" s="109"/>
    </row>
    <row r="127" s="59" customFormat="1" ht="18" spans="1:42">
      <c r="A127" s="136"/>
      <c r="B127" s="122"/>
      <c r="C127" s="137" t="s">
        <v>220</v>
      </c>
      <c r="D127" s="124"/>
      <c r="E127" s="124"/>
      <c r="F127" s="124"/>
      <c r="G127" s="138"/>
      <c r="H127" s="138"/>
      <c r="I127" s="138"/>
      <c r="J127" s="138"/>
      <c r="K127" s="124">
        <v>3</v>
      </c>
      <c r="L127" s="124">
        <v>3</v>
      </c>
      <c r="M127" s="124">
        <v>3</v>
      </c>
      <c r="N127" s="124">
        <v>4</v>
      </c>
      <c r="O127" s="124">
        <v>0</v>
      </c>
      <c r="P127" s="124">
        <v>0</v>
      </c>
      <c r="Q127" s="124">
        <v>3</v>
      </c>
      <c r="R127" s="138">
        <v>0</v>
      </c>
      <c r="S127" s="138">
        <v>0</v>
      </c>
      <c r="T127" s="124">
        <v>3</v>
      </c>
      <c r="U127" s="124">
        <v>4</v>
      </c>
      <c r="V127" s="124">
        <v>3</v>
      </c>
      <c r="W127" s="143"/>
      <c r="X127" s="124">
        <v>3</v>
      </c>
      <c r="Y127" s="124">
        <v>3</v>
      </c>
      <c r="Z127" s="124">
        <v>3</v>
      </c>
      <c r="AA127" s="124">
        <v>3</v>
      </c>
      <c r="AB127" s="124">
        <v>3</v>
      </c>
      <c r="AC127" s="124">
        <v>3</v>
      </c>
      <c r="AD127" s="124">
        <v>3</v>
      </c>
      <c r="AE127" s="138"/>
      <c r="AF127" s="138">
        <v>1</v>
      </c>
      <c r="AG127" s="124">
        <v>3</v>
      </c>
      <c r="AH127" s="78"/>
      <c r="AI127" s="109"/>
      <c r="AJ127" s="109"/>
      <c r="AK127" s="109"/>
      <c r="AL127" s="109"/>
      <c r="AM127" s="109"/>
      <c r="AN127" s="67"/>
      <c r="AO127" s="109"/>
      <c r="AP127" s="109"/>
    </row>
    <row r="128" s="59" customFormat="1" ht="14.25" spans="1:42">
      <c r="A128" s="108" t="s">
        <v>114</v>
      </c>
      <c r="B128" s="122" t="s">
        <v>228</v>
      </c>
      <c r="C128" s="108" t="s">
        <v>229</v>
      </c>
      <c r="D128" s="108"/>
      <c r="E128" s="108"/>
      <c r="F128" s="108"/>
      <c r="G128" s="108">
        <v>13.5</v>
      </c>
      <c r="H128" s="108">
        <v>14</v>
      </c>
      <c r="I128" s="108">
        <v>13.5</v>
      </c>
      <c r="J128" s="108">
        <v>13.5</v>
      </c>
      <c r="K128" s="108">
        <v>13.5</v>
      </c>
      <c r="L128" s="108">
        <v>14</v>
      </c>
      <c r="M128" s="108">
        <v>13.5</v>
      </c>
      <c r="N128" s="108">
        <v>13.5</v>
      </c>
      <c r="O128" s="108">
        <v>13.5</v>
      </c>
      <c r="P128" s="108">
        <v>13.5</v>
      </c>
      <c r="Q128" s="108">
        <v>14</v>
      </c>
      <c r="R128" s="108">
        <v>13.5</v>
      </c>
      <c r="S128" s="108"/>
      <c r="T128" s="108"/>
      <c r="U128" s="108">
        <v>14</v>
      </c>
      <c r="V128" s="108">
        <v>14</v>
      </c>
      <c r="W128" s="94">
        <v>13.5</v>
      </c>
      <c r="X128" s="108">
        <v>14</v>
      </c>
      <c r="Y128" s="108">
        <v>13.5</v>
      </c>
      <c r="Z128" s="108">
        <v>13.5</v>
      </c>
      <c r="AA128" s="108">
        <v>12.5</v>
      </c>
      <c r="AB128" s="108">
        <v>12</v>
      </c>
      <c r="AC128" s="108">
        <v>12.5</v>
      </c>
      <c r="AD128" s="108">
        <v>12.5</v>
      </c>
      <c r="AE128" s="108">
        <v>12</v>
      </c>
      <c r="AF128" s="116">
        <v>13.5</v>
      </c>
      <c r="AG128" s="116">
        <v>14</v>
      </c>
      <c r="AH128" s="78"/>
      <c r="AI128" s="109">
        <f>IF(A128="","",COUNTIF(D128:AH129,"&gt;2"))</f>
        <v>25</v>
      </c>
      <c r="AJ128" s="109">
        <f>SUMPRODUCT(IFERROR((IFERROR(WEEKDAY($D$3:$AH$3,2),999)&lt;6)*D128:AH129,0))</f>
        <v>228.5</v>
      </c>
      <c r="AK128" s="109">
        <f>SUMPRODUCT((IFERROR(WEEKDAY($D$3:$AH$3,2),999)&lt;6)*D130:AH130)</f>
        <v>0</v>
      </c>
      <c r="AL128" s="109">
        <f>SUMPRODUCT(IFERROR((IFERROR(WEEKDAY($D$3:$AH$3,2),0)&gt;5)*D128:AH130,0))</f>
        <v>106.5</v>
      </c>
      <c r="AM128" s="109">
        <f>SUM(D128:AH130)</f>
        <v>335</v>
      </c>
      <c r="AN128" s="67" t="s">
        <v>219</v>
      </c>
      <c r="AO128" s="109">
        <f>SUMPRODUCT((IFERROR((D128:AH128+D129:AH129+D130:AH130),0)&gt;8)*1,IFERROR((D128:AH128+D129:AH129+D130:AH130-8),0))</f>
        <v>135</v>
      </c>
      <c r="AP128" s="109">
        <f>AM128-AO128</f>
        <v>200</v>
      </c>
    </row>
    <row r="129" s="59" customFormat="1" ht="14.25" spans="1:42">
      <c r="A129" s="108"/>
      <c r="B129" s="122"/>
      <c r="C129" s="108" t="s">
        <v>230</v>
      </c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94"/>
      <c r="X129" s="108"/>
      <c r="Y129" s="108"/>
      <c r="Z129" s="108"/>
      <c r="AA129" s="108"/>
      <c r="AB129" s="108"/>
      <c r="AC129" s="108"/>
      <c r="AD129" s="108"/>
      <c r="AE129" s="108"/>
      <c r="AF129" s="117"/>
      <c r="AG129" s="117"/>
      <c r="AH129" s="78"/>
      <c r="AI129" s="109"/>
      <c r="AJ129" s="109"/>
      <c r="AK129" s="109"/>
      <c r="AL129" s="109"/>
      <c r="AM129" s="109"/>
      <c r="AN129" s="67"/>
      <c r="AO129" s="109"/>
      <c r="AP129" s="109"/>
    </row>
    <row r="130" s="59" customFormat="1" ht="14.25" spans="1:42">
      <c r="A130" s="116" t="s">
        <v>220</v>
      </c>
      <c r="B130" s="122"/>
      <c r="C130" s="152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94"/>
      <c r="X130" s="108"/>
      <c r="Y130" s="108"/>
      <c r="Z130" s="108"/>
      <c r="AA130" s="108"/>
      <c r="AB130" s="108"/>
      <c r="AC130" s="108"/>
      <c r="AD130" s="108"/>
      <c r="AE130" s="108"/>
      <c r="AF130" s="117"/>
      <c r="AG130" s="117"/>
      <c r="AH130" s="78"/>
      <c r="AI130" s="109"/>
      <c r="AJ130" s="109"/>
      <c r="AK130" s="109"/>
      <c r="AL130" s="109"/>
      <c r="AM130" s="109"/>
      <c r="AN130" s="67"/>
      <c r="AO130" s="109"/>
      <c r="AP130" s="109"/>
    </row>
    <row r="131" s="59" customFormat="1" ht="14.25" spans="1:42">
      <c r="A131" s="108" t="s">
        <v>124</v>
      </c>
      <c r="B131" s="122" t="s">
        <v>228</v>
      </c>
      <c r="C131" s="108" t="s">
        <v>229</v>
      </c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>
        <v>5.5</v>
      </c>
      <c r="U131" s="108"/>
      <c r="V131" s="108"/>
      <c r="W131" s="94"/>
      <c r="X131" s="108"/>
      <c r="Y131" s="108"/>
      <c r="Z131" s="108"/>
      <c r="AA131" s="108"/>
      <c r="AB131" s="108"/>
      <c r="AC131" s="108"/>
      <c r="AD131" s="108"/>
      <c r="AE131" s="108"/>
      <c r="AF131" s="117"/>
      <c r="AG131" s="117"/>
      <c r="AH131" s="78"/>
      <c r="AI131" s="109">
        <f>IF(A131="","",COUNTIF(D131:AH132,"&gt;2"))</f>
        <v>25</v>
      </c>
      <c r="AJ131" s="109">
        <f>SUMPRODUCT(IFERROR((IFERROR(WEEKDAY($D$3:$AH$3,2),999)&lt;6)*D131:AH132,0))</f>
        <v>235</v>
      </c>
      <c r="AK131" s="109">
        <f>SUMPRODUCT((IFERROR(WEEKDAY($D$3:$AH$3,2),999)&lt;6)*D133:AH133)</f>
        <v>0</v>
      </c>
      <c r="AL131" s="109">
        <f>SUMPRODUCT(IFERROR((IFERROR(WEEKDAY($D$3:$AH$3,2),0)&gt;5)*D131:AH133,0))</f>
        <v>74</v>
      </c>
      <c r="AM131" s="109">
        <f>SUM(D131:AH133)</f>
        <v>309</v>
      </c>
      <c r="AN131" s="67" t="s">
        <v>219</v>
      </c>
      <c r="AO131" s="109">
        <f>SUMPRODUCT((IFERROR((D131:AH131+D132:AH132+D133:AH133),0)&gt;8)*1,IFERROR((D131:AH131+D132:AH132+D133:AH133-8),0))</f>
        <v>117</v>
      </c>
      <c r="AP131" s="109">
        <f>AM131-AO131</f>
        <v>192</v>
      </c>
    </row>
    <row r="132" s="59" customFormat="1" ht="14.25" spans="1:42">
      <c r="A132" s="108"/>
      <c r="B132" s="122"/>
      <c r="C132" s="108" t="s">
        <v>230</v>
      </c>
      <c r="D132" s="108"/>
      <c r="E132" s="108"/>
      <c r="F132" s="108">
        <v>12</v>
      </c>
      <c r="G132" s="108">
        <v>12</v>
      </c>
      <c r="H132" s="108">
        <v>12</v>
      </c>
      <c r="I132" s="108">
        <v>12</v>
      </c>
      <c r="J132" s="108">
        <v>12</v>
      </c>
      <c r="K132" s="108">
        <v>12</v>
      </c>
      <c r="L132" s="108">
        <v>12</v>
      </c>
      <c r="M132" s="108">
        <v>13.5</v>
      </c>
      <c r="N132" s="108">
        <v>13.5</v>
      </c>
      <c r="O132" s="108">
        <v>13.5</v>
      </c>
      <c r="P132" s="108"/>
      <c r="Q132" s="108"/>
      <c r="R132" s="108"/>
      <c r="S132" s="108"/>
      <c r="T132" s="108">
        <v>13.5</v>
      </c>
      <c r="U132" s="108">
        <v>13.5</v>
      </c>
      <c r="V132" s="108">
        <v>13.5</v>
      </c>
      <c r="W132" s="94">
        <v>13.5</v>
      </c>
      <c r="X132" s="108">
        <v>13.5</v>
      </c>
      <c r="Y132" s="108">
        <v>13.5</v>
      </c>
      <c r="Z132" s="108">
        <v>14</v>
      </c>
      <c r="AA132" s="108">
        <v>11</v>
      </c>
      <c r="AB132" s="108">
        <v>13.5</v>
      </c>
      <c r="AC132" s="108">
        <v>12</v>
      </c>
      <c r="AD132" s="108">
        <v>12</v>
      </c>
      <c r="AE132" s="108">
        <v>11</v>
      </c>
      <c r="AF132" s="116">
        <v>12</v>
      </c>
      <c r="AG132" s="116">
        <v>12.5</v>
      </c>
      <c r="AH132" s="78"/>
      <c r="AI132" s="109"/>
      <c r="AJ132" s="109"/>
      <c r="AK132" s="109"/>
      <c r="AL132" s="109"/>
      <c r="AM132" s="109"/>
      <c r="AN132" s="67"/>
      <c r="AO132" s="109"/>
      <c r="AP132" s="109"/>
    </row>
    <row r="133" s="59" customFormat="1" ht="14.25" spans="1:42">
      <c r="A133" s="116" t="s">
        <v>220</v>
      </c>
      <c r="B133" s="122"/>
      <c r="C133" s="152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94"/>
      <c r="X133" s="108"/>
      <c r="Y133" s="108"/>
      <c r="Z133" s="108"/>
      <c r="AA133" s="108"/>
      <c r="AB133" s="108"/>
      <c r="AC133" s="108"/>
      <c r="AD133" s="108"/>
      <c r="AE133" s="108"/>
      <c r="AF133" s="117"/>
      <c r="AG133" s="117"/>
      <c r="AH133" s="78"/>
      <c r="AI133" s="109"/>
      <c r="AJ133" s="109"/>
      <c r="AK133" s="109"/>
      <c r="AL133" s="109"/>
      <c r="AM133" s="109"/>
      <c r="AN133" s="67"/>
      <c r="AO133" s="109"/>
      <c r="AP133" s="109"/>
    </row>
    <row r="134" s="59" customFormat="1" ht="14.25" spans="1:42">
      <c r="A134" s="108" t="s">
        <v>125</v>
      </c>
      <c r="B134" s="122" t="s">
        <v>228</v>
      </c>
      <c r="C134" s="108" t="s">
        <v>229</v>
      </c>
      <c r="D134" s="108"/>
      <c r="E134" s="108"/>
      <c r="F134" s="108">
        <v>9</v>
      </c>
      <c r="G134" s="108">
        <v>11.5</v>
      </c>
      <c r="H134" s="108">
        <v>13.5</v>
      </c>
      <c r="I134" s="108">
        <v>13.5</v>
      </c>
      <c r="J134" s="108">
        <v>12</v>
      </c>
      <c r="K134" s="108">
        <v>13.5</v>
      </c>
      <c r="L134" s="108">
        <v>13.5</v>
      </c>
      <c r="M134" s="108">
        <v>13.5</v>
      </c>
      <c r="N134" s="108">
        <v>13.5</v>
      </c>
      <c r="O134" s="108">
        <v>13.5</v>
      </c>
      <c r="P134" s="108">
        <v>13.5</v>
      </c>
      <c r="Q134" s="108">
        <v>9</v>
      </c>
      <c r="R134" s="108">
        <v>13.5</v>
      </c>
      <c r="S134" s="108">
        <v>13.5</v>
      </c>
      <c r="T134" s="108">
        <v>13.5</v>
      </c>
      <c r="U134" s="108">
        <v>11.5</v>
      </c>
      <c r="V134" s="108">
        <v>13.5</v>
      </c>
      <c r="W134" s="94">
        <v>13.5</v>
      </c>
      <c r="X134" s="108">
        <v>13.5</v>
      </c>
      <c r="Y134" s="108">
        <v>13.5</v>
      </c>
      <c r="Z134" s="108">
        <v>14</v>
      </c>
      <c r="AA134" s="108">
        <v>13.5</v>
      </c>
      <c r="AB134" s="108"/>
      <c r="AC134" s="108"/>
      <c r="AD134" s="108">
        <v>12.5</v>
      </c>
      <c r="AE134" s="108">
        <v>11.5</v>
      </c>
      <c r="AF134" s="116">
        <v>12</v>
      </c>
      <c r="AG134" s="116">
        <v>13.5</v>
      </c>
      <c r="AH134" s="78"/>
      <c r="AI134" s="109">
        <f>IF(A134="","",COUNTIF(D134:AH135,"&gt;2"))</f>
        <v>26</v>
      </c>
      <c r="AJ134" s="109">
        <f>SUMPRODUCT(IFERROR((IFERROR(WEEKDAY($D$3:$AH$3,2),999)&lt;6)*D134:AH135,0))</f>
        <v>233.5</v>
      </c>
      <c r="AK134" s="109">
        <f>SUMPRODUCT((IFERROR(WEEKDAY($D$3:$AH$3,2),999)&lt;6)*D136:AH136)</f>
        <v>0</v>
      </c>
      <c r="AL134" s="109">
        <f>SUMPRODUCT(IFERROR((IFERROR(WEEKDAY($D$3:$AH$3,2),0)&gt;5)*D134:AH136,0))</f>
        <v>99</v>
      </c>
      <c r="AM134" s="109">
        <f>SUM(D134:AH136)</f>
        <v>332.5</v>
      </c>
      <c r="AN134" s="67" t="s">
        <v>219</v>
      </c>
      <c r="AO134" s="109">
        <f>SUMPRODUCT((IFERROR((D134:AH134+D135:AH135+D136:AH136),0)&gt;8)*1,IFERROR((D134:AH134+D135:AH135+D136:AH136-8),0))</f>
        <v>124.5</v>
      </c>
      <c r="AP134" s="109">
        <f>AM134-AO134</f>
        <v>208</v>
      </c>
    </row>
    <row r="135" s="59" customFormat="1" ht="14.25" spans="1:42">
      <c r="A135" s="108"/>
      <c r="B135" s="122"/>
      <c r="C135" s="108" t="s">
        <v>230</v>
      </c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94"/>
      <c r="X135" s="108"/>
      <c r="Y135" s="108"/>
      <c r="Z135" s="108"/>
      <c r="AA135" s="108"/>
      <c r="AB135" s="108"/>
      <c r="AC135" s="108"/>
      <c r="AD135" s="108"/>
      <c r="AE135" s="108"/>
      <c r="AF135" s="117"/>
      <c r="AG135" s="117"/>
      <c r="AH135" s="78"/>
      <c r="AI135" s="109"/>
      <c r="AJ135" s="109"/>
      <c r="AK135" s="109"/>
      <c r="AL135" s="109"/>
      <c r="AM135" s="109"/>
      <c r="AN135" s="67"/>
      <c r="AO135" s="109"/>
      <c r="AP135" s="109"/>
    </row>
    <row r="136" s="59" customFormat="1" ht="14.25" spans="1:42">
      <c r="A136" s="116" t="s">
        <v>220</v>
      </c>
      <c r="B136" s="122"/>
      <c r="C136" s="152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94"/>
      <c r="X136" s="108"/>
      <c r="Y136" s="108"/>
      <c r="Z136" s="108"/>
      <c r="AA136" s="108"/>
      <c r="AB136" s="108"/>
      <c r="AC136" s="108"/>
      <c r="AD136" s="108"/>
      <c r="AE136" s="108"/>
      <c r="AF136" s="117"/>
      <c r="AG136" s="117"/>
      <c r="AH136" s="78"/>
      <c r="AI136" s="109"/>
      <c r="AJ136" s="109"/>
      <c r="AK136" s="109"/>
      <c r="AL136" s="109"/>
      <c r="AM136" s="109"/>
      <c r="AN136" s="67"/>
      <c r="AO136" s="109"/>
      <c r="AP136" s="109"/>
    </row>
    <row r="137" s="59" customFormat="1" ht="16.5" spans="1:42">
      <c r="A137" s="153" t="s">
        <v>115</v>
      </c>
      <c r="B137" s="122" t="s">
        <v>228</v>
      </c>
      <c r="C137" s="154" t="s">
        <v>229</v>
      </c>
      <c r="D137" s="108"/>
      <c r="E137" s="108"/>
      <c r="F137" s="108"/>
      <c r="G137" s="108"/>
      <c r="H137" s="116"/>
      <c r="I137" s="108"/>
      <c r="J137" s="116"/>
      <c r="K137" s="108"/>
      <c r="L137" s="116"/>
      <c r="M137" s="108"/>
      <c r="N137" s="116"/>
      <c r="O137" s="116"/>
      <c r="P137" s="116"/>
      <c r="Q137" s="116"/>
      <c r="R137" s="116"/>
      <c r="S137" s="116"/>
      <c r="T137" s="116"/>
      <c r="U137" s="108"/>
      <c r="V137" s="116"/>
      <c r="W137" s="174"/>
      <c r="X137" s="116"/>
      <c r="Y137" s="116"/>
      <c r="Z137" s="116"/>
      <c r="AA137" s="116"/>
      <c r="AB137" s="108"/>
      <c r="AC137" s="116"/>
      <c r="AD137" s="116"/>
      <c r="AE137" s="116"/>
      <c r="AF137" s="116"/>
      <c r="AG137" s="116"/>
      <c r="AH137" s="78"/>
      <c r="AI137" s="109">
        <f>IF(A137="","",COUNTIF(D137:AH138,"&gt;2"))</f>
        <v>26</v>
      </c>
      <c r="AJ137" s="109">
        <f>SUMPRODUCT(IFERROR((IFERROR(WEEKDAY($D$3:$AH$3,2),999)&lt;6)*D137:AH138,0))</f>
        <v>252</v>
      </c>
      <c r="AK137" s="109">
        <f>SUMPRODUCT((IFERROR(WEEKDAY($D$3:$AH$3,2),999)&lt;6)*D139:AH139)</f>
        <v>0</v>
      </c>
      <c r="AL137" s="109">
        <f>SUMPRODUCT(IFERROR((IFERROR(WEEKDAY($D$3:$AH$3,2),0)&gt;5)*D137:AH139,0))</f>
        <v>74</v>
      </c>
      <c r="AM137" s="109">
        <f>SUM(D137:AH139)</f>
        <v>326</v>
      </c>
      <c r="AN137" s="67" t="s">
        <v>219</v>
      </c>
      <c r="AO137" s="109">
        <f>SUMPRODUCT((IFERROR((D137:AH137+D138:AH138+D139:AH139),0)&gt;8)*1,IFERROR((D137:AH137+D138:AH138+D139:AH139-8),0))</f>
        <v>118</v>
      </c>
      <c r="AP137" s="109">
        <f>AM137-AO137</f>
        <v>208</v>
      </c>
    </row>
    <row r="138" s="59" customFormat="1" ht="16.5" spans="1:42">
      <c r="A138" s="153"/>
      <c r="B138" s="122"/>
      <c r="C138" s="154" t="s">
        <v>230</v>
      </c>
      <c r="D138" s="108"/>
      <c r="E138" s="108"/>
      <c r="F138" s="108">
        <v>12</v>
      </c>
      <c r="G138" s="116">
        <v>12</v>
      </c>
      <c r="H138" s="116">
        <v>12</v>
      </c>
      <c r="I138" s="116">
        <v>12</v>
      </c>
      <c r="J138" s="116">
        <v>12</v>
      </c>
      <c r="K138" s="108">
        <v>12</v>
      </c>
      <c r="L138" s="116">
        <v>12</v>
      </c>
      <c r="M138" s="116">
        <v>13.5</v>
      </c>
      <c r="N138" s="116">
        <v>12</v>
      </c>
      <c r="O138" s="116">
        <v>13.5</v>
      </c>
      <c r="P138" s="116">
        <v>13</v>
      </c>
      <c r="Q138" s="116"/>
      <c r="R138" s="116">
        <v>13.5</v>
      </c>
      <c r="S138" s="116">
        <v>13.5</v>
      </c>
      <c r="T138" s="116">
        <v>13.5</v>
      </c>
      <c r="U138" s="116">
        <v>13.5</v>
      </c>
      <c r="V138" s="116">
        <v>13.5</v>
      </c>
      <c r="W138" s="174">
        <v>13.5</v>
      </c>
      <c r="X138" s="116">
        <v>13.5</v>
      </c>
      <c r="Y138" s="116">
        <v>13.5</v>
      </c>
      <c r="Z138" s="116">
        <v>13.5</v>
      </c>
      <c r="AA138" s="116">
        <v>13.5</v>
      </c>
      <c r="AB138" s="116">
        <v>13</v>
      </c>
      <c r="AC138" s="116">
        <v>12</v>
      </c>
      <c r="AD138" s="116"/>
      <c r="AE138" s="116">
        <v>10</v>
      </c>
      <c r="AF138" s="117">
        <v>10</v>
      </c>
      <c r="AG138" s="117">
        <v>10</v>
      </c>
      <c r="AH138" s="78"/>
      <c r="AI138" s="109"/>
      <c r="AJ138" s="109"/>
      <c r="AK138" s="109"/>
      <c r="AL138" s="109"/>
      <c r="AM138" s="109"/>
      <c r="AN138" s="67"/>
      <c r="AO138" s="109"/>
      <c r="AP138" s="109"/>
    </row>
    <row r="139" s="59" customFormat="1" ht="16.5" spans="1:42">
      <c r="A139" s="154" t="s">
        <v>220</v>
      </c>
      <c r="B139" s="122"/>
      <c r="C139" s="154"/>
      <c r="D139" s="116"/>
      <c r="E139" s="108"/>
      <c r="F139" s="108"/>
      <c r="G139" s="116"/>
      <c r="H139" s="116"/>
      <c r="I139" s="116"/>
      <c r="J139" s="116"/>
      <c r="K139" s="108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74"/>
      <c r="X139" s="116"/>
      <c r="Y139" s="116"/>
      <c r="Z139" s="116"/>
      <c r="AA139" s="116"/>
      <c r="AB139" s="116"/>
      <c r="AC139" s="116"/>
      <c r="AD139" s="116"/>
      <c r="AE139" s="116"/>
      <c r="AF139" s="117"/>
      <c r="AG139" s="117"/>
      <c r="AH139" s="78"/>
      <c r="AI139" s="109"/>
      <c r="AJ139" s="109"/>
      <c r="AK139" s="109"/>
      <c r="AL139" s="109"/>
      <c r="AM139" s="109"/>
      <c r="AN139" s="67"/>
      <c r="AO139" s="109"/>
      <c r="AP139" s="109"/>
    </row>
    <row r="140" s="59" customFormat="1" ht="16.5" spans="1:42">
      <c r="A140" s="153" t="s">
        <v>117</v>
      </c>
      <c r="B140" s="122" t="s">
        <v>228</v>
      </c>
      <c r="C140" s="154" t="s">
        <v>229</v>
      </c>
      <c r="D140" s="108"/>
      <c r="E140" s="108"/>
      <c r="F140" s="108">
        <v>9</v>
      </c>
      <c r="G140" s="108">
        <v>11.5</v>
      </c>
      <c r="H140" s="116">
        <v>11.5</v>
      </c>
      <c r="I140" s="108">
        <v>11.5</v>
      </c>
      <c r="J140" s="116">
        <v>13.5</v>
      </c>
      <c r="K140" s="108">
        <v>11.5</v>
      </c>
      <c r="L140" s="116">
        <v>13.5</v>
      </c>
      <c r="M140" s="108">
        <v>14</v>
      </c>
      <c r="N140" s="116">
        <v>13.5</v>
      </c>
      <c r="O140" s="116">
        <v>11.5</v>
      </c>
      <c r="P140" s="116">
        <v>13.5</v>
      </c>
      <c r="Q140" s="116">
        <v>13.5</v>
      </c>
      <c r="R140" s="116">
        <v>13.5</v>
      </c>
      <c r="S140" s="116">
        <v>13.5</v>
      </c>
      <c r="T140" s="116">
        <v>13.5</v>
      </c>
      <c r="U140" s="108">
        <v>13.5</v>
      </c>
      <c r="V140" s="116">
        <v>11.5</v>
      </c>
      <c r="W140" s="174">
        <v>13.5</v>
      </c>
      <c r="X140" s="116">
        <v>13.5</v>
      </c>
      <c r="Y140" s="116">
        <v>14</v>
      </c>
      <c r="Z140" s="116">
        <v>13.5</v>
      </c>
      <c r="AA140" s="116">
        <v>13.5</v>
      </c>
      <c r="AB140" s="108">
        <v>13.5</v>
      </c>
      <c r="AC140" s="116">
        <v>12.5</v>
      </c>
      <c r="AD140" s="116">
        <v>12.5</v>
      </c>
      <c r="AE140" s="116">
        <v>11.5</v>
      </c>
      <c r="AF140" s="116">
        <v>11.5</v>
      </c>
      <c r="AG140" s="116">
        <v>13.5</v>
      </c>
      <c r="AH140" s="78"/>
      <c r="AI140" s="109">
        <f>IF(A140="","",COUNTIF(D140:AH141,"&gt;2"))</f>
        <v>28</v>
      </c>
      <c r="AJ140" s="109">
        <f>SUMPRODUCT(IFERROR((IFERROR(WEEKDAY($D$3:$AH$3,2),999)&lt;6)*D140:AH141,0))</f>
        <v>253.5</v>
      </c>
      <c r="AK140" s="109">
        <f>SUMPRODUCT((IFERROR(WEEKDAY($D$3:$AH$3,2),999)&lt;6)*D142:AH142)</f>
        <v>0</v>
      </c>
      <c r="AL140" s="109">
        <f>SUMPRODUCT(IFERROR((IFERROR(WEEKDAY($D$3:$AH$3,2),0)&gt;5)*D140:AH142,0))</f>
        <v>103</v>
      </c>
      <c r="AM140" s="109">
        <f>SUM(D140:AH142)</f>
        <v>356.5</v>
      </c>
      <c r="AN140" s="67" t="s">
        <v>219</v>
      </c>
      <c r="AO140" s="109">
        <f>SUMPRODUCT((IFERROR((D140:AH140+D141:AH141+D142:AH142),0)&gt;8)*1,IFERROR((D140:AH140+D141:AH141+D142:AH142-8),0))</f>
        <v>132.5</v>
      </c>
      <c r="AP140" s="109">
        <f>AM140-AO140</f>
        <v>224</v>
      </c>
    </row>
    <row r="141" s="59" customFormat="1" ht="16.5" spans="1:42">
      <c r="A141" s="153"/>
      <c r="B141" s="122"/>
      <c r="C141" s="154" t="s">
        <v>230</v>
      </c>
      <c r="D141" s="116"/>
      <c r="E141" s="108"/>
      <c r="F141" s="108"/>
      <c r="G141" s="116"/>
      <c r="H141" s="116"/>
      <c r="I141" s="116"/>
      <c r="J141" s="116"/>
      <c r="K141" s="108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74"/>
      <c r="X141" s="116"/>
      <c r="Y141" s="116"/>
      <c r="Z141" s="116"/>
      <c r="AA141" s="116"/>
      <c r="AB141" s="116"/>
      <c r="AC141" s="116"/>
      <c r="AD141" s="116"/>
      <c r="AE141" s="116"/>
      <c r="AF141" s="117"/>
      <c r="AG141" s="117"/>
      <c r="AH141" s="78"/>
      <c r="AI141" s="109"/>
      <c r="AJ141" s="109"/>
      <c r="AK141" s="109"/>
      <c r="AL141" s="109"/>
      <c r="AM141" s="109"/>
      <c r="AN141" s="67"/>
      <c r="AO141" s="109"/>
      <c r="AP141" s="109"/>
    </row>
    <row r="142" s="59" customFormat="1" ht="16.5" spans="1:42">
      <c r="A142" s="154" t="s">
        <v>220</v>
      </c>
      <c r="B142" s="122"/>
      <c r="C142" s="154"/>
      <c r="D142" s="116"/>
      <c r="E142" s="108"/>
      <c r="F142" s="108"/>
      <c r="G142" s="116"/>
      <c r="H142" s="116"/>
      <c r="I142" s="116"/>
      <c r="J142" s="116"/>
      <c r="K142" s="108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74"/>
      <c r="X142" s="116"/>
      <c r="Y142" s="116"/>
      <c r="Z142" s="116"/>
      <c r="AA142" s="116"/>
      <c r="AB142" s="116"/>
      <c r="AC142" s="116"/>
      <c r="AD142" s="116"/>
      <c r="AE142" s="116"/>
      <c r="AF142" s="117"/>
      <c r="AG142" s="117"/>
      <c r="AH142" s="78"/>
      <c r="AI142" s="109"/>
      <c r="AJ142" s="109"/>
      <c r="AK142" s="109"/>
      <c r="AL142" s="109"/>
      <c r="AM142" s="109"/>
      <c r="AN142" s="67"/>
      <c r="AO142" s="109"/>
      <c r="AP142" s="109"/>
    </row>
    <row r="143" s="59" customFormat="1" ht="16.5" spans="1:42">
      <c r="A143" s="153" t="s">
        <v>116</v>
      </c>
      <c r="B143" s="122" t="s">
        <v>228</v>
      </c>
      <c r="C143" s="154" t="s">
        <v>229</v>
      </c>
      <c r="D143" s="108"/>
      <c r="E143" s="108"/>
      <c r="F143" s="108">
        <v>9</v>
      </c>
      <c r="G143" s="108">
        <v>13.5</v>
      </c>
      <c r="H143" s="116">
        <v>11.5</v>
      </c>
      <c r="I143" s="108">
        <v>11.5</v>
      </c>
      <c r="J143" s="116">
        <v>13.5</v>
      </c>
      <c r="K143" s="108">
        <v>13.5</v>
      </c>
      <c r="L143" s="116">
        <v>13.5</v>
      </c>
      <c r="M143" s="116">
        <v>13.5</v>
      </c>
      <c r="N143" s="116">
        <v>13.5</v>
      </c>
      <c r="O143" s="116">
        <v>13.5</v>
      </c>
      <c r="P143" s="116">
        <v>13</v>
      </c>
      <c r="Q143" s="116">
        <v>13.5</v>
      </c>
      <c r="R143" s="116">
        <v>13.5</v>
      </c>
      <c r="S143" s="116">
        <v>13.5</v>
      </c>
      <c r="T143" s="116">
        <v>13.5</v>
      </c>
      <c r="U143" s="108">
        <v>9</v>
      </c>
      <c r="V143" s="116"/>
      <c r="W143" s="174"/>
      <c r="X143" s="116"/>
      <c r="Y143" s="116"/>
      <c r="Z143" s="116"/>
      <c r="AA143" s="116"/>
      <c r="AB143" s="108"/>
      <c r="AC143" s="116"/>
      <c r="AD143" s="116"/>
      <c r="AE143" s="116"/>
      <c r="AF143" s="117"/>
      <c r="AG143" s="117"/>
      <c r="AH143" s="78"/>
      <c r="AI143" s="109">
        <f>IF(A143="","",COUNTIF(D143:AH144,"&gt;2"))</f>
        <v>25</v>
      </c>
      <c r="AJ143" s="109">
        <f>SUMPRODUCT(IFERROR((IFERROR(WEEKDAY($D$3:$AH$3,2),999)&lt;6)*D143:AH144,0))</f>
        <v>217</v>
      </c>
      <c r="AK143" s="109">
        <f>SUMPRODUCT((IFERROR(WEEKDAY($D$3:$AH$3,2),999)&lt;6)*D145:AH145)</f>
        <v>0</v>
      </c>
      <c r="AL143" s="109">
        <f>SUMPRODUCT(IFERROR((IFERROR(WEEKDAY($D$3:$AH$3,2),0)&gt;5)*D143:AH145,0))</f>
        <v>101</v>
      </c>
      <c r="AM143" s="109">
        <f>SUM(D143:AH145)</f>
        <v>318</v>
      </c>
      <c r="AN143" s="67" t="s">
        <v>219</v>
      </c>
      <c r="AO143" s="109">
        <f>SUMPRODUCT((IFERROR((D143:AH143+D144:AH144+D145:AH145),0)&gt;8)*1,IFERROR((D143:AH143+D144:AH144+D145:AH145-8),0))</f>
        <v>118</v>
      </c>
      <c r="AP143" s="109">
        <f>AM143-AO143</f>
        <v>200</v>
      </c>
    </row>
    <row r="144" s="59" customFormat="1" ht="16.5" spans="1:42">
      <c r="A144" s="153"/>
      <c r="B144" s="122"/>
      <c r="C144" s="154" t="s">
        <v>230</v>
      </c>
      <c r="D144" s="108"/>
      <c r="E144" s="108"/>
      <c r="F144" s="108"/>
      <c r="G144" s="108"/>
      <c r="H144" s="108"/>
      <c r="I144" s="116"/>
      <c r="J144" s="116"/>
      <c r="K144" s="116"/>
      <c r="L144" s="116"/>
      <c r="M144" s="108"/>
      <c r="N144" s="116"/>
      <c r="O144" s="116"/>
      <c r="P144" s="116"/>
      <c r="Q144" s="116"/>
      <c r="R144" s="116"/>
      <c r="S144" s="116"/>
      <c r="T144" s="116"/>
      <c r="U144" s="116"/>
      <c r="V144" s="116"/>
      <c r="W144" s="174">
        <v>13.5</v>
      </c>
      <c r="X144" s="116">
        <v>12</v>
      </c>
      <c r="Y144" s="116">
        <v>13.5</v>
      </c>
      <c r="Z144" s="116">
        <v>13.5</v>
      </c>
      <c r="AA144" s="116">
        <v>13.5</v>
      </c>
      <c r="AB144" s="116">
        <v>13.5</v>
      </c>
      <c r="AC144" s="116">
        <v>12</v>
      </c>
      <c r="AD144" s="116">
        <v>12</v>
      </c>
      <c r="AE144" s="116">
        <v>12</v>
      </c>
      <c r="AF144" s="117" t="s">
        <v>226</v>
      </c>
      <c r="AG144" s="117" t="s">
        <v>226</v>
      </c>
      <c r="AH144" s="78"/>
      <c r="AI144" s="109"/>
      <c r="AJ144" s="109"/>
      <c r="AK144" s="109"/>
      <c r="AL144" s="109"/>
      <c r="AM144" s="109"/>
      <c r="AN144" s="67"/>
      <c r="AO144" s="109"/>
      <c r="AP144" s="109"/>
    </row>
    <row r="145" s="59" customFormat="1" ht="16.5" spans="1:42">
      <c r="A145" s="154" t="s">
        <v>220</v>
      </c>
      <c r="B145" s="122"/>
      <c r="C145" s="154"/>
      <c r="D145" s="116"/>
      <c r="E145" s="108"/>
      <c r="F145" s="108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74"/>
      <c r="X145" s="116"/>
      <c r="Y145" s="116"/>
      <c r="Z145" s="116"/>
      <c r="AA145" s="116"/>
      <c r="AB145" s="116"/>
      <c r="AC145" s="116"/>
      <c r="AD145" s="116"/>
      <c r="AE145" s="116"/>
      <c r="AF145" s="117"/>
      <c r="AG145" s="117"/>
      <c r="AH145" s="78"/>
      <c r="AI145" s="109"/>
      <c r="AJ145" s="109"/>
      <c r="AK145" s="109"/>
      <c r="AL145" s="109"/>
      <c r="AM145" s="109"/>
      <c r="AN145" s="67"/>
      <c r="AO145" s="109"/>
      <c r="AP145" s="109"/>
    </row>
    <row r="146" s="59" customFormat="1" ht="16.5" spans="1:42">
      <c r="A146" s="153" t="s">
        <v>122</v>
      </c>
      <c r="B146" s="122" t="s">
        <v>228</v>
      </c>
      <c r="C146" s="154" t="s">
        <v>229</v>
      </c>
      <c r="D146" s="108"/>
      <c r="E146" s="108"/>
      <c r="F146" s="108">
        <v>9</v>
      </c>
      <c r="G146" s="108">
        <v>11.5</v>
      </c>
      <c r="H146" s="116">
        <v>12</v>
      </c>
      <c r="I146" s="108">
        <v>12</v>
      </c>
      <c r="J146" s="116">
        <v>13.5</v>
      </c>
      <c r="K146" s="108">
        <v>12</v>
      </c>
      <c r="L146" s="116">
        <v>14</v>
      </c>
      <c r="M146" s="116">
        <v>14</v>
      </c>
      <c r="N146" s="116">
        <v>13.5</v>
      </c>
      <c r="O146" s="116">
        <v>13.5</v>
      </c>
      <c r="P146" s="116">
        <v>13.5</v>
      </c>
      <c r="Q146" s="116">
        <v>9.5</v>
      </c>
      <c r="R146" s="116">
        <v>13.5</v>
      </c>
      <c r="S146" s="116">
        <v>13.5</v>
      </c>
      <c r="T146" s="116">
        <v>13.5</v>
      </c>
      <c r="U146" s="108">
        <v>12</v>
      </c>
      <c r="V146" s="116">
        <v>13.5</v>
      </c>
      <c r="W146" s="174">
        <v>13.5</v>
      </c>
      <c r="X146" s="116">
        <v>13.5</v>
      </c>
      <c r="Y146" s="116">
        <v>13.5</v>
      </c>
      <c r="Z146" s="116">
        <v>13.5</v>
      </c>
      <c r="AA146" s="116">
        <v>13.5</v>
      </c>
      <c r="AB146" s="108">
        <v>13.5</v>
      </c>
      <c r="AC146" s="116">
        <v>12.5</v>
      </c>
      <c r="AD146" s="116">
        <v>12.5</v>
      </c>
      <c r="AE146" s="116">
        <v>11.5</v>
      </c>
      <c r="AF146" s="117">
        <v>12</v>
      </c>
      <c r="AG146" s="117">
        <v>13.5</v>
      </c>
      <c r="AH146" s="78"/>
      <c r="AI146" s="109">
        <f>IF(A146="","",COUNTIF(D146:AH147,"&gt;2"))</f>
        <v>28</v>
      </c>
      <c r="AJ146" s="109">
        <f>SUMPRODUCT(IFERROR((IFERROR(WEEKDAY($D$3:$AH$3,2),999)&lt;6)*D146:AH147,0))</f>
        <v>257.5</v>
      </c>
      <c r="AK146" s="109">
        <f>SUMPRODUCT((IFERROR(WEEKDAY($D$3:$AH$3,2),999)&lt;6)*D148:AH148)</f>
        <v>0</v>
      </c>
      <c r="AL146" s="109">
        <f>SUMPRODUCT(IFERROR((IFERROR(WEEKDAY($D$3:$AH$3,2),0)&gt;5)*D146:AH148,0))</f>
        <v>99.5</v>
      </c>
      <c r="AM146" s="109">
        <f>SUM(D146:AH148)</f>
        <v>357</v>
      </c>
      <c r="AN146" s="67" t="s">
        <v>219</v>
      </c>
      <c r="AO146" s="109">
        <f>SUMPRODUCT((IFERROR((D146:AH146+D147:AH147+D148:AH148),0)&gt;8)*1,IFERROR((D146:AH146+D147:AH147+D148:AH148-8),0))</f>
        <v>133</v>
      </c>
      <c r="AP146" s="109">
        <f>AM146-AO146</f>
        <v>224</v>
      </c>
    </row>
    <row r="147" s="59" customFormat="1" ht="16.5" spans="1:42">
      <c r="A147" s="153"/>
      <c r="B147" s="122"/>
      <c r="C147" s="154" t="s">
        <v>230</v>
      </c>
      <c r="D147" s="108"/>
      <c r="E147" s="108"/>
      <c r="F147" s="108"/>
      <c r="G147" s="108"/>
      <c r="H147" s="108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74"/>
      <c r="X147" s="116"/>
      <c r="Y147" s="116"/>
      <c r="Z147" s="116"/>
      <c r="AA147" s="116"/>
      <c r="AB147" s="116"/>
      <c r="AC147" s="116"/>
      <c r="AD147" s="116"/>
      <c r="AE147" s="116"/>
      <c r="AF147" s="117"/>
      <c r="AG147" s="117"/>
      <c r="AH147" s="78"/>
      <c r="AI147" s="109"/>
      <c r="AJ147" s="109"/>
      <c r="AK147" s="109"/>
      <c r="AL147" s="109"/>
      <c r="AM147" s="109"/>
      <c r="AN147" s="67"/>
      <c r="AO147" s="109"/>
      <c r="AP147" s="109"/>
    </row>
    <row r="148" s="59" customFormat="1" ht="16.5" spans="1:42">
      <c r="A148" s="154" t="s">
        <v>220</v>
      </c>
      <c r="B148" s="122"/>
      <c r="C148" s="154"/>
      <c r="D148" s="116"/>
      <c r="E148" s="108"/>
      <c r="F148" s="108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74"/>
      <c r="X148" s="116"/>
      <c r="Y148" s="116"/>
      <c r="Z148" s="116"/>
      <c r="AA148" s="116"/>
      <c r="AB148" s="116"/>
      <c r="AC148" s="116"/>
      <c r="AD148" s="116"/>
      <c r="AE148" s="116"/>
      <c r="AF148" s="117"/>
      <c r="AG148" s="117"/>
      <c r="AH148" s="78"/>
      <c r="AI148" s="109"/>
      <c r="AJ148" s="109"/>
      <c r="AK148" s="109"/>
      <c r="AL148" s="109"/>
      <c r="AM148" s="109"/>
      <c r="AN148" s="67"/>
      <c r="AO148" s="109"/>
      <c r="AP148" s="109"/>
    </row>
    <row r="149" s="59" customFormat="1" ht="16.5" spans="1:42">
      <c r="A149" s="153" t="s">
        <v>123</v>
      </c>
      <c r="B149" s="122" t="s">
        <v>228</v>
      </c>
      <c r="C149" s="154" t="s">
        <v>229</v>
      </c>
      <c r="D149" s="108"/>
      <c r="E149" s="108"/>
      <c r="F149" s="108"/>
      <c r="G149" s="108"/>
      <c r="H149" s="116"/>
      <c r="I149" s="108"/>
      <c r="J149" s="116"/>
      <c r="K149" s="108"/>
      <c r="L149" s="116"/>
      <c r="M149" s="108"/>
      <c r="N149" s="116"/>
      <c r="O149" s="116"/>
      <c r="P149" s="116"/>
      <c r="Q149" s="116"/>
      <c r="R149" s="116"/>
      <c r="S149" s="116"/>
      <c r="T149" s="116"/>
      <c r="U149" s="108"/>
      <c r="V149" s="116"/>
      <c r="W149" s="174"/>
      <c r="X149" s="116"/>
      <c r="Y149" s="116"/>
      <c r="Z149" s="116"/>
      <c r="AA149" s="116"/>
      <c r="AB149" s="108"/>
      <c r="AC149" s="116"/>
      <c r="AD149" s="116"/>
      <c r="AE149" s="116"/>
      <c r="AF149" s="117"/>
      <c r="AG149" s="117"/>
      <c r="AH149" s="78"/>
      <c r="AI149" s="109">
        <f>IF(A149="","",COUNTIF(D149:AH150,"&gt;2"))</f>
        <v>14</v>
      </c>
      <c r="AJ149" s="109">
        <f>SUMPRODUCT(IFERROR((IFERROR(WEEKDAY($D$3:$AH$3,2),999)&lt;6)*D149:AH150,0))</f>
        <v>137.5</v>
      </c>
      <c r="AK149" s="109">
        <f>SUMPRODUCT((IFERROR(WEEKDAY($D$3:$AH$3,2),999)&lt;6)*D151:AH151)</f>
        <v>0</v>
      </c>
      <c r="AL149" s="109">
        <f>SUMPRODUCT(IFERROR((IFERROR(WEEKDAY($D$3:$AH$3,2),0)&gt;5)*D149:AH151,0))</f>
        <v>39</v>
      </c>
      <c r="AM149" s="109">
        <f>SUM(D149:AH151)</f>
        <v>176.5</v>
      </c>
      <c r="AN149" s="67" t="s">
        <v>219</v>
      </c>
      <c r="AO149" s="109">
        <f>SUMPRODUCT((IFERROR((D149:AH149+D150:AH150+D151:AH151),0)&gt;8)*1,IFERROR((D149:AH149+D150:AH150+D151:AH151-8),0))</f>
        <v>64.5</v>
      </c>
      <c r="AP149" s="109">
        <f>AM149-AO149</f>
        <v>112</v>
      </c>
    </row>
    <row r="150" s="59" customFormat="1" ht="16.5" spans="1:42">
      <c r="A150" s="153"/>
      <c r="B150" s="122"/>
      <c r="C150" s="154" t="s">
        <v>230</v>
      </c>
      <c r="D150" s="108"/>
      <c r="E150" s="108"/>
      <c r="F150" s="108">
        <v>12</v>
      </c>
      <c r="G150" s="108">
        <v>12</v>
      </c>
      <c r="H150" s="108">
        <v>12</v>
      </c>
      <c r="I150" s="116">
        <v>12</v>
      </c>
      <c r="J150" s="116"/>
      <c r="K150" s="116"/>
      <c r="L150" s="116"/>
      <c r="M150" s="116">
        <v>13.5</v>
      </c>
      <c r="N150" s="116">
        <v>13.5</v>
      </c>
      <c r="O150" s="116">
        <v>13.5</v>
      </c>
      <c r="P150" s="116">
        <v>13.5</v>
      </c>
      <c r="Q150" s="116">
        <v>13.5</v>
      </c>
      <c r="R150" s="116">
        <v>12</v>
      </c>
      <c r="S150" s="116">
        <v>13.5</v>
      </c>
      <c r="T150" s="116">
        <v>13.5</v>
      </c>
      <c r="U150" s="116">
        <v>12</v>
      </c>
      <c r="V150" s="116">
        <v>10</v>
      </c>
      <c r="W150" s="174"/>
      <c r="X150" s="116"/>
      <c r="Y150" s="116"/>
      <c r="Z150" s="116"/>
      <c r="AA150" s="116"/>
      <c r="AB150" s="116"/>
      <c r="AC150" s="116" t="s">
        <v>226</v>
      </c>
      <c r="AD150" s="116" t="s">
        <v>226</v>
      </c>
      <c r="AE150" s="116" t="s">
        <v>226</v>
      </c>
      <c r="AF150" s="116" t="s">
        <v>226</v>
      </c>
      <c r="AG150" s="116" t="s">
        <v>226</v>
      </c>
      <c r="AH150" s="78"/>
      <c r="AI150" s="109"/>
      <c r="AJ150" s="109"/>
      <c r="AK150" s="109"/>
      <c r="AL150" s="109"/>
      <c r="AM150" s="109"/>
      <c r="AN150" s="67"/>
      <c r="AO150" s="109"/>
      <c r="AP150" s="109"/>
    </row>
    <row r="151" s="59" customFormat="1" ht="16.5" spans="1:42">
      <c r="A151" s="154" t="s">
        <v>220</v>
      </c>
      <c r="B151" s="122"/>
      <c r="C151" s="154"/>
      <c r="D151" s="116"/>
      <c r="E151" s="108"/>
      <c r="F151" s="108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74"/>
      <c r="X151" s="116"/>
      <c r="Y151" s="116"/>
      <c r="Z151" s="116"/>
      <c r="AA151" s="116"/>
      <c r="AB151" s="116"/>
      <c r="AC151" s="116"/>
      <c r="AD151" s="116"/>
      <c r="AE151" s="116"/>
      <c r="AF151" s="117"/>
      <c r="AG151" s="117"/>
      <c r="AH151" s="78"/>
      <c r="AI151" s="109"/>
      <c r="AJ151" s="109"/>
      <c r="AK151" s="109"/>
      <c r="AL151" s="109"/>
      <c r="AM151" s="109"/>
      <c r="AN151" s="67"/>
      <c r="AO151" s="109"/>
      <c r="AP151" s="109"/>
    </row>
    <row r="152" s="59" customFormat="1" ht="16.5" spans="1:42">
      <c r="A152" s="153" t="s">
        <v>118</v>
      </c>
      <c r="B152" s="122" t="s">
        <v>228</v>
      </c>
      <c r="C152" s="154" t="s">
        <v>229</v>
      </c>
      <c r="D152" s="108"/>
      <c r="E152" s="108"/>
      <c r="F152" s="108"/>
      <c r="G152" s="108"/>
      <c r="H152" s="116"/>
      <c r="I152" s="108"/>
      <c r="J152" s="116"/>
      <c r="K152" s="108"/>
      <c r="L152" s="116"/>
      <c r="M152" s="108"/>
      <c r="N152" s="116"/>
      <c r="O152" s="116"/>
      <c r="P152" s="116"/>
      <c r="Q152" s="116"/>
      <c r="R152" s="116"/>
      <c r="S152" s="116"/>
      <c r="T152" s="116"/>
      <c r="U152" s="108"/>
      <c r="V152" s="116"/>
      <c r="W152" s="174">
        <v>14</v>
      </c>
      <c r="X152" s="116">
        <v>13.5</v>
      </c>
      <c r="Y152" s="116">
        <v>13.5</v>
      </c>
      <c r="Z152" s="116">
        <v>13.5</v>
      </c>
      <c r="AA152" s="116">
        <v>13.5</v>
      </c>
      <c r="AB152" s="108">
        <v>13.5</v>
      </c>
      <c r="AC152" s="116">
        <v>11.5</v>
      </c>
      <c r="AD152" s="116">
        <v>12.5</v>
      </c>
      <c r="AE152" s="116">
        <v>11.5</v>
      </c>
      <c r="AF152" s="117">
        <v>11.5</v>
      </c>
      <c r="AG152" s="117">
        <v>13.5</v>
      </c>
      <c r="AH152" s="78"/>
      <c r="AI152" s="109">
        <f>IF(A152="","",COUNTIF(D152:AH153,"&gt;2"))</f>
        <v>11</v>
      </c>
      <c r="AJ152" s="109">
        <f>SUMPRODUCT(IFERROR((IFERROR(WEEKDAY($D$3:$AH$3,2),999)&lt;6)*D152:AH153,0))</f>
        <v>90.5</v>
      </c>
      <c r="AK152" s="109">
        <f>SUMPRODUCT((IFERROR(WEEKDAY($D$3:$AH$3,2),999)&lt;6)*D154:AH154)</f>
        <v>0</v>
      </c>
      <c r="AL152" s="109">
        <f>SUMPRODUCT(IFERROR((IFERROR(WEEKDAY($D$3:$AH$3,2),0)&gt;5)*D152:AH154,0))</f>
        <v>51.5</v>
      </c>
      <c r="AM152" s="109">
        <f>SUM(D152:AH154)</f>
        <v>142</v>
      </c>
      <c r="AN152" s="67" t="s">
        <v>219</v>
      </c>
      <c r="AO152" s="109">
        <f>SUMPRODUCT((IFERROR((D152:AH152+D153:AH153+D154:AH154),0)&gt;8)*1,IFERROR((D152:AH152+D153:AH153+D154:AH154-8),0))</f>
        <v>54</v>
      </c>
      <c r="AP152" s="109">
        <f>AM152-AO152</f>
        <v>88</v>
      </c>
    </row>
    <row r="153" s="59" customFormat="1" ht="16.5" spans="1:42">
      <c r="A153" s="153"/>
      <c r="B153" s="122"/>
      <c r="C153" s="154" t="s">
        <v>230</v>
      </c>
      <c r="D153" s="108"/>
      <c r="E153" s="108"/>
      <c r="F153" s="108"/>
      <c r="G153" s="108"/>
      <c r="H153" s="108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74"/>
      <c r="X153" s="116"/>
      <c r="Y153" s="116"/>
      <c r="Z153" s="116"/>
      <c r="AA153" s="116"/>
      <c r="AB153" s="116"/>
      <c r="AC153" s="116"/>
      <c r="AD153" s="116"/>
      <c r="AE153" s="116"/>
      <c r="AF153" s="117"/>
      <c r="AG153" s="117"/>
      <c r="AH153" s="78"/>
      <c r="AI153" s="109"/>
      <c r="AJ153" s="109"/>
      <c r="AK153" s="109"/>
      <c r="AL153" s="109"/>
      <c r="AM153" s="109"/>
      <c r="AN153" s="67"/>
      <c r="AO153" s="109"/>
      <c r="AP153" s="109"/>
    </row>
    <row r="154" s="59" customFormat="1" ht="16.5" spans="1:42">
      <c r="A154" s="154" t="s">
        <v>220</v>
      </c>
      <c r="B154" s="122"/>
      <c r="C154" s="154"/>
      <c r="D154" s="116"/>
      <c r="E154" s="108"/>
      <c r="F154" s="108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74"/>
      <c r="X154" s="116"/>
      <c r="Y154" s="116"/>
      <c r="Z154" s="116"/>
      <c r="AA154" s="116"/>
      <c r="AB154" s="116"/>
      <c r="AC154" s="116"/>
      <c r="AD154" s="116"/>
      <c r="AE154" s="116"/>
      <c r="AF154" s="117"/>
      <c r="AG154" s="117"/>
      <c r="AH154" s="78"/>
      <c r="AI154" s="109"/>
      <c r="AJ154" s="109"/>
      <c r="AK154" s="109"/>
      <c r="AL154" s="109"/>
      <c r="AM154" s="109"/>
      <c r="AN154" s="67"/>
      <c r="AO154" s="109"/>
      <c r="AP154" s="109"/>
    </row>
    <row r="155" s="59" customFormat="1" ht="16.5" spans="1:42">
      <c r="A155" s="153" t="s">
        <v>119</v>
      </c>
      <c r="B155" s="122" t="s">
        <v>228</v>
      </c>
      <c r="C155" s="154" t="s">
        <v>229</v>
      </c>
      <c r="D155" s="108"/>
      <c r="E155" s="108"/>
      <c r="F155" s="108"/>
      <c r="G155" s="108"/>
      <c r="H155" s="116"/>
      <c r="I155" s="108"/>
      <c r="J155" s="116"/>
      <c r="K155" s="108"/>
      <c r="L155" s="116"/>
      <c r="M155" s="108"/>
      <c r="N155" s="116"/>
      <c r="O155" s="116"/>
      <c r="P155" s="116"/>
      <c r="Q155" s="116"/>
      <c r="R155" s="116"/>
      <c r="S155" s="116"/>
      <c r="T155" s="116"/>
      <c r="U155" s="108"/>
      <c r="V155" s="116"/>
      <c r="W155" s="174"/>
      <c r="X155" s="116"/>
      <c r="Y155" s="116">
        <v>13.5</v>
      </c>
      <c r="Z155" s="116">
        <v>13.5</v>
      </c>
      <c r="AA155" s="116">
        <v>13.5</v>
      </c>
      <c r="AB155" s="108">
        <v>13.5</v>
      </c>
      <c r="AC155" s="116">
        <v>12.5</v>
      </c>
      <c r="AD155" s="116">
        <v>12.5</v>
      </c>
      <c r="AE155" s="116">
        <v>12</v>
      </c>
      <c r="AF155" s="117">
        <v>12</v>
      </c>
      <c r="AG155" s="117">
        <v>13.5</v>
      </c>
      <c r="AH155" s="78"/>
      <c r="AI155" s="109">
        <f>IF(A155="","",COUNTIF(D155:AH156,"&gt;2"))</f>
        <v>9</v>
      </c>
      <c r="AJ155" s="109">
        <f>SUMPRODUCT(IFERROR((IFERROR(WEEKDAY($D$3:$AH$3,2),999)&lt;6)*D155:AH156,0))</f>
        <v>92</v>
      </c>
      <c r="AK155" s="109">
        <f>SUMPRODUCT((IFERROR(WEEKDAY($D$3:$AH$3,2),999)&lt;6)*D157:AH157)</f>
        <v>0</v>
      </c>
      <c r="AL155" s="109">
        <f>SUMPRODUCT(IFERROR((IFERROR(WEEKDAY($D$3:$AH$3,2),0)&gt;5)*D155:AH157,0))</f>
        <v>24.5</v>
      </c>
      <c r="AM155" s="109">
        <f>SUM(D155:AH157)</f>
        <v>116.5</v>
      </c>
      <c r="AN155" s="67" t="s">
        <v>219</v>
      </c>
      <c r="AO155" s="109">
        <f>SUMPRODUCT((IFERROR((D155:AH155+D156:AH156+D157:AH157),0)&gt;8)*1,IFERROR((D155:AH155+D156:AH156+D157:AH157-8),0))</f>
        <v>44.5</v>
      </c>
      <c r="AP155" s="109">
        <f>AM155-AO155</f>
        <v>72</v>
      </c>
    </row>
    <row r="156" s="59" customFormat="1" ht="16.5" spans="1:42">
      <c r="A156" s="153"/>
      <c r="B156" s="122"/>
      <c r="C156" s="154" t="s">
        <v>230</v>
      </c>
      <c r="D156" s="108"/>
      <c r="E156" s="108"/>
      <c r="F156" s="108"/>
      <c r="G156" s="108"/>
      <c r="H156" s="108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74"/>
      <c r="X156" s="116"/>
      <c r="Y156" s="116"/>
      <c r="Z156" s="116"/>
      <c r="AA156" s="116"/>
      <c r="AB156" s="116"/>
      <c r="AC156" s="116"/>
      <c r="AD156" s="116"/>
      <c r="AE156" s="116"/>
      <c r="AF156" s="117"/>
      <c r="AG156" s="117"/>
      <c r="AH156" s="78"/>
      <c r="AI156" s="109"/>
      <c r="AJ156" s="109"/>
      <c r="AK156" s="109"/>
      <c r="AL156" s="109"/>
      <c r="AM156" s="109"/>
      <c r="AN156" s="67"/>
      <c r="AO156" s="109"/>
      <c r="AP156" s="109"/>
    </row>
    <row r="157" s="59" customFormat="1" ht="16.5" spans="1:42">
      <c r="A157" s="154" t="s">
        <v>220</v>
      </c>
      <c r="B157" s="122"/>
      <c r="C157" s="154"/>
      <c r="D157" s="116"/>
      <c r="E157" s="108"/>
      <c r="F157" s="108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74"/>
      <c r="X157" s="116"/>
      <c r="Y157" s="116"/>
      <c r="Z157" s="116"/>
      <c r="AA157" s="116"/>
      <c r="AB157" s="116"/>
      <c r="AC157" s="116"/>
      <c r="AD157" s="116"/>
      <c r="AE157" s="116"/>
      <c r="AF157" s="117"/>
      <c r="AG157" s="117"/>
      <c r="AH157" s="78"/>
      <c r="AI157" s="109"/>
      <c r="AJ157" s="109"/>
      <c r="AK157" s="109"/>
      <c r="AL157" s="109"/>
      <c r="AM157" s="109"/>
      <c r="AN157" s="67"/>
      <c r="AO157" s="109"/>
      <c r="AP157" s="109"/>
    </row>
    <row r="158" s="59" customFormat="1" ht="16.5" spans="1:42">
      <c r="A158" s="153" t="s">
        <v>120</v>
      </c>
      <c r="B158" s="122" t="s">
        <v>228</v>
      </c>
      <c r="C158" s="154" t="s">
        <v>229</v>
      </c>
      <c r="D158" s="108"/>
      <c r="E158" s="108"/>
      <c r="F158" s="108"/>
      <c r="G158" s="108"/>
      <c r="H158" s="116"/>
      <c r="I158" s="108"/>
      <c r="J158" s="116"/>
      <c r="K158" s="108"/>
      <c r="L158" s="116"/>
      <c r="M158" s="116"/>
      <c r="N158" s="116"/>
      <c r="O158" s="116"/>
      <c r="P158" s="116"/>
      <c r="Q158" s="116"/>
      <c r="R158" s="116"/>
      <c r="S158" s="116"/>
      <c r="T158" s="116"/>
      <c r="U158" s="108"/>
      <c r="V158" s="116"/>
      <c r="W158" s="174"/>
      <c r="X158" s="116"/>
      <c r="Y158" s="116">
        <v>11.5</v>
      </c>
      <c r="Z158" s="116">
        <v>13.5</v>
      </c>
      <c r="AA158" s="116">
        <v>13.5</v>
      </c>
      <c r="AB158" s="108">
        <v>13.5</v>
      </c>
      <c r="AC158" s="116">
        <v>12.5</v>
      </c>
      <c r="AD158" s="116">
        <v>12.5</v>
      </c>
      <c r="AE158" s="116">
        <v>11.5</v>
      </c>
      <c r="AF158" s="117">
        <v>11.5</v>
      </c>
      <c r="AG158" s="117">
        <v>13.5</v>
      </c>
      <c r="AH158" s="78"/>
      <c r="AI158" s="109">
        <f>IF(A158="","",COUNTIF(D158:AH159,"&gt;2"))</f>
        <v>9</v>
      </c>
      <c r="AJ158" s="109">
        <f>SUMPRODUCT(IFERROR((IFERROR(WEEKDAY($D$3:$AH$3,2),999)&lt;6)*D158:AH159,0))</f>
        <v>89.5</v>
      </c>
      <c r="AK158" s="109">
        <f>SUMPRODUCT((IFERROR(WEEKDAY($D$3:$AH$3,2),999)&lt;6)*D160:AH160)</f>
        <v>0</v>
      </c>
      <c r="AL158" s="109">
        <f>SUMPRODUCT(IFERROR((IFERROR(WEEKDAY($D$3:$AH$3,2),0)&gt;5)*D158:AH160,0))</f>
        <v>24</v>
      </c>
      <c r="AM158" s="109">
        <f>SUM(D158:AH160)</f>
        <v>113.5</v>
      </c>
      <c r="AN158" s="67" t="s">
        <v>219</v>
      </c>
      <c r="AO158" s="109">
        <f>SUMPRODUCT((IFERROR((D158:AH158+D159:AH159+D160:AH160),0)&gt;8)*1,IFERROR((D158:AH158+D159:AH159+D160:AH160-8),0))</f>
        <v>41.5</v>
      </c>
      <c r="AP158" s="109">
        <f>AM158-AO158</f>
        <v>72</v>
      </c>
    </row>
    <row r="159" s="59" customFormat="1" ht="16.5" spans="1:42">
      <c r="A159" s="153"/>
      <c r="B159" s="122"/>
      <c r="C159" s="154" t="s">
        <v>230</v>
      </c>
      <c r="D159" s="108"/>
      <c r="E159" s="108"/>
      <c r="F159" s="108"/>
      <c r="G159" s="108"/>
      <c r="H159" s="108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74"/>
      <c r="X159" s="116"/>
      <c r="Y159" s="116"/>
      <c r="Z159" s="116"/>
      <c r="AA159" s="116"/>
      <c r="AB159" s="116"/>
      <c r="AC159" s="116"/>
      <c r="AD159" s="116"/>
      <c r="AE159" s="116"/>
      <c r="AF159" s="117"/>
      <c r="AG159" s="117"/>
      <c r="AH159" s="78"/>
      <c r="AI159" s="109"/>
      <c r="AJ159" s="109"/>
      <c r="AK159" s="109"/>
      <c r="AL159" s="109"/>
      <c r="AM159" s="109"/>
      <c r="AN159" s="67"/>
      <c r="AO159" s="109"/>
      <c r="AP159" s="109"/>
    </row>
    <row r="160" s="59" customFormat="1" ht="16.5" spans="1:42">
      <c r="A160" s="154" t="s">
        <v>220</v>
      </c>
      <c r="B160" s="122"/>
      <c r="C160" s="154"/>
      <c r="D160" s="116"/>
      <c r="E160" s="108"/>
      <c r="F160" s="108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74"/>
      <c r="X160" s="116"/>
      <c r="Y160" s="116"/>
      <c r="Z160" s="116"/>
      <c r="AA160" s="116"/>
      <c r="AB160" s="116"/>
      <c r="AC160" s="116"/>
      <c r="AD160" s="116"/>
      <c r="AE160" s="116"/>
      <c r="AF160" s="117"/>
      <c r="AG160" s="117"/>
      <c r="AH160" s="78"/>
      <c r="AI160" s="109"/>
      <c r="AJ160" s="109"/>
      <c r="AK160" s="109"/>
      <c r="AL160" s="109"/>
      <c r="AM160" s="109"/>
      <c r="AN160" s="67"/>
      <c r="AO160" s="109"/>
      <c r="AP160" s="109"/>
    </row>
    <row r="161" s="59" customFormat="1" ht="16.5" spans="1:42">
      <c r="A161" s="153" t="s">
        <v>121</v>
      </c>
      <c r="B161" s="122" t="s">
        <v>228</v>
      </c>
      <c r="C161" s="154" t="s">
        <v>229</v>
      </c>
      <c r="D161" s="108"/>
      <c r="E161" s="108"/>
      <c r="F161" s="108"/>
      <c r="G161" s="108"/>
      <c r="H161" s="116"/>
      <c r="I161" s="108"/>
      <c r="J161" s="116"/>
      <c r="K161" s="108"/>
      <c r="L161" s="116"/>
      <c r="M161" s="108"/>
      <c r="N161" s="116"/>
      <c r="O161" s="116"/>
      <c r="P161" s="116"/>
      <c r="Q161" s="116"/>
      <c r="R161" s="116"/>
      <c r="S161" s="116"/>
      <c r="T161" s="116"/>
      <c r="U161" s="108"/>
      <c r="V161" s="116"/>
      <c r="W161" s="174"/>
      <c r="X161" s="116"/>
      <c r="Y161" s="116"/>
      <c r="Z161" s="116"/>
      <c r="AA161" s="116"/>
      <c r="AB161" s="108"/>
      <c r="AC161" s="116"/>
      <c r="AD161" s="116">
        <v>12.5</v>
      </c>
      <c r="AE161" s="116">
        <v>11.5</v>
      </c>
      <c r="AF161" s="117">
        <v>11.5</v>
      </c>
      <c r="AG161" s="117">
        <v>13.5</v>
      </c>
      <c r="AH161" s="177"/>
      <c r="AI161" s="109">
        <f>IF(A161="","",COUNTIF(D161:AH162,"&gt;2"))</f>
        <v>4</v>
      </c>
      <c r="AJ161" s="109">
        <f>SUMPRODUCT(IFERROR((IFERROR(WEEKDAY($D$3:$AH$3,2),999)&lt;6)*D161:AH162,0))</f>
        <v>25</v>
      </c>
      <c r="AK161" s="109">
        <f>SUMPRODUCT((IFERROR(WEEKDAY($D$3:$AH$3,2),999)&lt;6)*D163:AH163)</f>
        <v>0</v>
      </c>
      <c r="AL161" s="109">
        <f>SUMPRODUCT(IFERROR((IFERROR(WEEKDAY($D$3:$AH$3,2),0)&gt;5)*D161:AH163,0))</f>
        <v>24</v>
      </c>
      <c r="AM161" s="109">
        <f>SUM(D161:AH163)</f>
        <v>49</v>
      </c>
      <c r="AN161" s="67" t="s">
        <v>219</v>
      </c>
      <c r="AO161" s="109">
        <f>SUMPRODUCT((IFERROR((D161:AH161+D162:AH162+D163:AH163),0)&gt;8)*1,IFERROR((D161:AH161+D162:AH162+D163:AH163-8),0))</f>
        <v>17</v>
      </c>
      <c r="AP161" s="109">
        <f>AM161-AO161</f>
        <v>32</v>
      </c>
    </row>
    <row r="162" s="59" customFormat="1" ht="16.5" spans="1:42">
      <c r="A162" s="153"/>
      <c r="B162" s="122"/>
      <c r="C162" s="154" t="s">
        <v>230</v>
      </c>
      <c r="D162" s="108"/>
      <c r="E162" s="108"/>
      <c r="F162" s="108"/>
      <c r="G162" s="108"/>
      <c r="H162" s="108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74"/>
      <c r="X162" s="116"/>
      <c r="Y162" s="116"/>
      <c r="Z162" s="116"/>
      <c r="AA162" s="116"/>
      <c r="AB162" s="116"/>
      <c r="AC162" s="116"/>
      <c r="AD162" s="116"/>
      <c r="AE162" s="116"/>
      <c r="AF162" s="117"/>
      <c r="AG162" s="117"/>
      <c r="AH162" s="177"/>
      <c r="AI162" s="109"/>
      <c r="AJ162" s="109"/>
      <c r="AK162" s="109"/>
      <c r="AL162" s="109"/>
      <c r="AM162" s="109"/>
      <c r="AN162" s="67"/>
      <c r="AO162" s="109"/>
      <c r="AP162" s="109"/>
    </row>
    <row r="163" s="59" customFormat="1" ht="16.5" spans="1:42">
      <c r="A163" s="154" t="s">
        <v>220</v>
      </c>
      <c r="B163" s="122"/>
      <c r="C163" s="154"/>
      <c r="D163" s="116"/>
      <c r="E163" s="108"/>
      <c r="F163" s="108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74"/>
      <c r="X163" s="116"/>
      <c r="Y163" s="116"/>
      <c r="Z163" s="116"/>
      <c r="AA163" s="116"/>
      <c r="AB163" s="116"/>
      <c r="AC163" s="116"/>
      <c r="AD163" s="116"/>
      <c r="AE163" s="116"/>
      <c r="AF163" s="117"/>
      <c r="AG163" s="117"/>
      <c r="AH163" s="177"/>
      <c r="AI163" s="109"/>
      <c r="AJ163" s="109"/>
      <c r="AK163" s="109"/>
      <c r="AL163" s="109"/>
      <c r="AM163" s="109"/>
      <c r="AN163" s="67"/>
      <c r="AO163" s="109"/>
      <c r="AP163" s="109"/>
    </row>
    <row r="164" s="59" customFormat="1" ht="20.25" spans="1:42">
      <c r="A164" s="155" t="s">
        <v>91</v>
      </c>
      <c r="B164" s="156" t="s">
        <v>231</v>
      </c>
      <c r="C164" s="157" t="s">
        <v>222</v>
      </c>
      <c r="D164" s="158"/>
      <c r="E164" s="158"/>
      <c r="F164" s="158">
        <v>4</v>
      </c>
      <c r="G164" s="159">
        <v>4</v>
      </c>
      <c r="H164" s="159">
        <v>4</v>
      </c>
      <c r="I164" s="159">
        <v>4</v>
      </c>
      <c r="J164" s="159">
        <v>4</v>
      </c>
      <c r="K164" s="159">
        <v>4</v>
      </c>
      <c r="L164" s="159">
        <v>4</v>
      </c>
      <c r="M164" s="172">
        <v>4</v>
      </c>
      <c r="N164" s="173">
        <v>4</v>
      </c>
      <c r="O164" s="172">
        <v>4</v>
      </c>
      <c r="P164" s="159">
        <v>4</v>
      </c>
      <c r="Q164" s="159">
        <v>4</v>
      </c>
      <c r="R164" s="158">
        <v>4</v>
      </c>
      <c r="S164" s="158"/>
      <c r="T164" s="159"/>
      <c r="U164" s="159"/>
      <c r="V164" s="172"/>
      <c r="W164" s="175"/>
      <c r="X164" s="159"/>
      <c r="Y164" s="158"/>
      <c r="Z164" s="158"/>
      <c r="AA164" s="158"/>
      <c r="AB164" s="159"/>
      <c r="AC164" s="159"/>
      <c r="AD164" s="158"/>
      <c r="AE164" s="158"/>
      <c r="AF164" s="158"/>
      <c r="AG164" s="158"/>
      <c r="AH164" s="177"/>
      <c r="AI164" s="109">
        <f>IF(A164="","",COUNTIF(D164:AH165,"&gt;2")/2)</f>
        <v>12.5</v>
      </c>
      <c r="AJ164" s="109">
        <f>SUMPRODUCT(IFERROR((IFERROR(WEEKDAY($D$3:$AH$3,2),999)&lt;6)*D164:AH165,0))</f>
        <v>70</v>
      </c>
      <c r="AK164" s="109">
        <f>SUMPRODUCT((IFERROR(WEEKDAY($D$3:$AH$3,2),999)&lt;6)*D166:AH166)</f>
        <v>26.5</v>
      </c>
      <c r="AL164" s="109">
        <f>SUMPRODUCT(IFERROR((IFERROR(WEEKDAY($D$3:$AH$3,2),0)&gt;5)*D164:AH166,0))</f>
        <v>48</v>
      </c>
      <c r="AM164" s="109">
        <f>SUM(D164:AH166)</f>
        <v>144.5</v>
      </c>
      <c r="AN164" s="67" t="s">
        <v>219</v>
      </c>
      <c r="AO164" s="109">
        <f>SUMPRODUCT((IFERROR((D164:AH164+D165:AH165+D166:AH166),0)&gt;8)*1,IFERROR((D164:AH164+D165:AH165+D166:AH166-8),0))</f>
        <v>42.5</v>
      </c>
      <c r="AP164" s="109">
        <f>AM164-AO164</f>
        <v>102</v>
      </c>
    </row>
    <row r="165" s="59" customFormat="1" ht="20.25" spans="1:42">
      <c r="A165" s="160"/>
      <c r="B165" s="156"/>
      <c r="C165" s="157" t="s">
        <v>223</v>
      </c>
      <c r="D165" s="158"/>
      <c r="E165" s="158"/>
      <c r="F165" s="158">
        <v>4</v>
      </c>
      <c r="G165" s="159">
        <v>4</v>
      </c>
      <c r="H165" s="159">
        <v>4</v>
      </c>
      <c r="I165" s="159">
        <v>4</v>
      </c>
      <c r="J165" s="159">
        <v>4</v>
      </c>
      <c r="K165" s="159">
        <v>4</v>
      </c>
      <c r="L165" s="159">
        <v>4</v>
      </c>
      <c r="M165" s="172">
        <v>4</v>
      </c>
      <c r="N165" s="173">
        <v>4</v>
      </c>
      <c r="O165" s="172">
        <v>4</v>
      </c>
      <c r="P165" s="159">
        <v>4</v>
      </c>
      <c r="Q165" s="159">
        <v>4</v>
      </c>
      <c r="R165" s="158">
        <v>2</v>
      </c>
      <c r="S165" s="158"/>
      <c r="T165" s="159"/>
      <c r="U165" s="159"/>
      <c r="V165" s="172"/>
      <c r="W165" s="175"/>
      <c r="X165" s="159"/>
      <c r="Y165" s="158"/>
      <c r="Z165" s="158"/>
      <c r="AA165" s="158"/>
      <c r="AB165" s="159"/>
      <c r="AC165" s="159"/>
      <c r="AD165" s="158"/>
      <c r="AE165" s="158"/>
      <c r="AF165" s="158"/>
      <c r="AG165" s="158"/>
      <c r="AH165" s="177"/>
      <c r="AI165" s="109"/>
      <c r="AJ165" s="109"/>
      <c r="AK165" s="109"/>
      <c r="AL165" s="109"/>
      <c r="AM165" s="109"/>
      <c r="AN165" s="67"/>
      <c r="AO165" s="109"/>
      <c r="AP165" s="109"/>
    </row>
    <row r="166" s="59" customFormat="1" ht="21" spans="1:42">
      <c r="A166" s="160"/>
      <c r="B166" s="161"/>
      <c r="C166" s="162" t="s">
        <v>220</v>
      </c>
      <c r="D166" s="158"/>
      <c r="E166" s="158"/>
      <c r="F166" s="158">
        <v>0.5</v>
      </c>
      <c r="G166" s="158">
        <v>4.5</v>
      </c>
      <c r="H166" s="159">
        <v>3.5</v>
      </c>
      <c r="I166" s="159">
        <v>4</v>
      </c>
      <c r="J166" s="159">
        <v>4</v>
      </c>
      <c r="K166" s="159">
        <v>0</v>
      </c>
      <c r="L166" s="159">
        <v>5</v>
      </c>
      <c r="M166" s="158">
        <v>6</v>
      </c>
      <c r="N166" s="158">
        <v>7</v>
      </c>
      <c r="O166" s="159">
        <v>0</v>
      </c>
      <c r="P166" s="159">
        <v>5</v>
      </c>
      <c r="Q166" s="159">
        <v>3</v>
      </c>
      <c r="R166" s="158">
        <v>0</v>
      </c>
      <c r="S166" s="158"/>
      <c r="T166" s="159"/>
      <c r="U166" s="176"/>
      <c r="V166" s="159"/>
      <c r="W166" s="175"/>
      <c r="X166" s="159"/>
      <c r="Y166" s="158"/>
      <c r="Z166" s="158"/>
      <c r="AA166" s="158"/>
      <c r="AB166" s="159"/>
      <c r="AC166" s="159"/>
      <c r="AD166" s="158"/>
      <c r="AE166" s="158"/>
      <c r="AF166" s="158"/>
      <c r="AG166" s="158"/>
      <c r="AH166" s="177"/>
      <c r="AI166" s="109"/>
      <c r="AJ166" s="109"/>
      <c r="AK166" s="109"/>
      <c r="AL166" s="109"/>
      <c r="AM166" s="109"/>
      <c r="AN166" s="67"/>
      <c r="AO166" s="109"/>
      <c r="AP166" s="109"/>
    </row>
    <row r="167" s="59" customFormat="1" ht="20.25" spans="1:42">
      <c r="A167" s="163" t="s">
        <v>105</v>
      </c>
      <c r="B167" s="156" t="s">
        <v>231</v>
      </c>
      <c r="C167" s="157" t="s">
        <v>222</v>
      </c>
      <c r="D167" s="158"/>
      <c r="E167" s="158"/>
      <c r="F167" s="158"/>
      <c r="G167" s="158"/>
      <c r="H167" s="159"/>
      <c r="I167" s="158"/>
      <c r="J167" s="158"/>
      <c r="K167" s="159"/>
      <c r="L167" s="159"/>
      <c r="M167" s="158"/>
      <c r="N167" s="158"/>
      <c r="O167" s="158"/>
      <c r="P167" s="158">
        <v>4</v>
      </c>
      <c r="Q167" s="158">
        <v>4</v>
      </c>
      <c r="R167" s="158">
        <v>4</v>
      </c>
      <c r="S167" s="158"/>
      <c r="T167" s="158"/>
      <c r="U167" s="173"/>
      <c r="V167" s="158"/>
      <c r="W167" s="175"/>
      <c r="X167" s="158"/>
      <c r="Y167" s="158"/>
      <c r="Z167" s="158"/>
      <c r="AA167" s="158"/>
      <c r="AB167" s="158"/>
      <c r="AC167" s="173"/>
      <c r="AD167" s="158"/>
      <c r="AE167" s="173"/>
      <c r="AF167" s="168"/>
      <c r="AG167" s="158"/>
      <c r="AH167" s="177"/>
      <c r="AI167" s="109">
        <f>IF(A167="","",COUNTIF(D167:AH168,"&gt;2")/2)</f>
        <v>2.5</v>
      </c>
      <c r="AJ167" s="109">
        <f>SUMPRODUCT(IFERROR((IFERROR(WEEKDAY($D$3:$AH$3,2),999)&lt;6)*D167:AH168,0))</f>
        <v>8</v>
      </c>
      <c r="AK167" s="109">
        <f>SUMPRODUCT((IFERROR(WEEKDAY($D$3:$AH$3,2),999)&lt;6)*D169:AH169)</f>
        <v>0</v>
      </c>
      <c r="AL167" s="109">
        <f>SUMPRODUCT(IFERROR((IFERROR(WEEKDAY($D$3:$AH$3,2),0)&gt;5)*D167:AH169,0))</f>
        <v>19</v>
      </c>
      <c r="AM167" s="109">
        <f>SUM(D167:AH169)</f>
        <v>27</v>
      </c>
      <c r="AN167" s="67" t="s">
        <v>219</v>
      </c>
      <c r="AO167" s="109">
        <f>SUMPRODUCT((IFERROR((D167:AH167+D168:AH168+D169:AH169),0)&gt;8)*1,IFERROR((D167:AH167+D168:AH168+D169:AH169-8),0))</f>
        <v>3</v>
      </c>
      <c r="AP167" s="109">
        <f>AM167-AO167</f>
        <v>24</v>
      </c>
    </row>
    <row r="168" s="59" customFormat="1" ht="20.25" spans="1:42">
      <c r="A168" s="163"/>
      <c r="B168" s="156"/>
      <c r="C168" s="157" t="s">
        <v>223</v>
      </c>
      <c r="D168" s="158"/>
      <c r="E168" s="158"/>
      <c r="F168" s="158"/>
      <c r="G168" s="158"/>
      <c r="H168" s="159"/>
      <c r="I168" s="158"/>
      <c r="J168" s="158"/>
      <c r="K168" s="159"/>
      <c r="L168" s="159"/>
      <c r="M168" s="158"/>
      <c r="N168" s="158"/>
      <c r="O168" s="158"/>
      <c r="P168" s="158">
        <v>2</v>
      </c>
      <c r="Q168" s="158">
        <v>4</v>
      </c>
      <c r="R168" s="158">
        <v>4</v>
      </c>
      <c r="S168" s="158"/>
      <c r="T168" s="158"/>
      <c r="U168" s="173"/>
      <c r="V168" s="158"/>
      <c r="W168" s="175"/>
      <c r="X168" s="158"/>
      <c r="Y168" s="158"/>
      <c r="Z168" s="158"/>
      <c r="AA168" s="158"/>
      <c r="AB168" s="158"/>
      <c r="AC168" s="173"/>
      <c r="AD168" s="158"/>
      <c r="AE168" s="173"/>
      <c r="AF168" s="168"/>
      <c r="AG168" s="158"/>
      <c r="AH168" s="177"/>
      <c r="AI168" s="109"/>
      <c r="AJ168" s="109"/>
      <c r="AK168" s="109"/>
      <c r="AL168" s="109"/>
      <c r="AM168" s="109"/>
      <c r="AN168" s="67"/>
      <c r="AO168" s="109"/>
      <c r="AP168" s="109"/>
    </row>
    <row r="169" s="59" customFormat="1" ht="20.25" spans="1:42">
      <c r="A169" s="163"/>
      <c r="B169" s="161"/>
      <c r="C169" s="162" t="s">
        <v>220</v>
      </c>
      <c r="D169" s="158"/>
      <c r="E169" s="158"/>
      <c r="F169" s="158"/>
      <c r="G169" s="158"/>
      <c r="H169" s="159"/>
      <c r="I169" s="158"/>
      <c r="J169" s="158"/>
      <c r="K169" s="159"/>
      <c r="L169" s="159"/>
      <c r="M169" s="158"/>
      <c r="N169" s="158"/>
      <c r="O169" s="158"/>
      <c r="P169" s="158">
        <v>2.5</v>
      </c>
      <c r="Q169" s="158">
        <v>2.5</v>
      </c>
      <c r="R169" s="158">
        <v>0</v>
      </c>
      <c r="S169" s="158"/>
      <c r="T169" s="158"/>
      <c r="U169" s="173"/>
      <c r="V169" s="158"/>
      <c r="W169" s="175"/>
      <c r="X169" s="158"/>
      <c r="Y169" s="158"/>
      <c r="Z169" s="158"/>
      <c r="AA169" s="158"/>
      <c r="AB169" s="158"/>
      <c r="AC169" s="173"/>
      <c r="AD169" s="158"/>
      <c r="AE169" s="173"/>
      <c r="AF169" s="168"/>
      <c r="AG169" s="158"/>
      <c r="AH169" s="177"/>
      <c r="AI169" s="109"/>
      <c r="AJ169" s="109"/>
      <c r="AK169" s="109"/>
      <c r="AL169" s="109"/>
      <c r="AM169" s="109"/>
      <c r="AN169" s="67"/>
      <c r="AO169" s="109"/>
      <c r="AP169" s="109"/>
    </row>
    <row r="170" s="59" customFormat="1" ht="20.25" spans="1:42">
      <c r="A170" s="164" t="s">
        <v>106</v>
      </c>
      <c r="B170" s="156" t="s">
        <v>231</v>
      </c>
      <c r="C170" s="157" t="s">
        <v>222</v>
      </c>
      <c r="D170" s="158"/>
      <c r="E170" s="158"/>
      <c r="F170" s="158"/>
      <c r="G170" s="158"/>
      <c r="H170" s="159"/>
      <c r="I170" s="158"/>
      <c r="J170" s="158"/>
      <c r="K170" s="159"/>
      <c r="L170" s="159"/>
      <c r="M170" s="158"/>
      <c r="N170" s="158"/>
      <c r="O170" s="158"/>
      <c r="P170" s="158">
        <v>4</v>
      </c>
      <c r="Q170" s="159">
        <v>4</v>
      </c>
      <c r="R170" s="158">
        <v>4</v>
      </c>
      <c r="S170" s="158"/>
      <c r="T170" s="158"/>
      <c r="U170" s="173"/>
      <c r="V170" s="158"/>
      <c r="W170" s="175"/>
      <c r="X170" s="158"/>
      <c r="Y170" s="158"/>
      <c r="Z170" s="158"/>
      <c r="AA170" s="158"/>
      <c r="AB170" s="158"/>
      <c r="AC170" s="173"/>
      <c r="AD170" s="158"/>
      <c r="AE170" s="173"/>
      <c r="AF170" s="168"/>
      <c r="AG170" s="158"/>
      <c r="AH170" s="177"/>
      <c r="AI170" s="109">
        <f>IF(A170="","",COUNTIF(D170:AH171,"&gt;2")/2)</f>
        <v>3</v>
      </c>
      <c r="AJ170" s="109">
        <f>SUMPRODUCT(IFERROR((IFERROR(WEEKDAY($D$3:$AH$3,2),999)&lt;6)*D170:AH171,0))</f>
        <v>8</v>
      </c>
      <c r="AK170" s="109">
        <f>SUMPRODUCT((IFERROR(WEEKDAY($D$3:$AH$3,2),999)&lt;6)*D172:AH172)</f>
        <v>0</v>
      </c>
      <c r="AL170" s="109">
        <f>SUMPRODUCT(IFERROR((IFERROR(WEEKDAY($D$3:$AH$3,2),0)&gt;5)*D170:AH172,0))</f>
        <v>20</v>
      </c>
      <c r="AM170" s="109">
        <f>SUM(D170:AH172)</f>
        <v>28</v>
      </c>
      <c r="AN170" s="67" t="s">
        <v>219</v>
      </c>
      <c r="AO170" s="109">
        <f>SUMPRODUCT((IFERROR((D170:AH170+D171:AH171+D172:AH172),0)&gt;8)*1,IFERROR((D170:AH170+D171:AH171+D172:AH172-8),0))</f>
        <v>4</v>
      </c>
      <c r="AP170" s="109">
        <f>AM170-AO170</f>
        <v>24</v>
      </c>
    </row>
    <row r="171" s="59" customFormat="1" ht="20.25" spans="1:42">
      <c r="A171" s="164"/>
      <c r="B171" s="156"/>
      <c r="C171" s="157" t="s">
        <v>223</v>
      </c>
      <c r="D171" s="158"/>
      <c r="E171" s="158"/>
      <c r="F171" s="158"/>
      <c r="G171" s="158"/>
      <c r="H171" s="159"/>
      <c r="I171" s="158"/>
      <c r="J171" s="158"/>
      <c r="K171" s="159"/>
      <c r="L171" s="159"/>
      <c r="M171" s="158"/>
      <c r="N171" s="158"/>
      <c r="O171" s="158"/>
      <c r="P171" s="158">
        <v>4</v>
      </c>
      <c r="Q171" s="159">
        <v>4</v>
      </c>
      <c r="R171" s="158">
        <v>4</v>
      </c>
      <c r="S171" s="158"/>
      <c r="T171" s="158"/>
      <c r="U171" s="173"/>
      <c r="V171" s="158"/>
      <c r="W171" s="175"/>
      <c r="X171" s="158"/>
      <c r="Y171" s="158"/>
      <c r="Z171" s="158"/>
      <c r="AA171" s="158"/>
      <c r="AB171" s="158"/>
      <c r="AC171" s="173"/>
      <c r="AD171" s="158"/>
      <c r="AE171" s="173"/>
      <c r="AF171" s="168"/>
      <c r="AG171" s="158"/>
      <c r="AH171" s="177"/>
      <c r="AI171" s="109"/>
      <c r="AJ171" s="109"/>
      <c r="AK171" s="109"/>
      <c r="AL171" s="109"/>
      <c r="AM171" s="109"/>
      <c r="AN171" s="67"/>
      <c r="AO171" s="109"/>
      <c r="AP171" s="109"/>
    </row>
    <row r="172" s="59" customFormat="1" ht="20.25" spans="1:42">
      <c r="A172" s="164"/>
      <c r="B172" s="161"/>
      <c r="C172" s="162" t="s">
        <v>220</v>
      </c>
      <c r="D172" s="158"/>
      <c r="E172" s="158"/>
      <c r="F172" s="158"/>
      <c r="G172" s="158"/>
      <c r="H172" s="159"/>
      <c r="I172" s="158"/>
      <c r="J172" s="158"/>
      <c r="K172" s="159"/>
      <c r="L172" s="159"/>
      <c r="M172" s="158"/>
      <c r="N172" s="158"/>
      <c r="O172" s="158"/>
      <c r="P172" s="158">
        <v>2.5</v>
      </c>
      <c r="Q172" s="158">
        <v>1.5</v>
      </c>
      <c r="R172" s="158">
        <v>0</v>
      </c>
      <c r="S172" s="158"/>
      <c r="T172" s="158"/>
      <c r="U172" s="173"/>
      <c r="V172" s="158"/>
      <c r="W172" s="175"/>
      <c r="X172" s="158"/>
      <c r="Y172" s="158"/>
      <c r="Z172" s="158"/>
      <c r="AA172" s="158"/>
      <c r="AB172" s="158"/>
      <c r="AC172" s="173"/>
      <c r="AD172" s="158"/>
      <c r="AE172" s="173"/>
      <c r="AF172" s="168"/>
      <c r="AG172" s="158"/>
      <c r="AH172" s="177"/>
      <c r="AI172" s="109"/>
      <c r="AJ172" s="109"/>
      <c r="AK172" s="109"/>
      <c r="AL172" s="109"/>
      <c r="AM172" s="109"/>
      <c r="AN172" s="67"/>
      <c r="AO172" s="109"/>
      <c r="AP172" s="109"/>
    </row>
    <row r="173" s="59" customFormat="1" ht="20.25" spans="1:42">
      <c r="A173" s="156" t="s">
        <v>107</v>
      </c>
      <c r="B173" s="156" t="s">
        <v>231</v>
      </c>
      <c r="C173" s="165" t="s">
        <v>222</v>
      </c>
      <c r="D173" s="158">
        <v>3</v>
      </c>
      <c r="E173" s="158"/>
      <c r="F173" s="158"/>
      <c r="G173" s="158"/>
      <c r="H173" s="159">
        <v>4</v>
      </c>
      <c r="I173" s="158">
        <v>4</v>
      </c>
      <c r="J173" s="158">
        <v>4</v>
      </c>
      <c r="K173" s="159">
        <v>4</v>
      </c>
      <c r="L173" s="159">
        <v>4</v>
      </c>
      <c r="M173" s="158">
        <v>4</v>
      </c>
      <c r="N173" s="158">
        <v>3</v>
      </c>
      <c r="O173" s="158">
        <v>4</v>
      </c>
      <c r="P173" s="158">
        <v>4</v>
      </c>
      <c r="Q173" s="158">
        <v>4</v>
      </c>
      <c r="R173" s="158">
        <v>4</v>
      </c>
      <c r="S173" s="158">
        <v>3.5</v>
      </c>
      <c r="T173" s="158">
        <v>4</v>
      </c>
      <c r="U173" s="158">
        <v>4</v>
      </c>
      <c r="V173" s="158">
        <v>4</v>
      </c>
      <c r="W173" s="175">
        <v>4</v>
      </c>
      <c r="X173" s="158">
        <v>4</v>
      </c>
      <c r="Y173" s="158">
        <v>4</v>
      </c>
      <c r="Z173" s="158">
        <v>4</v>
      </c>
      <c r="AA173" s="158">
        <v>4</v>
      </c>
      <c r="AB173" s="158">
        <v>4</v>
      </c>
      <c r="AC173" s="158">
        <v>4</v>
      </c>
      <c r="AD173" s="158">
        <v>4</v>
      </c>
      <c r="AE173" s="158">
        <v>4</v>
      </c>
      <c r="AF173" s="158">
        <v>4</v>
      </c>
      <c r="AG173" s="158"/>
      <c r="AH173" s="177"/>
      <c r="AI173" s="109">
        <f>IF(A173="","",COUNTIF(D173:AH174,"&gt;2")/2)</f>
        <v>25.5</v>
      </c>
      <c r="AJ173" s="109">
        <f>SUMPRODUCT(IFERROR((IFERROR(WEEKDAY($D$3:$AH$3,2),999)&lt;6)*D173:AH174,0))</f>
        <v>137.5</v>
      </c>
      <c r="AK173" s="109">
        <f>SUMPRODUCT((IFERROR(WEEKDAY($D$3:$AH$3,2),999)&lt;6)*D175:AH175)</f>
        <v>69.5</v>
      </c>
      <c r="AL173" s="109">
        <f>SUMPRODUCT(IFERROR((IFERROR(WEEKDAY($D$3:$AH$3,2),0)&gt;5)*D173:AH175,0))</f>
        <v>105</v>
      </c>
      <c r="AM173" s="109">
        <f>SUM(D173:AH175)</f>
        <v>312</v>
      </c>
      <c r="AN173" s="67" t="s">
        <v>219</v>
      </c>
      <c r="AO173" s="109">
        <f>SUMPRODUCT((IFERROR((D173:AH173+D174:AH174+D175:AH175),0)&gt;8)*1,IFERROR((D173:AH173+D174:AH174+D175:AH175-8),0))</f>
        <v>109</v>
      </c>
      <c r="AP173" s="109">
        <f>AM173-AO173</f>
        <v>203</v>
      </c>
    </row>
    <row r="174" s="59" customFormat="1" ht="20.25" spans="1:42">
      <c r="A174" s="156"/>
      <c r="B174" s="156"/>
      <c r="C174" s="165" t="s">
        <v>223</v>
      </c>
      <c r="D174" s="158"/>
      <c r="E174" s="158"/>
      <c r="F174" s="158"/>
      <c r="G174" s="158"/>
      <c r="H174" s="159">
        <v>4</v>
      </c>
      <c r="I174" s="158">
        <v>4</v>
      </c>
      <c r="J174" s="158">
        <v>4</v>
      </c>
      <c r="K174" s="159">
        <v>4</v>
      </c>
      <c r="L174" s="159">
        <v>4</v>
      </c>
      <c r="M174" s="158">
        <v>4</v>
      </c>
      <c r="N174" s="158">
        <v>4</v>
      </c>
      <c r="O174" s="158">
        <v>4</v>
      </c>
      <c r="P174" s="158">
        <v>4</v>
      </c>
      <c r="Q174" s="158">
        <v>4</v>
      </c>
      <c r="R174" s="158">
        <v>4</v>
      </c>
      <c r="S174" s="158">
        <v>4</v>
      </c>
      <c r="T174" s="158">
        <v>4</v>
      </c>
      <c r="U174" s="173">
        <v>4</v>
      </c>
      <c r="V174" s="158">
        <v>4</v>
      </c>
      <c r="W174" s="175">
        <v>4</v>
      </c>
      <c r="X174" s="158">
        <v>4</v>
      </c>
      <c r="Y174" s="158">
        <v>4</v>
      </c>
      <c r="Z174" s="158">
        <v>4</v>
      </c>
      <c r="AA174" s="158">
        <v>4</v>
      </c>
      <c r="AB174" s="158">
        <v>4</v>
      </c>
      <c r="AC174" s="158">
        <v>4</v>
      </c>
      <c r="AD174" s="158">
        <v>4</v>
      </c>
      <c r="AE174" s="158">
        <v>4</v>
      </c>
      <c r="AF174" s="158">
        <v>4</v>
      </c>
      <c r="AG174" s="158"/>
      <c r="AH174" s="177"/>
      <c r="AI174" s="109"/>
      <c r="AJ174" s="109"/>
      <c r="AK174" s="109"/>
      <c r="AL174" s="109"/>
      <c r="AM174" s="109"/>
      <c r="AN174" s="67"/>
      <c r="AO174" s="109"/>
      <c r="AP174" s="109"/>
    </row>
    <row r="175" s="59" customFormat="1" ht="20.25" spans="1:42">
      <c r="A175" s="161"/>
      <c r="B175" s="161"/>
      <c r="C175" s="166" t="s">
        <v>220</v>
      </c>
      <c r="D175" s="158"/>
      <c r="E175" s="158"/>
      <c r="F175" s="158"/>
      <c r="G175" s="158"/>
      <c r="H175" s="159">
        <v>4.5</v>
      </c>
      <c r="I175" s="158">
        <v>8</v>
      </c>
      <c r="J175" s="158">
        <v>6</v>
      </c>
      <c r="K175" s="159">
        <v>5.5</v>
      </c>
      <c r="L175" s="159">
        <v>3</v>
      </c>
      <c r="M175" s="158">
        <v>9</v>
      </c>
      <c r="N175" s="158">
        <v>5</v>
      </c>
      <c r="O175" s="158">
        <v>4</v>
      </c>
      <c r="P175" s="158">
        <v>5.5</v>
      </c>
      <c r="Q175" s="158">
        <v>7.5</v>
      </c>
      <c r="R175" s="158">
        <v>7.5</v>
      </c>
      <c r="S175" s="158">
        <v>4.5</v>
      </c>
      <c r="T175" s="158">
        <v>3</v>
      </c>
      <c r="U175" s="173">
        <v>4</v>
      </c>
      <c r="V175" s="158">
        <v>4.5</v>
      </c>
      <c r="W175" s="175">
        <v>5</v>
      </c>
      <c r="X175" s="158">
        <v>5</v>
      </c>
      <c r="Y175" s="158">
        <v>5</v>
      </c>
      <c r="Z175" s="158">
        <v>4.5</v>
      </c>
      <c r="AA175" s="158">
        <v>1.5</v>
      </c>
      <c r="AB175" s="158">
        <v>2</v>
      </c>
      <c r="AC175" s="158">
        <v>1</v>
      </c>
      <c r="AD175" s="158">
        <v>0.5</v>
      </c>
      <c r="AE175" s="158">
        <v>3.5</v>
      </c>
      <c r="AF175" s="158">
        <v>1</v>
      </c>
      <c r="AG175" s="158"/>
      <c r="AH175" s="177"/>
      <c r="AI175" s="109"/>
      <c r="AJ175" s="109"/>
      <c r="AK175" s="109"/>
      <c r="AL175" s="109"/>
      <c r="AM175" s="109"/>
      <c r="AN175" s="67"/>
      <c r="AO175" s="109"/>
      <c r="AP175" s="109"/>
    </row>
    <row r="176" s="59" customFormat="1" ht="20.25" spans="1:42">
      <c r="A176" s="167" t="s">
        <v>92</v>
      </c>
      <c r="B176" s="156" t="s">
        <v>231</v>
      </c>
      <c r="C176" s="165" t="s">
        <v>222</v>
      </c>
      <c r="D176" s="158">
        <v>4</v>
      </c>
      <c r="E176" s="158"/>
      <c r="F176" s="158"/>
      <c r="G176" s="168"/>
      <c r="H176" s="159"/>
      <c r="I176" s="158"/>
      <c r="J176" s="158"/>
      <c r="K176" s="159"/>
      <c r="L176" s="159"/>
      <c r="M176" s="158"/>
      <c r="N176" s="168"/>
      <c r="O176" s="158"/>
      <c r="P176" s="158"/>
      <c r="Q176" s="168"/>
      <c r="R176" s="158"/>
      <c r="S176" s="158"/>
      <c r="T176" s="158"/>
      <c r="U176" s="173"/>
      <c r="V176" s="158"/>
      <c r="W176" s="175"/>
      <c r="X176" s="158"/>
      <c r="Y176" s="158"/>
      <c r="Z176" s="158"/>
      <c r="AA176" s="158"/>
      <c r="AB176" s="158"/>
      <c r="AC176" s="158"/>
      <c r="AD176" s="158"/>
      <c r="AE176" s="173"/>
      <c r="AF176" s="168"/>
      <c r="AG176" s="158"/>
      <c r="AH176" s="178"/>
      <c r="AI176" s="109">
        <f>IF(A176="","",COUNTIF(D176:AH177,"&gt;2")/2)</f>
        <v>1</v>
      </c>
      <c r="AJ176" s="109">
        <f>SUMPRODUCT(IFERROR((IFERROR(WEEKDAY($D$3:$AH$3,2),999)&lt;6)*D176:AH177,0))</f>
        <v>8</v>
      </c>
      <c r="AK176" s="109">
        <f>SUMPRODUCT((IFERROR(WEEKDAY($D$3:$AH$3,2),999)&lt;6)*D178:AH178)</f>
        <v>0.5</v>
      </c>
      <c r="AL176" s="109">
        <f>SUMPRODUCT(IFERROR((IFERROR(WEEKDAY($D$3:$AH$3,2),0)&gt;5)*D176:AH178,0))</f>
        <v>0</v>
      </c>
      <c r="AM176" s="109">
        <f>SUM(D176:AH178)</f>
        <v>8.5</v>
      </c>
      <c r="AN176" s="67" t="s">
        <v>219</v>
      </c>
      <c r="AO176" s="109">
        <f>SUMPRODUCT((IFERROR((D176:AH176+D177:AH177+D178:AH178),0)&gt;8)*1,IFERROR((D176:AH176+D177:AH177+D178:AH178-8),0))</f>
        <v>0.5</v>
      </c>
      <c r="AP176" s="109">
        <f>AM176-AO176</f>
        <v>8</v>
      </c>
    </row>
    <row r="177" s="59" customFormat="1" ht="20.25" spans="1:42">
      <c r="A177" s="167"/>
      <c r="B177" s="156"/>
      <c r="C177" s="165" t="s">
        <v>223</v>
      </c>
      <c r="D177" s="158">
        <v>4</v>
      </c>
      <c r="E177" s="158"/>
      <c r="F177" s="158"/>
      <c r="G177" s="168"/>
      <c r="H177" s="159"/>
      <c r="I177" s="158"/>
      <c r="J177" s="158"/>
      <c r="K177" s="159"/>
      <c r="L177" s="159"/>
      <c r="M177" s="158"/>
      <c r="N177" s="168"/>
      <c r="O177" s="158"/>
      <c r="P177" s="158"/>
      <c r="Q177" s="168"/>
      <c r="R177" s="158"/>
      <c r="S177" s="158"/>
      <c r="T177" s="158"/>
      <c r="U177" s="173"/>
      <c r="V177" s="158"/>
      <c r="W177" s="175"/>
      <c r="X177" s="158"/>
      <c r="Y177" s="158"/>
      <c r="Z177" s="158"/>
      <c r="AA177" s="158"/>
      <c r="AB177" s="158"/>
      <c r="AC177" s="158"/>
      <c r="AD177" s="158"/>
      <c r="AE177" s="173"/>
      <c r="AF177" s="168"/>
      <c r="AG177" s="158"/>
      <c r="AH177" s="178"/>
      <c r="AI177" s="109"/>
      <c r="AJ177" s="109"/>
      <c r="AK177" s="109"/>
      <c r="AL177" s="109"/>
      <c r="AM177" s="109"/>
      <c r="AN177" s="67"/>
      <c r="AO177" s="109"/>
      <c r="AP177" s="109"/>
    </row>
    <row r="178" s="59" customFormat="1" ht="20.25" spans="1:42">
      <c r="A178" s="169"/>
      <c r="B178" s="161"/>
      <c r="C178" s="166" t="s">
        <v>220</v>
      </c>
      <c r="D178" s="158">
        <v>0.5</v>
      </c>
      <c r="E178" s="158"/>
      <c r="F178" s="158"/>
      <c r="G178" s="168"/>
      <c r="H178" s="159"/>
      <c r="I178" s="158"/>
      <c r="J178" s="158"/>
      <c r="K178" s="159"/>
      <c r="L178" s="159"/>
      <c r="M178" s="158"/>
      <c r="N178" s="168"/>
      <c r="O178" s="158"/>
      <c r="P178" s="158"/>
      <c r="Q178" s="168"/>
      <c r="R178" s="158"/>
      <c r="S178" s="158"/>
      <c r="T178" s="158"/>
      <c r="U178" s="173"/>
      <c r="V178" s="158"/>
      <c r="W178" s="175"/>
      <c r="X178" s="158"/>
      <c r="Y178" s="158"/>
      <c r="Z178" s="158"/>
      <c r="AA178" s="158"/>
      <c r="AB178" s="158"/>
      <c r="AC178" s="158"/>
      <c r="AD178" s="158"/>
      <c r="AE178" s="173"/>
      <c r="AF178" s="168"/>
      <c r="AG178" s="158"/>
      <c r="AH178" s="178"/>
      <c r="AI178" s="109"/>
      <c r="AJ178" s="109"/>
      <c r="AK178" s="109"/>
      <c r="AL178" s="109"/>
      <c r="AM178" s="109"/>
      <c r="AN178" s="67"/>
      <c r="AO178" s="109"/>
      <c r="AP178" s="109"/>
    </row>
    <row r="179" s="60" customFormat="1" ht="20.25" spans="1:42">
      <c r="A179" s="170" t="s">
        <v>93</v>
      </c>
      <c r="B179" s="156" t="s">
        <v>231</v>
      </c>
      <c r="C179" s="165" t="s">
        <v>222</v>
      </c>
      <c r="D179" s="158"/>
      <c r="E179" s="158"/>
      <c r="F179" s="158"/>
      <c r="G179" s="158">
        <v>3.5</v>
      </c>
      <c r="H179" s="159">
        <v>4</v>
      </c>
      <c r="I179" s="158">
        <v>4</v>
      </c>
      <c r="J179" s="158">
        <v>4</v>
      </c>
      <c r="K179" s="159">
        <v>4</v>
      </c>
      <c r="L179" s="159">
        <v>4</v>
      </c>
      <c r="M179" s="158">
        <v>4</v>
      </c>
      <c r="N179" s="158"/>
      <c r="O179" s="158">
        <v>4</v>
      </c>
      <c r="P179" s="158">
        <v>4</v>
      </c>
      <c r="Q179" s="158">
        <v>4</v>
      </c>
      <c r="R179" s="158">
        <v>4</v>
      </c>
      <c r="S179" s="158">
        <v>2</v>
      </c>
      <c r="T179" s="158">
        <v>4</v>
      </c>
      <c r="U179" s="173">
        <v>3.5</v>
      </c>
      <c r="V179" s="158"/>
      <c r="W179" s="175">
        <v>4</v>
      </c>
      <c r="X179" s="158">
        <v>4</v>
      </c>
      <c r="Y179" s="158">
        <v>4</v>
      </c>
      <c r="Z179" s="158">
        <v>4</v>
      </c>
      <c r="AA179" s="158">
        <v>4</v>
      </c>
      <c r="AB179" s="158"/>
      <c r="AC179" s="173">
        <v>4</v>
      </c>
      <c r="AD179" s="158">
        <v>4</v>
      </c>
      <c r="AE179" s="173">
        <v>4</v>
      </c>
      <c r="AF179" s="168">
        <v>4</v>
      </c>
      <c r="AG179" s="158"/>
      <c r="AH179" s="177"/>
      <c r="AI179" s="109">
        <f>IF(A179="","",COUNTIF(D179:AH180,"&gt;2")/2)</f>
        <v>22.5</v>
      </c>
      <c r="AJ179" s="109">
        <f>SUMPRODUCT(IFERROR((IFERROR(WEEKDAY($D$3:$AH$3,2),999)&lt;6)*D179:AH180,0))</f>
        <v>122</v>
      </c>
      <c r="AK179" s="109">
        <f>SUMPRODUCT((IFERROR(WEEKDAY($D$3:$AH$3,2),999)&lt;6)*D181:AH181)</f>
        <v>59</v>
      </c>
      <c r="AL179" s="109">
        <f>SUMPRODUCT(IFERROR((IFERROR(WEEKDAY($D$3:$AH$3,2),0)&gt;5)*D179:AH181,0))</f>
        <v>84.5</v>
      </c>
      <c r="AM179" s="109">
        <f>SUM(D179:AH181)</f>
        <v>265.5</v>
      </c>
      <c r="AN179" s="67" t="s">
        <v>219</v>
      </c>
      <c r="AO179" s="109">
        <f>SUMPRODUCT((IFERROR((D179:AH179+D180:AH180+D181:AH181),0)&gt;8)*1,IFERROR((D179:AH179+D180:AH180+D181:AH181-8),0))</f>
        <v>74</v>
      </c>
      <c r="AP179" s="109">
        <f>AM179-AO179</f>
        <v>191.5</v>
      </c>
    </row>
    <row r="180" s="60" customFormat="1" ht="20.25" spans="1:42">
      <c r="A180" s="170"/>
      <c r="B180" s="156"/>
      <c r="C180" s="165" t="s">
        <v>223</v>
      </c>
      <c r="D180" s="158"/>
      <c r="E180" s="158"/>
      <c r="F180" s="158"/>
      <c r="G180" s="158">
        <v>4</v>
      </c>
      <c r="H180" s="159">
        <v>4</v>
      </c>
      <c r="I180" s="158">
        <v>4</v>
      </c>
      <c r="J180" s="158">
        <v>4</v>
      </c>
      <c r="K180" s="159">
        <v>4</v>
      </c>
      <c r="L180" s="159">
        <v>4</v>
      </c>
      <c r="M180" s="158">
        <v>4</v>
      </c>
      <c r="N180" s="158">
        <v>4.5</v>
      </c>
      <c r="O180" s="158">
        <v>4</v>
      </c>
      <c r="P180" s="158">
        <v>4</v>
      </c>
      <c r="Q180" s="158">
        <v>2</v>
      </c>
      <c r="R180" s="158">
        <v>4</v>
      </c>
      <c r="S180" s="158">
        <v>4</v>
      </c>
      <c r="T180" s="158">
        <v>4</v>
      </c>
      <c r="U180" s="158"/>
      <c r="V180" s="158"/>
      <c r="W180" s="175">
        <v>4</v>
      </c>
      <c r="X180" s="158">
        <v>4</v>
      </c>
      <c r="Y180" s="158">
        <v>4</v>
      </c>
      <c r="Z180" s="158">
        <v>4</v>
      </c>
      <c r="AA180" s="158">
        <v>4</v>
      </c>
      <c r="AB180" s="158">
        <v>4.5</v>
      </c>
      <c r="AC180" s="173">
        <v>4</v>
      </c>
      <c r="AD180" s="158">
        <v>4</v>
      </c>
      <c r="AE180" s="173">
        <v>4</v>
      </c>
      <c r="AF180" s="168">
        <v>4</v>
      </c>
      <c r="AG180" s="158"/>
      <c r="AH180" s="177"/>
      <c r="AI180" s="109"/>
      <c r="AJ180" s="109"/>
      <c r="AK180" s="109"/>
      <c r="AL180" s="109"/>
      <c r="AM180" s="109"/>
      <c r="AN180" s="67"/>
      <c r="AO180" s="109"/>
      <c r="AP180" s="109"/>
    </row>
    <row r="181" s="60" customFormat="1" ht="20.25" spans="1:42">
      <c r="A181" s="171"/>
      <c r="B181" s="161"/>
      <c r="C181" s="166" t="s">
        <v>220</v>
      </c>
      <c r="D181" s="158"/>
      <c r="E181" s="158"/>
      <c r="F181" s="158"/>
      <c r="G181" s="158">
        <v>4.5</v>
      </c>
      <c r="H181" s="159">
        <v>4</v>
      </c>
      <c r="I181" s="158">
        <v>4</v>
      </c>
      <c r="J181" s="158">
        <v>6</v>
      </c>
      <c r="K181" s="159">
        <v>3</v>
      </c>
      <c r="L181" s="159">
        <v>6</v>
      </c>
      <c r="M181" s="158">
        <v>9</v>
      </c>
      <c r="N181" s="158">
        <v>4.5</v>
      </c>
      <c r="O181" s="158">
        <v>4</v>
      </c>
      <c r="P181" s="158">
        <v>4.5</v>
      </c>
      <c r="Q181" s="158">
        <v>0</v>
      </c>
      <c r="R181" s="158">
        <v>7</v>
      </c>
      <c r="S181" s="158">
        <v>2.5</v>
      </c>
      <c r="T181" s="158">
        <v>2.5</v>
      </c>
      <c r="U181" s="158"/>
      <c r="V181" s="158"/>
      <c r="W181" s="175">
        <v>1.5</v>
      </c>
      <c r="X181" s="158">
        <v>4.5</v>
      </c>
      <c r="Y181" s="158">
        <v>4.5</v>
      </c>
      <c r="Z181" s="158">
        <v>2.5</v>
      </c>
      <c r="AA181" s="158">
        <v>1.5</v>
      </c>
      <c r="AB181" s="158">
        <v>1.5</v>
      </c>
      <c r="AC181" s="173">
        <v>1</v>
      </c>
      <c r="AD181" s="158">
        <v>0.5</v>
      </c>
      <c r="AE181" s="173">
        <v>1.5</v>
      </c>
      <c r="AF181" s="168">
        <v>1</v>
      </c>
      <c r="AG181" s="158"/>
      <c r="AH181" s="177"/>
      <c r="AI181" s="109"/>
      <c r="AJ181" s="109"/>
      <c r="AK181" s="109"/>
      <c r="AL181" s="109"/>
      <c r="AM181" s="109"/>
      <c r="AN181" s="67"/>
      <c r="AO181" s="109"/>
      <c r="AP181" s="109"/>
    </row>
    <row r="182" s="60" customFormat="1" ht="20.25" spans="1:42">
      <c r="A182" s="156" t="s">
        <v>94</v>
      </c>
      <c r="B182" s="156" t="s">
        <v>231</v>
      </c>
      <c r="C182" s="165" t="s">
        <v>222</v>
      </c>
      <c r="D182" s="158"/>
      <c r="E182" s="158"/>
      <c r="F182" s="158"/>
      <c r="G182" s="158"/>
      <c r="H182" s="159"/>
      <c r="I182" s="158"/>
      <c r="J182" s="158"/>
      <c r="K182" s="159"/>
      <c r="L182" s="159"/>
      <c r="M182" s="158"/>
      <c r="N182" s="158"/>
      <c r="O182" s="158"/>
      <c r="P182" s="158">
        <v>4</v>
      </c>
      <c r="Q182" s="158">
        <v>4</v>
      </c>
      <c r="R182" s="158">
        <v>4</v>
      </c>
      <c r="S182" s="158">
        <v>4</v>
      </c>
      <c r="T182" s="158">
        <v>4</v>
      </c>
      <c r="U182" s="173">
        <v>4</v>
      </c>
      <c r="V182" s="158">
        <v>4</v>
      </c>
      <c r="W182" s="175"/>
      <c r="X182" s="158">
        <v>4</v>
      </c>
      <c r="Y182" s="158">
        <v>4</v>
      </c>
      <c r="Z182" s="158">
        <v>4</v>
      </c>
      <c r="AA182" s="158">
        <v>4</v>
      </c>
      <c r="AB182" s="158">
        <v>4</v>
      </c>
      <c r="AC182" s="173">
        <v>4</v>
      </c>
      <c r="AD182" s="158">
        <v>4</v>
      </c>
      <c r="AE182" s="173">
        <v>4</v>
      </c>
      <c r="AF182" s="168">
        <v>4</v>
      </c>
      <c r="AG182" s="158"/>
      <c r="AH182" s="177"/>
      <c r="AI182" s="109">
        <f>IF(A182="","",COUNTIF(D182:AH183,"&gt;2")/2)</f>
        <v>16</v>
      </c>
      <c r="AJ182" s="109">
        <f>SUMPRODUCT(IFERROR((IFERROR(WEEKDAY($D$3:$AH$3,2),999)&lt;6)*D182:AH183,0))</f>
        <v>88</v>
      </c>
      <c r="AK182" s="109">
        <f>SUMPRODUCT((IFERROR(WEEKDAY($D$3:$AH$3,2),999)&lt;6)*D184:AH184)</f>
        <v>34</v>
      </c>
      <c r="AL182" s="109">
        <f>SUMPRODUCT(IFERROR((IFERROR(WEEKDAY($D$3:$AH$3,2),0)&gt;5)*D182:AH184,0))</f>
        <v>57.5</v>
      </c>
      <c r="AM182" s="109">
        <f>SUM(D182:AH184)</f>
        <v>179.5</v>
      </c>
      <c r="AN182" s="67" t="s">
        <v>219</v>
      </c>
      <c r="AO182" s="109">
        <f>SUMPRODUCT((IFERROR((D182:AH182+D183:AH183+D184:AH184),0)&gt;8)*1,IFERROR((D182:AH182+D183:AH183+D184:AH184-8),0))</f>
        <v>51.5</v>
      </c>
      <c r="AP182" s="109">
        <f>AM182-AO182</f>
        <v>128</v>
      </c>
    </row>
    <row r="183" s="60" customFormat="1" ht="20.25" spans="1:42">
      <c r="A183" s="156"/>
      <c r="B183" s="156"/>
      <c r="C183" s="165" t="s">
        <v>223</v>
      </c>
      <c r="D183" s="158"/>
      <c r="E183" s="158"/>
      <c r="F183" s="158"/>
      <c r="G183" s="158"/>
      <c r="H183" s="159"/>
      <c r="I183" s="158"/>
      <c r="J183" s="158"/>
      <c r="K183" s="159"/>
      <c r="L183" s="159"/>
      <c r="M183" s="158"/>
      <c r="N183" s="158"/>
      <c r="O183" s="158"/>
      <c r="P183" s="158">
        <v>4</v>
      </c>
      <c r="Q183" s="158">
        <v>4</v>
      </c>
      <c r="R183" s="158">
        <v>4</v>
      </c>
      <c r="S183" s="158">
        <v>4</v>
      </c>
      <c r="T183" s="158">
        <v>4</v>
      </c>
      <c r="U183" s="173">
        <v>4</v>
      </c>
      <c r="V183" s="158">
        <v>4</v>
      </c>
      <c r="W183" s="175"/>
      <c r="X183" s="158">
        <v>4</v>
      </c>
      <c r="Y183" s="158">
        <v>4</v>
      </c>
      <c r="Z183" s="158">
        <v>4</v>
      </c>
      <c r="AA183" s="158">
        <v>4</v>
      </c>
      <c r="AB183" s="158">
        <v>4</v>
      </c>
      <c r="AC183" s="173">
        <v>4</v>
      </c>
      <c r="AD183" s="158">
        <v>4</v>
      </c>
      <c r="AE183" s="173">
        <v>4</v>
      </c>
      <c r="AF183" s="168">
        <v>4</v>
      </c>
      <c r="AG183" s="158"/>
      <c r="AH183" s="177"/>
      <c r="AI183" s="109"/>
      <c r="AJ183" s="109"/>
      <c r="AK183" s="109"/>
      <c r="AL183" s="109"/>
      <c r="AM183" s="109"/>
      <c r="AN183" s="67"/>
      <c r="AO183" s="109"/>
      <c r="AP183" s="109"/>
    </row>
    <row r="184" s="60" customFormat="1" ht="20.25" spans="1:42">
      <c r="A184" s="156"/>
      <c r="B184" s="161"/>
      <c r="C184" s="166" t="s">
        <v>220</v>
      </c>
      <c r="D184" s="158"/>
      <c r="E184" s="158"/>
      <c r="F184" s="158"/>
      <c r="G184" s="158"/>
      <c r="H184" s="159"/>
      <c r="I184" s="158"/>
      <c r="J184" s="158"/>
      <c r="K184" s="159"/>
      <c r="L184" s="159"/>
      <c r="M184" s="158"/>
      <c r="N184" s="158"/>
      <c r="O184" s="158"/>
      <c r="P184" s="158">
        <v>4.5</v>
      </c>
      <c r="Q184" s="158">
        <v>4</v>
      </c>
      <c r="R184" s="158">
        <v>4.5</v>
      </c>
      <c r="S184" s="158">
        <v>4.5</v>
      </c>
      <c r="T184" s="158">
        <v>3</v>
      </c>
      <c r="U184" s="173">
        <v>4</v>
      </c>
      <c r="V184" s="158">
        <v>4.5</v>
      </c>
      <c r="W184" s="175"/>
      <c r="X184" s="158">
        <v>5</v>
      </c>
      <c r="Y184" s="158">
        <v>5</v>
      </c>
      <c r="Z184" s="158">
        <v>3</v>
      </c>
      <c r="AA184" s="158">
        <v>1.5</v>
      </c>
      <c r="AB184" s="158">
        <v>2</v>
      </c>
      <c r="AC184" s="173">
        <v>1</v>
      </c>
      <c r="AD184" s="158">
        <v>0.5</v>
      </c>
      <c r="AE184" s="173">
        <v>3.5</v>
      </c>
      <c r="AF184" s="168">
        <v>1</v>
      </c>
      <c r="AG184" s="158"/>
      <c r="AH184" s="177"/>
      <c r="AI184" s="109"/>
      <c r="AJ184" s="109"/>
      <c r="AK184" s="109"/>
      <c r="AL184" s="109"/>
      <c r="AM184" s="109"/>
      <c r="AN184" s="67"/>
      <c r="AO184" s="109"/>
      <c r="AP184" s="109"/>
    </row>
    <row r="185" s="60" customFormat="1" ht="20.25" spans="1:42">
      <c r="A185" s="163" t="s">
        <v>95</v>
      </c>
      <c r="B185" s="156" t="s">
        <v>231</v>
      </c>
      <c r="C185" s="165" t="s">
        <v>222</v>
      </c>
      <c r="D185" s="158"/>
      <c r="E185" s="158"/>
      <c r="F185" s="158"/>
      <c r="G185" s="158"/>
      <c r="H185" s="159"/>
      <c r="I185" s="158"/>
      <c r="J185" s="158"/>
      <c r="K185" s="159"/>
      <c r="L185" s="159"/>
      <c r="M185" s="158"/>
      <c r="N185" s="158"/>
      <c r="O185" s="158"/>
      <c r="P185" s="158">
        <v>4</v>
      </c>
      <c r="Q185" s="159">
        <v>4</v>
      </c>
      <c r="R185" s="158">
        <v>4</v>
      </c>
      <c r="S185" s="158"/>
      <c r="T185" s="158"/>
      <c r="U185" s="173"/>
      <c r="V185" s="158"/>
      <c r="W185" s="175"/>
      <c r="X185" s="158"/>
      <c r="Y185" s="158"/>
      <c r="Z185" s="158"/>
      <c r="AA185" s="158"/>
      <c r="AB185" s="158"/>
      <c r="AC185" s="173"/>
      <c r="AD185" s="158"/>
      <c r="AE185" s="173"/>
      <c r="AF185" s="168"/>
      <c r="AG185" s="158"/>
      <c r="AH185" s="178"/>
      <c r="AI185" s="109">
        <f>IF(A185="","",COUNTIF(D185:AH186,"&gt;2")/2)</f>
        <v>3</v>
      </c>
      <c r="AJ185" s="109">
        <f>SUMPRODUCT(IFERROR((IFERROR(WEEKDAY($D$3:$AH$3,2),999)&lt;6)*D185:AH186,0))</f>
        <v>8</v>
      </c>
      <c r="AK185" s="109">
        <f>SUMPRODUCT((IFERROR(WEEKDAY($D$3:$AH$3,2),999)&lt;6)*D187:AH187)</f>
        <v>0</v>
      </c>
      <c r="AL185" s="109">
        <f>SUMPRODUCT(IFERROR((IFERROR(WEEKDAY($D$3:$AH$3,2),0)&gt;5)*D185:AH187,0))</f>
        <v>20</v>
      </c>
      <c r="AM185" s="109">
        <f>SUM(D185:AH187)</f>
        <v>28</v>
      </c>
      <c r="AN185" s="67" t="s">
        <v>219</v>
      </c>
      <c r="AO185" s="109">
        <f>SUMPRODUCT((IFERROR((D185:AH185+D186:AH186+D187:AH187),0)&gt;8)*1,IFERROR((D185:AH185+D186:AH186+D187:AH187-8),0))</f>
        <v>4</v>
      </c>
      <c r="AP185" s="109">
        <f>AM185-AO185</f>
        <v>24</v>
      </c>
    </row>
    <row r="186" s="60" customFormat="1" ht="20.25" spans="1:42">
      <c r="A186" s="163"/>
      <c r="B186" s="156"/>
      <c r="C186" s="165" t="s">
        <v>223</v>
      </c>
      <c r="D186" s="158"/>
      <c r="E186" s="158"/>
      <c r="F186" s="158"/>
      <c r="G186" s="158"/>
      <c r="H186" s="159"/>
      <c r="I186" s="158"/>
      <c r="J186" s="158"/>
      <c r="K186" s="159"/>
      <c r="L186" s="159"/>
      <c r="M186" s="158"/>
      <c r="N186" s="158"/>
      <c r="O186" s="158"/>
      <c r="P186" s="158">
        <v>4</v>
      </c>
      <c r="Q186" s="159">
        <v>4</v>
      </c>
      <c r="R186" s="158">
        <v>4</v>
      </c>
      <c r="S186" s="158"/>
      <c r="T186" s="158"/>
      <c r="U186" s="173"/>
      <c r="V186" s="158"/>
      <c r="W186" s="175"/>
      <c r="X186" s="158"/>
      <c r="Y186" s="158"/>
      <c r="Z186" s="158"/>
      <c r="AA186" s="158"/>
      <c r="AB186" s="158"/>
      <c r="AC186" s="173"/>
      <c r="AD186" s="158"/>
      <c r="AE186" s="173"/>
      <c r="AF186" s="168"/>
      <c r="AG186" s="158"/>
      <c r="AH186" s="178"/>
      <c r="AI186" s="109"/>
      <c r="AJ186" s="109"/>
      <c r="AK186" s="109"/>
      <c r="AL186" s="109"/>
      <c r="AM186" s="109"/>
      <c r="AN186" s="67"/>
      <c r="AO186" s="109"/>
      <c r="AP186" s="109"/>
    </row>
    <row r="187" s="60" customFormat="1" ht="20.25" spans="1:42">
      <c r="A187" s="163"/>
      <c r="B187" s="161"/>
      <c r="C187" s="166" t="s">
        <v>220</v>
      </c>
      <c r="D187" s="158"/>
      <c r="E187" s="158"/>
      <c r="F187" s="158"/>
      <c r="G187" s="158"/>
      <c r="H187" s="159"/>
      <c r="I187" s="158"/>
      <c r="J187" s="158"/>
      <c r="K187" s="159"/>
      <c r="L187" s="159"/>
      <c r="M187" s="158"/>
      <c r="N187" s="158"/>
      <c r="O187" s="158"/>
      <c r="P187" s="158">
        <v>2.5</v>
      </c>
      <c r="Q187" s="158">
        <v>1.5</v>
      </c>
      <c r="R187" s="158">
        <v>0</v>
      </c>
      <c r="S187" s="158"/>
      <c r="T187" s="158"/>
      <c r="U187" s="173"/>
      <c r="V187" s="158"/>
      <c r="W187" s="175"/>
      <c r="X187" s="158"/>
      <c r="Y187" s="158"/>
      <c r="Z187" s="158"/>
      <c r="AA187" s="158"/>
      <c r="AB187" s="158"/>
      <c r="AC187" s="173"/>
      <c r="AD187" s="158"/>
      <c r="AE187" s="173"/>
      <c r="AF187" s="168"/>
      <c r="AG187" s="158"/>
      <c r="AH187" s="178"/>
      <c r="AI187" s="109"/>
      <c r="AJ187" s="109"/>
      <c r="AK187" s="109"/>
      <c r="AL187" s="109"/>
      <c r="AM187" s="109"/>
      <c r="AN187" s="67"/>
      <c r="AO187" s="109"/>
      <c r="AP187" s="109"/>
    </row>
    <row r="188" s="60" customFormat="1" ht="20.25" spans="1:42">
      <c r="A188" s="163" t="s">
        <v>96</v>
      </c>
      <c r="B188" s="156" t="s">
        <v>231</v>
      </c>
      <c r="C188" s="165" t="s">
        <v>222</v>
      </c>
      <c r="D188" s="158"/>
      <c r="E188" s="158"/>
      <c r="F188" s="158"/>
      <c r="G188" s="158"/>
      <c r="H188" s="159"/>
      <c r="I188" s="158"/>
      <c r="J188" s="158"/>
      <c r="K188" s="159"/>
      <c r="L188" s="159"/>
      <c r="M188" s="158"/>
      <c r="N188" s="158"/>
      <c r="O188" s="158"/>
      <c r="P188" s="158">
        <v>4</v>
      </c>
      <c r="Q188" s="159">
        <v>4</v>
      </c>
      <c r="R188" s="158">
        <v>4</v>
      </c>
      <c r="S188" s="158"/>
      <c r="T188" s="158"/>
      <c r="U188" s="173"/>
      <c r="V188" s="158"/>
      <c r="W188" s="175"/>
      <c r="X188" s="158"/>
      <c r="Y188" s="158"/>
      <c r="Z188" s="158"/>
      <c r="AA188" s="158"/>
      <c r="AB188" s="158"/>
      <c r="AC188" s="173"/>
      <c r="AD188" s="158"/>
      <c r="AE188" s="173"/>
      <c r="AF188" s="168"/>
      <c r="AG188" s="158"/>
      <c r="AH188" s="177"/>
      <c r="AI188" s="109">
        <f>IF(A188="","",COUNTIF(D188:AH189,"&gt;2")/2)</f>
        <v>3</v>
      </c>
      <c r="AJ188" s="109">
        <f>SUMPRODUCT(IFERROR((IFERROR(WEEKDAY($D$3:$AH$3,2),999)&lt;6)*D188:AH189,0))</f>
        <v>8</v>
      </c>
      <c r="AK188" s="109">
        <f>SUMPRODUCT((IFERROR(WEEKDAY($D$3:$AH$3,2),999)&lt;6)*D190:AH190)</f>
        <v>0</v>
      </c>
      <c r="AL188" s="109">
        <f>SUMPRODUCT(IFERROR((IFERROR(WEEKDAY($D$3:$AH$3,2),0)&gt;5)*D188:AH190,0))</f>
        <v>20</v>
      </c>
      <c r="AM188" s="109">
        <f>SUM(D188:AH190)</f>
        <v>28</v>
      </c>
      <c r="AN188" s="67" t="s">
        <v>219</v>
      </c>
      <c r="AO188" s="109">
        <f>SUMPRODUCT((IFERROR((D188:AH188+D189:AH189+D190:AH190),0)&gt;8)*1,IFERROR((D188:AH188+D189:AH189+D190:AH190-8),0))</f>
        <v>4</v>
      </c>
      <c r="AP188" s="109">
        <f>AM188-AO188</f>
        <v>24</v>
      </c>
    </row>
    <row r="189" s="60" customFormat="1" ht="20.25" spans="1:42">
      <c r="A189" s="163"/>
      <c r="B189" s="156"/>
      <c r="C189" s="165" t="s">
        <v>223</v>
      </c>
      <c r="D189" s="158"/>
      <c r="E189" s="158"/>
      <c r="F189" s="158"/>
      <c r="G189" s="158"/>
      <c r="H189" s="159"/>
      <c r="I189" s="158"/>
      <c r="J189" s="158"/>
      <c r="K189" s="159"/>
      <c r="L189" s="159"/>
      <c r="M189" s="158"/>
      <c r="N189" s="158"/>
      <c r="O189" s="158"/>
      <c r="P189" s="158">
        <v>4</v>
      </c>
      <c r="Q189" s="159">
        <v>4</v>
      </c>
      <c r="R189" s="158">
        <v>4</v>
      </c>
      <c r="S189" s="158"/>
      <c r="T189" s="158"/>
      <c r="U189" s="173"/>
      <c r="V189" s="158"/>
      <c r="W189" s="175"/>
      <c r="X189" s="158"/>
      <c r="Y189" s="158"/>
      <c r="Z189" s="158"/>
      <c r="AA189" s="158"/>
      <c r="AB189" s="158"/>
      <c r="AC189" s="173"/>
      <c r="AD189" s="158"/>
      <c r="AE189" s="173"/>
      <c r="AF189" s="168"/>
      <c r="AG189" s="158"/>
      <c r="AH189" s="177"/>
      <c r="AI189" s="109"/>
      <c r="AJ189" s="109"/>
      <c r="AK189" s="109"/>
      <c r="AL189" s="109"/>
      <c r="AM189" s="109"/>
      <c r="AN189" s="67"/>
      <c r="AO189" s="109"/>
      <c r="AP189" s="109"/>
    </row>
    <row r="190" s="60" customFormat="1" ht="20.25" spans="1:42">
      <c r="A190" s="163"/>
      <c r="B190" s="161"/>
      <c r="C190" s="166" t="s">
        <v>220</v>
      </c>
      <c r="D190" s="158"/>
      <c r="E190" s="158"/>
      <c r="F190" s="158"/>
      <c r="G190" s="158"/>
      <c r="H190" s="159"/>
      <c r="I190" s="158"/>
      <c r="J190" s="158"/>
      <c r="K190" s="159"/>
      <c r="L190" s="159"/>
      <c r="M190" s="158"/>
      <c r="N190" s="158"/>
      <c r="O190" s="158"/>
      <c r="P190" s="158">
        <v>2.5</v>
      </c>
      <c r="Q190" s="158">
        <v>1.5</v>
      </c>
      <c r="R190" s="158">
        <v>0</v>
      </c>
      <c r="S190" s="158"/>
      <c r="T190" s="158"/>
      <c r="U190" s="173"/>
      <c r="V190" s="158"/>
      <c r="W190" s="175"/>
      <c r="X190" s="158"/>
      <c r="Y190" s="158"/>
      <c r="Z190" s="158"/>
      <c r="AA190" s="158"/>
      <c r="AB190" s="158"/>
      <c r="AC190" s="173"/>
      <c r="AD190" s="158"/>
      <c r="AE190" s="173"/>
      <c r="AF190" s="168"/>
      <c r="AG190" s="158"/>
      <c r="AH190" s="177"/>
      <c r="AI190" s="109"/>
      <c r="AJ190" s="109"/>
      <c r="AK190" s="109"/>
      <c r="AL190" s="109"/>
      <c r="AM190" s="109"/>
      <c r="AN190" s="67"/>
      <c r="AO190" s="109"/>
      <c r="AP190" s="109"/>
    </row>
    <row r="191" s="60" customFormat="1" ht="20.25" spans="1:42">
      <c r="A191" s="156" t="s">
        <v>97</v>
      </c>
      <c r="B191" s="156" t="s">
        <v>231</v>
      </c>
      <c r="C191" s="165" t="s">
        <v>222</v>
      </c>
      <c r="D191" s="158"/>
      <c r="E191" s="158"/>
      <c r="F191" s="158"/>
      <c r="G191" s="158"/>
      <c r="H191" s="159"/>
      <c r="I191" s="158"/>
      <c r="J191" s="158"/>
      <c r="K191" s="159"/>
      <c r="L191" s="159"/>
      <c r="M191" s="158"/>
      <c r="N191" s="158"/>
      <c r="O191" s="158"/>
      <c r="P191" s="158"/>
      <c r="Q191" s="159"/>
      <c r="R191" s="158">
        <v>4</v>
      </c>
      <c r="S191" s="158">
        <v>4</v>
      </c>
      <c r="T191" s="158">
        <v>4</v>
      </c>
      <c r="U191" s="173">
        <v>4</v>
      </c>
      <c r="V191" s="158">
        <v>4</v>
      </c>
      <c r="W191" s="175">
        <v>4</v>
      </c>
      <c r="X191" s="158">
        <v>4</v>
      </c>
      <c r="Y191" s="158">
        <v>4</v>
      </c>
      <c r="Z191" s="158">
        <v>3.5</v>
      </c>
      <c r="AA191" s="158">
        <v>4</v>
      </c>
      <c r="AB191" s="158">
        <v>4</v>
      </c>
      <c r="AC191" s="173">
        <v>4</v>
      </c>
      <c r="AD191" s="158">
        <v>4</v>
      </c>
      <c r="AE191" s="173">
        <v>4</v>
      </c>
      <c r="AF191" s="168">
        <v>4</v>
      </c>
      <c r="AG191" s="158"/>
      <c r="AH191" s="113"/>
      <c r="AI191" s="109">
        <f>IF(A191="","",COUNTIF(D191:AH192,"&gt;2")/2)</f>
        <v>14.5</v>
      </c>
      <c r="AJ191" s="109">
        <f>SUMPRODUCT(IFERROR((IFERROR(WEEKDAY($D$3:$AH$3,2),999)&lt;6)*D191:AH192,0))</f>
        <v>83.5</v>
      </c>
      <c r="AK191" s="109">
        <f>SUMPRODUCT((IFERROR(WEEKDAY($D$3:$AH$3,2),999)&lt;6)*D193:AH193)</f>
        <v>25</v>
      </c>
      <c r="AL191" s="109">
        <f>SUMPRODUCT(IFERROR((IFERROR(WEEKDAY($D$3:$AH$3,2),0)&gt;5)*D191:AH193,0))</f>
        <v>40.5</v>
      </c>
      <c r="AM191" s="109">
        <f>SUM(D191:AH193)</f>
        <v>149</v>
      </c>
      <c r="AN191" s="67" t="s">
        <v>219</v>
      </c>
      <c r="AO191" s="109">
        <f>SUMPRODUCT((IFERROR((D191:AH191+D192:AH192+D193:AH193),0)&gt;8)*1,IFERROR((D191:AH191+D192:AH192+D193:AH193-8),0))</f>
        <v>33.5</v>
      </c>
      <c r="AP191" s="109">
        <f>AM191-AO191</f>
        <v>115.5</v>
      </c>
    </row>
    <row r="192" s="60" customFormat="1" ht="20.25" spans="1:42">
      <c r="A192" s="156"/>
      <c r="B192" s="156"/>
      <c r="C192" s="165" t="s">
        <v>223</v>
      </c>
      <c r="D192" s="158"/>
      <c r="E192" s="158"/>
      <c r="F192" s="158"/>
      <c r="G192" s="158"/>
      <c r="H192" s="159"/>
      <c r="I192" s="158"/>
      <c r="J192" s="158"/>
      <c r="K192" s="159"/>
      <c r="L192" s="159"/>
      <c r="M192" s="158"/>
      <c r="N192" s="158"/>
      <c r="O192" s="158"/>
      <c r="P192" s="158"/>
      <c r="Q192" s="159"/>
      <c r="R192" s="158">
        <v>4</v>
      </c>
      <c r="S192" s="158">
        <v>4</v>
      </c>
      <c r="T192" s="158">
        <v>4</v>
      </c>
      <c r="U192" s="173">
        <v>4</v>
      </c>
      <c r="V192" s="158">
        <v>4</v>
      </c>
      <c r="W192" s="175">
        <v>4</v>
      </c>
      <c r="X192" s="158">
        <v>4</v>
      </c>
      <c r="Y192" s="158">
        <v>4</v>
      </c>
      <c r="Z192" s="158"/>
      <c r="AA192" s="158">
        <v>4</v>
      </c>
      <c r="AB192" s="158">
        <v>4</v>
      </c>
      <c r="AC192" s="173">
        <v>4</v>
      </c>
      <c r="AD192" s="158">
        <v>4</v>
      </c>
      <c r="AE192" s="173">
        <v>4</v>
      </c>
      <c r="AF192" s="168">
        <v>4</v>
      </c>
      <c r="AG192" s="158"/>
      <c r="AH192" s="113"/>
      <c r="AI192" s="109"/>
      <c r="AJ192" s="109"/>
      <c r="AK192" s="109"/>
      <c r="AL192" s="109"/>
      <c r="AM192" s="109"/>
      <c r="AN192" s="67"/>
      <c r="AO192" s="109"/>
      <c r="AP192" s="109"/>
    </row>
    <row r="193" s="60" customFormat="1" ht="20.25" spans="1:42">
      <c r="A193" s="156"/>
      <c r="B193" s="161"/>
      <c r="C193" s="166" t="s">
        <v>220</v>
      </c>
      <c r="D193" s="158"/>
      <c r="E193" s="158"/>
      <c r="F193" s="158"/>
      <c r="G193" s="158"/>
      <c r="H193" s="159"/>
      <c r="I193" s="158"/>
      <c r="J193" s="158"/>
      <c r="K193" s="159"/>
      <c r="L193" s="159"/>
      <c r="M193" s="158"/>
      <c r="N193" s="158"/>
      <c r="O193" s="158"/>
      <c r="P193" s="158"/>
      <c r="Q193" s="158"/>
      <c r="R193" s="158">
        <v>2.5</v>
      </c>
      <c r="S193" s="158">
        <v>2.5</v>
      </c>
      <c r="T193" s="158">
        <v>2.5</v>
      </c>
      <c r="U193" s="173">
        <v>3.5</v>
      </c>
      <c r="V193" s="158">
        <v>4</v>
      </c>
      <c r="W193" s="175">
        <v>1.5</v>
      </c>
      <c r="X193" s="158">
        <v>4.5</v>
      </c>
      <c r="Y193" s="158">
        <v>4.5</v>
      </c>
      <c r="Z193" s="158"/>
      <c r="AA193" s="158">
        <v>1.5</v>
      </c>
      <c r="AB193" s="158">
        <v>2</v>
      </c>
      <c r="AC193" s="173">
        <v>1</v>
      </c>
      <c r="AD193" s="158">
        <v>0.5</v>
      </c>
      <c r="AE193" s="173">
        <v>2</v>
      </c>
      <c r="AF193" s="168">
        <v>1</v>
      </c>
      <c r="AG193" s="158"/>
      <c r="AH193" s="113"/>
      <c r="AI193" s="109"/>
      <c r="AJ193" s="109"/>
      <c r="AK193" s="109"/>
      <c r="AL193" s="109"/>
      <c r="AM193" s="109"/>
      <c r="AN193" s="67"/>
      <c r="AO193" s="109"/>
      <c r="AP193" s="109"/>
    </row>
    <row r="194" s="60" customFormat="1" ht="20.25" spans="1:42">
      <c r="A194" s="179" t="s">
        <v>98</v>
      </c>
      <c r="B194" s="156" t="s">
        <v>231</v>
      </c>
      <c r="C194" s="165" t="s">
        <v>222</v>
      </c>
      <c r="D194" s="158"/>
      <c r="E194" s="158"/>
      <c r="F194" s="158"/>
      <c r="G194" s="158"/>
      <c r="H194" s="159"/>
      <c r="I194" s="158"/>
      <c r="J194" s="158"/>
      <c r="K194" s="159"/>
      <c r="L194" s="159">
        <v>4</v>
      </c>
      <c r="M194" s="158">
        <v>4</v>
      </c>
      <c r="N194" s="158">
        <v>4</v>
      </c>
      <c r="O194" s="158">
        <v>4</v>
      </c>
      <c r="P194" s="158"/>
      <c r="Q194" s="158">
        <v>4</v>
      </c>
      <c r="R194" s="158">
        <v>4</v>
      </c>
      <c r="S194" s="158">
        <v>4</v>
      </c>
      <c r="T194" s="158">
        <v>3.5</v>
      </c>
      <c r="U194" s="173"/>
      <c r="V194" s="158"/>
      <c r="W194" s="175"/>
      <c r="X194" s="158"/>
      <c r="Y194" s="158"/>
      <c r="Z194" s="158"/>
      <c r="AA194" s="158"/>
      <c r="AB194" s="158"/>
      <c r="AC194" s="173"/>
      <c r="AD194" s="158"/>
      <c r="AE194" s="173"/>
      <c r="AF194" s="168"/>
      <c r="AG194" s="158"/>
      <c r="AH194" s="113"/>
      <c r="AI194" s="109">
        <f>IF(A194="","",COUNTIF(D194:AH195,"&gt;2")/2)</f>
        <v>6.5</v>
      </c>
      <c r="AJ194" s="109">
        <f>SUMPRODUCT(IFERROR((IFERROR(WEEKDAY($D$3:$AH$3,2),999)&lt;6)*D194:AH195,0))</f>
        <v>47.5</v>
      </c>
      <c r="AK194" s="109">
        <f>SUMPRODUCT((IFERROR(WEEKDAY($D$3:$AH$3,2),999)&lt;6)*D196:AH196)</f>
        <v>13.5</v>
      </c>
      <c r="AL194" s="109">
        <f>SUMPRODUCT(IFERROR((IFERROR(WEEKDAY($D$3:$AH$3,2),0)&gt;5)*D194:AH196,0))</f>
        <v>11</v>
      </c>
      <c r="AM194" s="109">
        <f>SUM(D194:AH196)</f>
        <v>72</v>
      </c>
      <c r="AN194" s="67" t="s">
        <v>219</v>
      </c>
      <c r="AO194" s="109">
        <f>SUMPRODUCT((IFERROR((D194:AH194+D195:AH195+D196:AH196),0)&gt;8)*1,IFERROR((D194:AH194+D195:AH195+D196:AH196-8),0))</f>
        <v>16.5</v>
      </c>
      <c r="AP194" s="109">
        <f>AM194-AO194</f>
        <v>55.5</v>
      </c>
    </row>
    <row r="195" s="60" customFormat="1" ht="20.25" spans="1:42">
      <c r="A195" s="180"/>
      <c r="B195" s="156"/>
      <c r="C195" s="165" t="s">
        <v>223</v>
      </c>
      <c r="D195" s="158"/>
      <c r="E195" s="158"/>
      <c r="F195" s="158"/>
      <c r="G195" s="158"/>
      <c r="H195" s="159"/>
      <c r="I195" s="158"/>
      <c r="J195" s="158"/>
      <c r="K195" s="159"/>
      <c r="L195" s="159">
        <v>4</v>
      </c>
      <c r="M195" s="158">
        <v>4</v>
      </c>
      <c r="N195" s="158">
        <v>4</v>
      </c>
      <c r="O195" s="158">
        <v>2</v>
      </c>
      <c r="P195" s="158"/>
      <c r="Q195" s="158">
        <v>4</v>
      </c>
      <c r="R195" s="158">
        <v>2</v>
      </c>
      <c r="S195" s="158">
        <v>4</v>
      </c>
      <c r="T195" s="158"/>
      <c r="U195" s="173"/>
      <c r="V195" s="158"/>
      <c r="W195" s="175"/>
      <c r="X195" s="158"/>
      <c r="Y195" s="158"/>
      <c r="Z195" s="158"/>
      <c r="AA195" s="158"/>
      <c r="AB195" s="158"/>
      <c r="AC195" s="173"/>
      <c r="AD195" s="158"/>
      <c r="AE195" s="173"/>
      <c r="AF195" s="168"/>
      <c r="AG195" s="158"/>
      <c r="AH195" s="113"/>
      <c r="AI195" s="109"/>
      <c r="AJ195" s="109"/>
      <c r="AK195" s="109"/>
      <c r="AL195" s="109"/>
      <c r="AM195" s="109"/>
      <c r="AN195" s="67"/>
      <c r="AO195" s="109"/>
      <c r="AP195" s="109"/>
    </row>
    <row r="196" s="60" customFormat="1" ht="20.25" spans="1:42">
      <c r="A196" s="180"/>
      <c r="B196" s="161"/>
      <c r="C196" s="166" t="s">
        <v>220</v>
      </c>
      <c r="D196" s="158"/>
      <c r="E196" s="158"/>
      <c r="F196" s="158"/>
      <c r="G196" s="158"/>
      <c r="H196" s="159"/>
      <c r="I196" s="158"/>
      <c r="J196" s="158"/>
      <c r="K196" s="159"/>
      <c r="L196" s="159">
        <v>6</v>
      </c>
      <c r="M196" s="158">
        <v>2.5</v>
      </c>
      <c r="N196" s="158">
        <v>2.5</v>
      </c>
      <c r="O196" s="158">
        <v>0</v>
      </c>
      <c r="P196" s="158"/>
      <c r="Q196" s="158">
        <v>3</v>
      </c>
      <c r="R196" s="158">
        <v>0</v>
      </c>
      <c r="S196" s="158">
        <v>2.5</v>
      </c>
      <c r="T196" s="158"/>
      <c r="U196" s="173"/>
      <c r="V196" s="158"/>
      <c r="W196" s="175"/>
      <c r="X196" s="158"/>
      <c r="Y196" s="158"/>
      <c r="Z196" s="158"/>
      <c r="AA196" s="158"/>
      <c r="AB196" s="158"/>
      <c r="AC196" s="173"/>
      <c r="AD196" s="158"/>
      <c r="AE196" s="173"/>
      <c r="AF196" s="168"/>
      <c r="AG196" s="158"/>
      <c r="AH196" s="113"/>
      <c r="AI196" s="109"/>
      <c r="AJ196" s="109"/>
      <c r="AK196" s="109"/>
      <c r="AL196" s="109"/>
      <c r="AM196" s="109"/>
      <c r="AN196" s="67"/>
      <c r="AO196" s="109"/>
      <c r="AP196" s="109"/>
    </row>
    <row r="197" s="60" customFormat="1" ht="20.25" spans="1:42">
      <c r="A197" s="181" t="s">
        <v>99</v>
      </c>
      <c r="B197" s="156" t="s">
        <v>231</v>
      </c>
      <c r="C197" s="165" t="s">
        <v>222</v>
      </c>
      <c r="D197" s="158"/>
      <c r="E197" s="158"/>
      <c r="F197" s="158"/>
      <c r="G197" s="158"/>
      <c r="H197" s="159"/>
      <c r="I197" s="158"/>
      <c r="J197" s="158"/>
      <c r="K197" s="159"/>
      <c r="L197" s="159">
        <v>4</v>
      </c>
      <c r="M197" s="158">
        <v>4</v>
      </c>
      <c r="N197" s="158">
        <v>4</v>
      </c>
      <c r="O197" s="158">
        <v>4</v>
      </c>
      <c r="P197" s="158">
        <v>4</v>
      </c>
      <c r="Q197" s="158">
        <v>4</v>
      </c>
      <c r="R197" s="158"/>
      <c r="S197" s="158">
        <v>4</v>
      </c>
      <c r="T197" s="158">
        <v>3.5</v>
      </c>
      <c r="U197" s="173">
        <v>4</v>
      </c>
      <c r="V197" s="158">
        <v>4</v>
      </c>
      <c r="W197" s="175">
        <v>4</v>
      </c>
      <c r="X197" s="158">
        <v>4</v>
      </c>
      <c r="Y197" s="158">
        <v>4</v>
      </c>
      <c r="Z197" s="158">
        <v>4</v>
      </c>
      <c r="AA197" s="158">
        <v>4</v>
      </c>
      <c r="AB197" s="173"/>
      <c r="AC197" s="173">
        <v>4</v>
      </c>
      <c r="AD197" s="158">
        <v>4</v>
      </c>
      <c r="AE197" s="173">
        <v>4</v>
      </c>
      <c r="AF197" s="168">
        <v>4</v>
      </c>
      <c r="AG197" s="158"/>
      <c r="AH197" s="113"/>
      <c r="AI197" s="109">
        <f>IF(A197="","",COUNTIF(D197:AH198,"&gt;2")/2)</f>
        <v>18.5</v>
      </c>
      <c r="AJ197" s="109">
        <f>SUMPRODUCT(IFERROR((IFERROR(WEEKDAY($D$3:$AH$3,2),999)&lt;6)*D197:AH198,0))</f>
        <v>99.5</v>
      </c>
      <c r="AK197" s="109">
        <f>SUMPRODUCT((IFERROR(WEEKDAY($D$3:$AH$3,2),999)&lt;6)*D199:AH199)</f>
        <v>38.5</v>
      </c>
      <c r="AL197" s="109">
        <f>SUMPRODUCT(IFERROR((IFERROR(WEEKDAY($D$3:$AH$3,2),0)&gt;5)*D197:AH199,0))</f>
        <v>65</v>
      </c>
      <c r="AM197" s="109">
        <f>SUM(D197:AH199)</f>
        <v>203</v>
      </c>
      <c r="AN197" s="67" t="s">
        <v>219</v>
      </c>
      <c r="AO197" s="109">
        <f>SUMPRODUCT((IFERROR((D197:AH197+D198:AH198+D199:AH199),0)&gt;8)*1,IFERROR((D197:AH197+D198:AH198+D199:AH199-8),0))</f>
        <v>55.5</v>
      </c>
      <c r="AP197" s="109">
        <f>AM197-AO197</f>
        <v>147.5</v>
      </c>
    </row>
    <row r="198" s="60" customFormat="1" ht="20.25" spans="1:42">
      <c r="A198" s="182"/>
      <c r="B198" s="156"/>
      <c r="C198" s="165" t="s">
        <v>223</v>
      </c>
      <c r="D198" s="158"/>
      <c r="E198" s="158"/>
      <c r="F198" s="158"/>
      <c r="G198" s="158"/>
      <c r="H198" s="159"/>
      <c r="I198" s="158"/>
      <c r="J198" s="158"/>
      <c r="K198" s="159"/>
      <c r="L198" s="159">
        <v>4</v>
      </c>
      <c r="M198" s="158">
        <v>4</v>
      </c>
      <c r="N198" s="158">
        <v>4</v>
      </c>
      <c r="O198" s="158">
        <v>4</v>
      </c>
      <c r="P198" s="158">
        <v>4</v>
      </c>
      <c r="Q198" s="158">
        <v>4</v>
      </c>
      <c r="R198" s="158"/>
      <c r="S198" s="158">
        <v>4</v>
      </c>
      <c r="T198" s="158"/>
      <c r="U198" s="173">
        <v>4</v>
      </c>
      <c r="V198" s="158">
        <v>4</v>
      </c>
      <c r="W198" s="175">
        <v>4</v>
      </c>
      <c r="X198" s="158">
        <v>4</v>
      </c>
      <c r="Y198" s="158">
        <v>4</v>
      </c>
      <c r="Z198" s="158">
        <v>4</v>
      </c>
      <c r="AA198" s="158">
        <v>4</v>
      </c>
      <c r="AB198" s="173"/>
      <c r="AC198" s="173">
        <v>4</v>
      </c>
      <c r="AD198" s="158">
        <v>4</v>
      </c>
      <c r="AE198" s="173">
        <v>4</v>
      </c>
      <c r="AF198" s="168">
        <v>4</v>
      </c>
      <c r="AG198" s="158"/>
      <c r="AH198" s="113"/>
      <c r="AI198" s="109"/>
      <c r="AJ198" s="109"/>
      <c r="AK198" s="109"/>
      <c r="AL198" s="109"/>
      <c r="AM198" s="109"/>
      <c r="AN198" s="67"/>
      <c r="AO198" s="109"/>
      <c r="AP198" s="109"/>
    </row>
    <row r="199" s="60" customFormat="1" ht="20.25" spans="1:42">
      <c r="A199" s="182"/>
      <c r="B199" s="161"/>
      <c r="C199" s="166" t="s">
        <v>220</v>
      </c>
      <c r="D199" s="158"/>
      <c r="E199" s="158"/>
      <c r="F199" s="158"/>
      <c r="G199" s="158"/>
      <c r="H199" s="159"/>
      <c r="I199" s="158"/>
      <c r="J199" s="158"/>
      <c r="K199" s="159"/>
      <c r="L199" s="159">
        <v>6</v>
      </c>
      <c r="M199" s="158">
        <v>2.5</v>
      </c>
      <c r="N199" s="158">
        <v>2.5</v>
      </c>
      <c r="O199" s="158">
        <v>4</v>
      </c>
      <c r="P199" s="158">
        <v>6</v>
      </c>
      <c r="Q199" s="158">
        <v>0.5</v>
      </c>
      <c r="R199" s="158"/>
      <c r="S199" s="158">
        <v>2.5</v>
      </c>
      <c r="T199" s="158"/>
      <c r="U199" s="173">
        <v>3</v>
      </c>
      <c r="V199" s="158">
        <v>4</v>
      </c>
      <c r="W199" s="175">
        <v>2</v>
      </c>
      <c r="X199" s="158">
        <v>5</v>
      </c>
      <c r="Y199" s="158">
        <v>4.5</v>
      </c>
      <c r="Z199" s="158">
        <v>2.5</v>
      </c>
      <c r="AA199" s="158">
        <v>4</v>
      </c>
      <c r="AB199" s="173"/>
      <c r="AC199" s="173">
        <v>1</v>
      </c>
      <c r="AD199" s="158">
        <v>1</v>
      </c>
      <c r="AE199" s="173">
        <v>2.5</v>
      </c>
      <c r="AF199" s="168">
        <v>2</v>
      </c>
      <c r="AG199" s="158"/>
      <c r="AH199" s="113"/>
      <c r="AI199" s="109"/>
      <c r="AJ199" s="109"/>
      <c r="AK199" s="109"/>
      <c r="AL199" s="109"/>
      <c r="AM199" s="109"/>
      <c r="AN199" s="67"/>
      <c r="AO199" s="109"/>
      <c r="AP199" s="109"/>
    </row>
    <row r="200" s="60" customFormat="1" ht="20.25" spans="1:42">
      <c r="A200" s="156" t="s">
        <v>100</v>
      </c>
      <c r="B200" s="156" t="s">
        <v>231</v>
      </c>
      <c r="C200" s="165" t="s">
        <v>222</v>
      </c>
      <c r="D200" s="158"/>
      <c r="E200" s="158"/>
      <c r="F200" s="158"/>
      <c r="G200" s="158"/>
      <c r="H200" s="159"/>
      <c r="I200" s="158"/>
      <c r="J200" s="158"/>
      <c r="K200" s="159"/>
      <c r="L200" s="159"/>
      <c r="M200" s="158"/>
      <c r="N200" s="158"/>
      <c r="O200" s="158"/>
      <c r="P200" s="158">
        <v>4</v>
      </c>
      <c r="Q200" s="158">
        <v>4</v>
      </c>
      <c r="R200" s="158">
        <v>4</v>
      </c>
      <c r="S200" s="158"/>
      <c r="T200" s="158">
        <v>4</v>
      </c>
      <c r="U200" s="173">
        <v>4</v>
      </c>
      <c r="V200" s="158">
        <v>4</v>
      </c>
      <c r="W200" s="175">
        <v>4</v>
      </c>
      <c r="X200" s="158">
        <v>4</v>
      </c>
      <c r="Y200" s="158">
        <v>4</v>
      </c>
      <c r="Z200" s="158">
        <v>4</v>
      </c>
      <c r="AA200" s="158"/>
      <c r="AB200" s="158"/>
      <c r="AC200" s="173">
        <v>4</v>
      </c>
      <c r="AD200" s="158">
        <v>4</v>
      </c>
      <c r="AE200" s="173">
        <v>4</v>
      </c>
      <c r="AF200" s="168">
        <v>4</v>
      </c>
      <c r="AG200" s="158"/>
      <c r="AH200" s="113"/>
      <c r="AI200" s="109">
        <f>IF(A200="","",COUNTIF(D200:AH201,"&gt;2")/2)</f>
        <v>14</v>
      </c>
      <c r="AJ200" s="109">
        <f>SUMPRODUCT(IFERROR((IFERROR(WEEKDAY($D$3:$AH$3,2),999)&lt;6)*D200:AH201,0))</f>
        <v>64</v>
      </c>
      <c r="AK200" s="109">
        <f>SUMPRODUCT((IFERROR(WEEKDAY($D$3:$AH$3,2),999)&lt;6)*D202:AH202)</f>
        <v>23</v>
      </c>
      <c r="AL200" s="109">
        <f>SUMPRODUCT(IFERROR((IFERROR(WEEKDAY($D$3:$AH$3,2),0)&gt;5)*D200:AH202,0))</f>
        <v>65.5</v>
      </c>
      <c r="AM200" s="109">
        <f>SUM(D200:AH202)</f>
        <v>152.5</v>
      </c>
      <c r="AN200" s="67" t="s">
        <v>219</v>
      </c>
      <c r="AO200" s="109">
        <f>SUMPRODUCT((IFERROR((D200:AH200+D201:AH201+D202:AH202),0)&gt;8)*1,IFERROR((D200:AH200+D201:AH201+D202:AH202-8),0))</f>
        <v>40.5</v>
      </c>
      <c r="AP200" s="109">
        <f>AM200-AO200</f>
        <v>112</v>
      </c>
    </row>
    <row r="201" s="60" customFormat="1" ht="20.25" spans="1:42">
      <c r="A201" s="156"/>
      <c r="B201" s="156"/>
      <c r="C201" s="165" t="s">
        <v>223</v>
      </c>
      <c r="D201" s="158"/>
      <c r="E201" s="158"/>
      <c r="F201" s="158"/>
      <c r="G201" s="158"/>
      <c r="H201" s="159"/>
      <c r="I201" s="158"/>
      <c r="J201" s="158"/>
      <c r="K201" s="159"/>
      <c r="L201" s="159"/>
      <c r="M201" s="158"/>
      <c r="N201" s="158"/>
      <c r="O201" s="158"/>
      <c r="P201" s="158">
        <v>4</v>
      </c>
      <c r="Q201" s="158">
        <v>4</v>
      </c>
      <c r="R201" s="158">
        <v>4</v>
      </c>
      <c r="S201" s="158"/>
      <c r="T201" s="158">
        <v>4</v>
      </c>
      <c r="U201" s="173">
        <v>4</v>
      </c>
      <c r="V201" s="158">
        <v>4</v>
      </c>
      <c r="W201" s="175">
        <v>4</v>
      </c>
      <c r="X201" s="158">
        <v>4</v>
      </c>
      <c r="Y201" s="158">
        <v>4</v>
      </c>
      <c r="Z201" s="158">
        <v>4</v>
      </c>
      <c r="AA201" s="158"/>
      <c r="AB201" s="158"/>
      <c r="AC201" s="173">
        <v>4</v>
      </c>
      <c r="AD201" s="158">
        <v>4</v>
      </c>
      <c r="AE201" s="173">
        <v>4</v>
      </c>
      <c r="AF201" s="168">
        <v>4</v>
      </c>
      <c r="AG201" s="158"/>
      <c r="AH201" s="113"/>
      <c r="AI201" s="109"/>
      <c r="AJ201" s="109"/>
      <c r="AK201" s="109"/>
      <c r="AL201" s="109"/>
      <c r="AM201" s="109"/>
      <c r="AN201" s="67"/>
      <c r="AO201" s="109"/>
      <c r="AP201" s="109"/>
    </row>
    <row r="202" s="60" customFormat="1" ht="20.25" spans="1:42">
      <c r="A202" s="156"/>
      <c r="B202" s="161"/>
      <c r="C202" s="166" t="s">
        <v>220</v>
      </c>
      <c r="D202" s="158"/>
      <c r="E202" s="158"/>
      <c r="F202" s="158"/>
      <c r="G202" s="158"/>
      <c r="H202" s="159"/>
      <c r="I202" s="158"/>
      <c r="J202" s="158"/>
      <c r="K202" s="159"/>
      <c r="L202" s="159"/>
      <c r="M202" s="158"/>
      <c r="N202" s="158"/>
      <c r="O202" s="158"/>
      <c r="P202" s="158">
        <v>2.5</v>
      </c>
      <c r="Q202" s="158">
        <v>1.5</v>
      </c>
      <c r="R202" s="158">
        <v>2.5</v>
      </c>
      <c r="S202" s="158"/>
      <c r="T202" s="158">
        <v>3</v>
      </c>
      <c r="U202" s="173">
        <v>3.5</v>
      </c>
      <c r="V202" s="158">
        <v>4</v>
      </c>
      <c r="W202" s="175">
        <v>4.5</v>
      </c>
      <c r="X202" s="158">
        <v>5</v>
      </c>
      <c r="Y202" s="158">
        <v>4.5</v>
      </c>
      <c r="Z202" s="158">
        <v>2.5</v>
      </c>
      <c r="AA202" s="158"/>
      <c r="AB202" s="158"/>
      <c r="AC202" s="173">
        <v>1</v>
      </c>
      <c r="AD202" s="158">
        <v>1</v>
      </c>
      <c r="AE202" s="173">
        <v>3</v>
      </c>
      <c r="AF202" s="168">
        <v>2</v>
      </c>
      <c r="AG202" s="158"/>
      <c r="AH202" s="113"/>
      <c r="AI202" s="109"/>
      <c r="AJ202" s="109"/>
      <c r="AK202" s="109"/>
      <c r="AL202" s="109"/>
      <c r="AM202" s="109"/>
      <c r="AN202" s="67"/>
      <c r="AO202" s="109"/>
      <c r="AP202" s="109"/>
    </row>
    <row r="203" s="60" customFormat="1" ht="20.25" spans="1:42">
      <c r="A203" s="179" t="s">
        <v>101</v>
      </c>
      <c r="B203" s="156" t="s">
        <v>231</v>
      </c>
      <c r="C203" s="165" t="s">
        <v>222</v>
      </c>
      <c r="D203" s="158"/>
      <c r="E203" s="158"/>
      <c r="F203" s="158"/>
      <c r="G203" s="158"/>
      <c r="H203" s="159"/>
      <c r="I203" s="158"/>
      <c r="J203" s="158"/>
      <c r="K203" s="159"/>
      <c r="L203" s="159"/>
      <c r="M203" s="158"/>
      <c r="N203" s="158">
        <v>4</v>
      </c>
      <c r="O203" s="158">
        <v>4</v>
      </c>
      <c r="P203" s="158">
        <v>4</v>
      </c>
      <c r="Q203" s="158">
        <v>4</v>
      </c>
      <c r="R203" s="158">
        <v>3.5</v>
      </c>
      <c r="S203" s="158"/>
      <c r="T203" s="158"/>
      <c r="U203" s="173"/>
      <c r="V203" s="158"/>
      <c r="W203" s="175"/>
      <c r="X203" s="158"/>
      <c r="Y203" s="158"/>
      <c r="Z203" s="158"/>
      <c r="AA203" s="158"/>
      <c r="AB203" s="158"/>
      <c r="AC203" s="173"/>
      <c r="AD203" s="158"/>
      <c r="AE203" s="173"/>
      <c r="AF203" s="168"/>
      <c r="AG203" s="158"/>
      <c r="AH203" s="113"/>
      <c r="AI203" s="109">
        <f>IF(A203="","",COUNTIF(D203:AH204,"&gt;2")/2)</f>
        <v>4.5</v>
      </c>
      <c r="AJ203" s="109">
        <f>SUMPRODUCT(IFERROR((IFERROR(WEEKDAY($D$3:$AH$3,2),999)&lt;6)*D203:AH204,0))</f>
        <v>19.5</v>
      </c>
      <c r="AK203" s="109">
        <f>SUMPRODUCT((IFERROR(WEEKDAY($D$3:$AH$3,2),999)&lt;6)*D205:AH205)</f>
        <v>5.5</v>
      </c>
      <c r="AL203" s="109">
        <f>SUMPRODUCT(IFERROR((IFERROR(WEEKDAY($D$3:$AH$3,2),0)&gt;5)*D203:AH205,0))</f>
        <v>22.5</v>
      </c>
      <c r="AM203" s="109">
        <f>SUM(D203:AH205)</f>
        <v>47.5</v>
      </c>
      <c r="AN203" s="67" t="s">
        <v>219</v>
      </c>
      <c r="AO203" s="109">
        <f>SUMPRODUCT((IFERROR((D203:AH203+D204:AH204+D205:AH205),0)&gt;8)*1,IFERROR((D203:AH203+D204:AH204+D205:AH205-8),0))</f>
        <v>12</v>
      </c>
      <c r="AP203" s="109">
        <f>AM203-AO203</f>
        <v>35.5</v>
      </c>
    </row>
    <row r="204" s="60" customFormat="1" ht="20.25" spans="1:42">
      <c r="A204" s="180"/>
      <c r="B204" s="156"/>
      <c r="C204" s="165" t="s">
        <v>223</v>
      </c>
      <c r="D204" s="158"/>
      <c r="E204" s="158"/>
      <c r="F204" s="158"/>
      <c r="G204" s="158"/>
      <c r="H204" s="159"/>
      <c r="I204" s="158"/>
      <c r="J204" s="158"/>
      <c r="K204" s="159"/>
      <c r="L204" s="159"/>
      <c r="M204" s="158"/>
      <c r="N204" s="158">
        <v>4</v>
      </c>
      <c r="O204" s="158">
        <v>4</v>
      </c>
      <c r="P204" s="158">
        <v>4</v>
      </c>
      <c r="Q204" s="158">
        <v>4</v>
      </c>
      <c r="R204" s="158">
        <v>0</v>
      </c>
      <c r="S204" s="158"/>
      <c r="T204" s="158"/>
      <c r="U204" s="173"/>
      <c r="V204" s="158"/>
      <c r="W204" s="175"/>
      <c r="X204" s="158"/>
      <c r="Y204" s="158"/>
      <c r="Z204" s="158"/>
      <c r="AA204" s="158"/>
      <c r="AB204" s="158"/>
      <c r="AC204" s="173"/>
      <c r="AD204" s="158"/>
      <c r="AE204" s="173"/>
      <c r="AF204" s="168"/>
      <c r="AG204" s="158"/>
      <c r="AH204" s="113"/>
      <c r="AI204" s="109"/>
      <c r="AJ204" s="109"/>
      <c r="AK204" s="109"/>
      <c r="AL204" s="109"/>
      <c r="AM204" s="109"/>
      <c r="AN204" s="67"/>
      <c r="AO204" s="109"/>
      <c r="AP204" s="109"/>
    </row>
    <row r="205" s="60" customFormat="1" ht="20.25" spans="1:42">
      <c r="A205" s="180"/>
      <c r="B205" s="161"/>
      <c r="C205" s="166" t="s">
        <v>220</v>
      </c>
      <c r="D205" s="158"/>
      <c r="E205" s="158"/>
      <c r="F205" s="158"/>
      <c r="G205" s="158"/>
      <c r="H205" s="159"/>
      <c r="I205" s="158"/>
      <c r="J205" s="158"/>
      <c r="K205" s="159"/>
      <c r="L205" s="159"/>
      <c r="M205" s="158"/>
      <c r="N205" s="158">
        <v>2.5</v>
      </c>
      <c r="O205" s="158">
        <v>3</v>
      </c>
      <c r="P205" s="158">
        <v>3</v>
      </c>
      <c r="Q205" s="158">
        <v>3.5</v>
      </c>
      <c r="R205" s="158">
        <v>0</v>
      </c>
      <c r="S205" s="158"/>
      <c r="T205" s="158"/>
      <c r="U205" s="173"/>
      <c r="V205" s="158"/>
      <c r="W205" s="175"/>
      <c r="X205" s="158"/>
      <c r="Y205" s="158"/>
      <c r="Z205" s="158"/>
      <c r="AA205" s="158"/>
      <c r="AB205" s="158"/>
      <c r="AC205" s="173"/>
      <c r="AD205" s="158"/>
      <c r="AE205" s="173"/>
      <c r="AF205" s="168"/>
      <c r="AG205" s="158"/>
      <c r="AH205" s="113"/>
      <c r="AI205" s="109"/>
      <c r="AJ205" s="109"/>
      <c r="AK205" s="109"/>
      <c r="AL205" s="109"/>
      <c r="AM205" s="109"/>
      <c r="AN205" s="67"/>
      <c r="AO205" s="109"/>
      <c r="AP205" s="109"/>
    </row>
    <row r="206" s="60" customFormat="1" ht="20.25" spans="1:42">
      <c r="A206" s="181" t="s">
        <v>102</v>
      </c>
      <c r="B206" s="156" t="s">
        <v>231</v>
      </c>
      <c r="C206" s="165" t="s">
        <v>222</v>
      </c>
      <c r="D206" s="158"/>
      <c r="E206" s="158"/>
      <c r="F206" s="158"/>
      <c r="G206" s="158"/>
      <c r="H206" s="159"/>
      <c r="I206" s="158"/>
      <c r="J206" s="158"/>
      <c r="K206" s="159"/>
      <c r="L206" s="159"/>
      <c r="M206" s="158"/>
      <c r="N206" s="158"/>
      <c r="O206" s="158"/>
      <c r="P206" s="158"/>
      <c r="Q206" s="158"/>
      <c r="R206" s="158"/>
      <c r="S206" s="158">
        <v>0</v>
      </c>
      <c r="T206" s="158">
        <v>4</v>
      </c>
      <c r="U206" s="173"/>
      <c r="V206" s="173"/>
      <c r="W206" s="175">
        <v>4</v>
      </c>
      <c r="X206" s="158">
        <v>4</v>
      </c>
      <c r="Y206" s="158">
        <v>4</v>
      </c>
      <c r="Z206" s="158">
        <v>3</v>
      </c>
      <c r="AA206" s="158">
        <v>4</v>
      </c>
      <c r="AB206" s="158"/>
      <c r="AC206" s="173">
        <v>4</v>
      </c>
      <c r="AD206" s="158">
        <v>4</v>
      </c>
      <c r="AE206" s="173">
        <v>3.5</v>
      </c>
      <c r="AF206" s="168"/>
      <c r="AG206" s="158"/>
      <c r="AH206" s="201"/>
      <c r="AI206" s="109">
        <f>IF(A206="","",COUNTIF(D206:AH207,"&gt;2")/2)</f>
        <v>9.5</v>
      </c>
      <c r="AJ206" s="109">
        <f>SUMPRODUCT(IFERROR((IFERROR(WEEKDAY($D$3:$AH$3,2),999)&lt;6)*D206:AH207,0))</f>
        <v>48</v>
      </c>
      <c r="AK206" s="109">
        <f>SUMPRODUCT((IFERROR(WEEKDAY($D$3:$AH$3,2),999)&lt;6)*D208:AH208)</f>
        <v>26</v>
      </c>
      <c r="AL206" s="109">
        <f>SUMPRODUCT(IFERROR((IFERROR(WEEKDAY($D$3:$AH$3,2),0)&gt;5)*D206:AH208,0))</f>
        <v>38</v>
      </c>
      <c r="AM206" s="109">
        <f>SUM(D206:AH208)</f>
        <v>112</v>
      </c>
      <c r="AN206" s="67" t="s">
        <v>219</v>
      </c>
      <c r="AO206" s="109">
        <f>SUMPRODUCT((IFERROR((D206:AH206+D207:AH207+D208:AH208),0)&gt;8)*1,IFERROR((D206:AH206+D207:AH207+D208:AH208-8),0))</f>
        <v>29.5</v>
      </c>
      <c r="AP206" s="109">
        <f>AM206-AO206</f>
        <v>82.5</v>
      </c>
    </row>
    <row r="207" s="60" customFormat="1" ht="20.25" spans="1:42">
      <c r="A207" s="182"/>
      <c r="B207" s="156"/>
      <c r="C207" s="165" t="s">
        <v>223</v>
      </c>
      <c r="D207" s="158"/>
      <c r="E207" s="158"/>
      <c r="F207" s="158"/>
      <c r="G207" s="158"/>
      <c r="H207" s="159"/>
      <c r="I207" s="158"/>
      <c r="J207" s="158"/>
      <c r="K207" s="159"/>
      <c r="L207" s="159"/>
      <c r="M207" s="158"/>
      <c r="N207" s="158"/>
      <c r="O207" s="158"/>
      <c r="P207" s="158"/>
      <c r="Q207" s="158"/>
      <c r="R207" s="158"/>
      <c r="S207" s="158">
        <v>4.5</v>
      </c>
      <c r="T207" s="158">
        <v>4</v>
      </c>
      <c r="U207" s="173"/>
      <c r="V207" s="173"/>
      <c r="W207" s="175">
        <v>4</v>
      </c>
      <c r="X207" s="158">
        <v>4</v>
      </c>
      <c r="Y207" s="158">
        <v>4</v>
      </c>
      <c r="Z207" s="158">
        <v>4</v>
      </c>
      <c r="AA207" s="158">
        <v>4</v>
      </c>
      <c r="AB207" s="158">
        <v>4.5</v>
      </c>
      <c r="AC207" s="173">
        <v>4</v>
      </c>
      <c r="AD207" s="158">
        <v>4</v>
      </c>
      <c r="AE207" s="173">
        <v>0</v>
      </c>
      <c r="AF207" s="168"/>
      <c r="AG207" s="158"/>
      <c r="AH207" s="201"/>
      <c r="AI207" s="109"/>
      <c r="AJ207" s="109"/>
      <c r="AK207" s="109"/>
      <c r="AL207" s="109"/>
      <c r="AM207" s="109"/>
      <c r="AN207" s="67"/>
      <c r="AO207" s="109"/>
      <c r="AP207" s="109"/>
    </row>
    <row r="208" s="60" customFormat="1" ht="20.25" spans="1:42">
      <c r="A208" s="182"/>
      <c r="B208" s="161"/>
      <c r="C208" s="166" t="s">
        <v>220</v>
      </c>
      <c r="D208" s="158"/>
      <c r="E208" s="158"/>
      <c r="F208" s="158"/>
      <c r="G208" s="158"/>
      <c r="H208" s="159"/>
      <c r="I208" s="158"/>
      <c r="J208" s="158"/>
      <c r="K208" s="159"/>
      <c r="L208" s="159"/>
      <c r="M208" s="158"/>
      <c r="N208" s="158"/>
      <c r="O208" s="158"/>
      <c r="P208" s="158"/>
      <c r="Q208" s="158"/>
      <c r="R208" s="158"/>
      <c r="S208" s="158">
        <v>5</v>
      </c>
      <c r="T208" s="158">
        <v>3.5</v>
      </c>
      <c r="U208" s="173"/>
      <c r="V208" s="173"/>
      <c r="W208" s="175">
        <v>5</v>
      </c>
      <c r="X208" s="158">
        <v>4.5</v>
      </c>
      <c r="Y208" s="158">
        <v>4.5</v>
      </c>
      <c r="Z208" s="158">
        <v>5.5</v>
      </c>
      <c r="AA208" s="158">
        <v>4</v>
      </c>
      <c r="AB208" s="158">
        <v>2.5</v>
      </c>
      <c r="AC208" s="173">
        <v>1</v>
      </c>
      <c r="AD208" s="158">
        <v>1</v>
      </c>
      <c r="AE208" s="173">
        <v>0</v>
      </c>
      <c r="AF208" s="168"/>
      <c r="AG208" s="158"/>
      <c r="AH208" s="201"/>
      <c r="AI208" s="109"/>
      <c r="AJ208" s="109"/>
      <c r="AK208" s="109"/>
      <c r="AL208" s="109"/>
      <c r="AM208" s="109"/>
      <c r="AN208" s="67"/>
      <c r="AO208" s="109"/>
      <c r="AP208" s="109"/>
    </row>
    <row r="209" s="60" customFormat="1" ht="20.25" spans="1:42">
      <c r="A209" s="181" t="s">
        <v>103</v>
      </c>
      <c r="B209" s="156" t="s">
        <v>231</v>
      </c>
      <c r="C209" s="165" t="s">
        <v>222</v>
      </c>
      <c r="D209" s="158"/>
      <c r="E209" s="158"/>
      <c r="F209" s="158"/>
      <c r="G209" s="158"/>
      <c r="H209" s="159"/>
      <c r="I209" s="158"/>
      <c r="J209" s="158"/>
      <c r="K209" s="159"/>
      <c r="L209" s="159"/>
      <c r="M209" s="158"/>
      <c r="N209" s="158"/>
      <c r="O209" s="158"/>
      <c r="P209" s="158"/>
      <c r="Q209" s="158"/>
      <c r="R209" s="158"/>
      <c r="S209" s="158">
        <v>0</v>
      </c>
      <c r="T209" s="158">
        <v>4</v>
      </c>
      <c r="U209" s="173">
        <v>4</v>
      </c>
      <c r="V209" s="173"/>
      <c r="W209" s="175">
        <v>4</v>
      </c>
      <c r="X209" s="158">
        <v>4</v>
      </c>
      <c r="Y209" s="158">
        <v>4</v>
      </c>
      <c r="Z209" s="158">
        <v>3</v>
      </c>
      <c r="AA209" s="158">
        <v>4</v>
      </c>
      <c r="AB209" s="158">
        <v>4</v>
      </c>
      <c r="AC209" s="173">
        <v>4</v>
      </c>
      <c r="AD209" s="158">
        <v>4</v>
      </c>
      <c r="AE209" s="173">
        <v>3.5</v>
      </c>
      <c r="AF209" s="168">
        <v>4</v>
      </c>
      <c r="AG209" s="158"/>
      <c r="AH209" s="201"/>
      <c r="AI209" s="109">
        <f>IF(A209="","",COUNTIF(D209:AH210,"&gt;2")/2)</f>
        <v>12</v>
      </c>
      <c r="AJ209" s="109">
        <f>SUMPRODUCT(IFERROR((IFERROR(WEEKDAY($D$3:$AH$3,2),999)&lt;6)*D209:AH210,0))</f>
        <v>67.5</v>
      </c>
      <c r="AK209" s="109">
        <f>SUMPRODUCT((IFERROR(WEEKDAY($D$3:$AH$3,2),999)&lt;6)*D211:AH211)</f>
        <v>30</v>
      </c>
      <c r="AL209" s="109">
        <f>SUMPRODUCT(IFERROR((IFERROR(WEEKDAY($D$3:$AH$3,2),0)&gt;5)*D209:AH211,0))</f>
        <v>38.5</v>
      </c>
      <c r="AM209" s="109">
        <f>SUM(D209:AH211)</f>
        <v>136</v>
      </c>
      <c r="AN209" s="67" t="s">
        <v>219</v>
      </c>
      <c r="AO209" s="109">
        <f>SUMPRODUCT((IFERROR((D209:AH209+D210:AH210+D211:AH211),0)&gt;8)*1,IFERROR((D209:AH209+D210:AH210+D211:AH211-8),0))</f>
        <v>36.5</v>
      </c>
      <c r="AP209" s="109">
        <f>AM209-AO209</f>
        <v>99.5</v>
      </c>
    </row>
    <row r="210" s="60" customFormat="1" ht="20.25" spans="1:42">
      <c r="A210" s="182"/>
      <c r="B210" s="156"/>
      <c r="C210" s="165" t="s">
        <v>223</v>
      </c>
      <c r="D210" s="158"/>
      <c r="E210" s="158"/>
      <c r="F210" s="158"/>
      <c r="G210" s="158"/>
      <c r="H210" s="159"/>
      <c r="I210" s="158"/>
      <c r="J210" s="158"/>
      <c r="K210" s="159"/>
      <c r="L210" s="159"/>
      <c r="M210" s="158"/>
      <c r="N210" s="158"/>
      <c r="O210" s="158"/>
      <c r="P210" s="158"/>
      <c r="Q210" s="158"/>
      <c r="R210" s="158"/>
      <c r="S210" s="158">
        <v>4.5</v>
      </c>
      <c r="T210" s="158">
        <v>4</v>
      </c>
      <c r="U210" s="173">
        <v>4</v>
      </c>
      <c r="V210" s="173"/>
      <c r="W210" s="175">
        <v>4</v>
      </c>
      <c r="X210" s="158">
        <v>4</v>
      </c>
      <c r="Y210" s="158">
        <v>4</v>
      </c>
      <c r="Z210" s="158">
        <v>4</v>
      </c>
      <c r="AA210" s="158">
        <v>4</v>
      </c>
      <c r="AB210" s="158">
        <v>4</v>
      </c>
      <c r="AC210" s="173">
        <v>4</v>
      </c>
      <c r="AD210" s="158">
        <v>4</v>
      </c>
      <c r="AE210" s="173"/>
      <c r="AF210" s="168">
        <v>4</v>
      </c>
      <c r="AG210" s="158"/>
      <c r="AH210" s="201"/>
      <c r="AI210" s="109"/>
      <c r="AJ210" s="109"/>
      <c r="AK210" s="109"/>
      <c r="AL210" s="109"/>
      <c r="AM210" s="109"/>
      <c r="AN210" s="67"/>
      <c r="AO210" s="109"/>
      <c r="AP210" s="109"/>
    </row>
    <row r="211" s="60" customFormat="1" ht="20.25" spans="1:42">
      <c r="A211" s="182"/>
      <c r="B211" s="161"/>
      <c r="C211" s="166" t="s">
        <v>220</v>
      </c>
      <c r="D211" s="158"/>
      <c r="E211" s="158"/>
      <c r="F211" s="158"/>
      <c r="G211" s="158"/>
      <c r="H211" s="159"/>
      <c r="I211" s="158"/>
      <c r="J211" s="158"/>
      <c r="K211" s="159"/>
      <c r="L211" s="159"/>
      <c r="M211" s="158"/>
      <c r="N211" s="158"/>
      <c r="O211" s="158"/>
      <c r="P211" s="158"/>
      <c r="Q211" s="158"/>
      <c r="R211" s="158"/>
      <c r="S211" s="158">
        <v>4.5</v>
      </c>
      <c r="T211" s="158">
        <v>3.5</v>
      </c>
      <c r="U211" s="173">
        <v>1</v>
      </c>
      <c r="V211" s="173"/>
      <c r="W211" s="175">
        <v>5</v>
      </c>
      <c r="X211" s="158">
        <v>5</v>
      </c>
      <c r="Y211" s="158">
        <v>5</v>
      </c>
      <c r="Z211" s="158">
        <v>5.5</v>
      </c>
      <c r="AA211" s="158">
        <v>4.5</v>
      </c>
      <c r="AB211" s="158">
        <v>3</v>
      </c>
      <c r="AC211" s="173">
        <v>1</v>
      </c>
      <c r="AD211" s="158">
        <v>1</v>
      </c>
      <c r="AE211" s="173">
        <v>0</v>
      </c>
      <c r="AF211" s="168">
        <v>2</v>
      </c>
      <c r="AG211" s="158"/>
      <c r="AH211" s="201"/>
      <c r="AI211" s="109"/>
      <c r="AJ211" s="109"/>
      <c r="AK211" s="109"/>
      <c r="AL211" s="109"/>
      <c r="AM211" s="109"/>
      <c r="AN211" s="67"/>
      <c r="AO211" s="109"/>
      <c r="AP211" s="109"/>
    </row>
    <row r="212" s="60" customFormat="1" ht="20.25" spans="1:42">
      <c r="A212" s="181" t="s">
        <v>104</v>
      </c>
      <c r="B212" s="156" t="s">
        <v>231</v>
      </c>
      <c r="C212" s="165" t="s">
        <v>222</v>
      </c>
      <c r="D212" s="158"/>
      <c r="E212" s="158"/>
      <c r="F212" s="158"/>
      <c r="G212" s="158"/>
      <c r="H212" s="159"/>
      <c r="I212" s="158"/>
      <c r="J212" s="158"/>
      <c r="K212" s="159"/>
      <c r="L212" s="159"/>
      <c r="M212" s="158"/>
      <c r="N212" s="158"/>
      <c r="O212" s="158"/>
      <c r="P212" s="158"/>
      <c r="Q212" s="158"/>
      <c r="R212" s="158"/>
      <c r="S212" s="158"/>
      <c r="T212" s="158"/>
      <c r="U212" s="173"/>
      <c r="V212" s="158"/>
      <c r="W212" s="175"/>
      <c r="X212" s="158"/>
      <c r="Y212" s="158"/>
      <c r="Z212" s="158"/>
      <c r="AA212" s="158"/>
      <c r="AB212" s="158"/>
      <c r="AC212" s="173"/>
      <c r="AD212" s="158"/>
      <c r="AE212" s="173">
        <v>4</v>
      </c>
      <c r="AF212" s="168">
        <v>4</v>
      </c>
      <c r="AG212" s="158"/>
      <c r="AH212" s="201"/>
      <c r="AI212" s="109">
        <f>IF(A212="","",COUNTIF(D212:AH213,"&gt;2")/2)</f>
        <v>2</v>
      </c>
      <c r="AJ212" s="109">
        <f>SUMPRODUCT(IFERROR((IFERROR(WEEKDAY($D$3:$AH$3,2),999)&lt;6)*D212:AH213,0))</f>
        <v>8</v>
      </c>
      <c r="AK212" s="109">
        <f>SUMPRODUCT((IFERROR(WEEKDAY($D$3:$AH$3,2),999)&lt;6)*D214:AH214)</f>
        <v>2</v>
      </c>
      <c r="AL212" s="109">
        <f>SUMPRODUCT(IFERROR((IFERROR(WEEKDAY($D$3:$AH$3,2),0)&gt;5)*D212:AH214,0))</f>
        <v>11</v>
      </c>
      <c r="AM212" s="109">
        <f>SUM(D212:AH214)</f>
        <v>21</v>
      </c>
      <c r="AN212" s="67" t="s">
        <v>219</v>
      </c>
      <c r="AO212" s="109">
        <f>SUMPRODUCT((IFERROR((D212:AH212+D213:AH213+D214:AH214),0)&gt;8)*1,IFERROR((D212:AH212+D213:AH213+D214:AH214-8),0))</f>
        <v>5</v>
      </c>
      <c r="AP212" s="109">
        <f>AM212-AO212</f>
        <v>16</v>
      </c>
    </row>
    <row r="213" s="60" customFormat="1" ht="20.25" spans="1:42">
      <c r="A213" s="182"/>
      <c r="B213" s="156"/>
      <c r="C213" s="165" t="s">
        <v>223</v>
      </c>
      <c r="D213" s="158"/>
      <c r="E213" s="158"/>
      <c r="F213" s="158"/>
      <c r="G213" s="158"/>
      <c r="H213" s="159"/>
      <c r="I213" s="158"/>
      <c r="J213" s="158"/>
      <c r="K213" s="159"/>
      <c r="L213" s="159"/>
      <c r="M213" s="158"/>
      <c r="N213" s="158"/>
      <c r="O213" s="158"/>
      <c r="P213" s="158"/>
      <c r="Q213" s="158"/>
      <c r="R213" s="158"/>
      <c r="S213" s="158"/>
      <c r="T213" s="158"/>
      <c r="U213" s="173"/>
      <c r="V213" s="158"/>
      <c r="W213" s="175"/>
      <c r="X213" s="158"/>
      <c r="Y213" s="158"/>
      <c r="Z213" s="158"/>
      <c r="AA213" s="158"/>
      <c r="AB213" s="158"/>
      <c r="AC213" s="173"/>
      <c r="AD213" s="158"/>
      <c r="AE213" s="173">
        <v>4</v>
      </c>
      <c r="AF213" s="168">
        <v>4</v>
      </c>
      <c r="AG213" s="158"/>
      <c r="AH213" s="201"/>
      <c r="AI213" s="109"/>
      <c r="AJ213" s="109"/>
      <c r="AK213" s="109"/>
      <c r="AL213" s="109"/>
      <c r="AM213" s="109"/>
      <c r="AN213" s="67"/>
      <c r="AO213" s="109"/>
      <c r="AP213" s="109"/>
    </row>
    <row r="214" s="60" customFormat="1" ht="20.25" spans="1:42">
      <c r="A214" s="182"/>
      <c r="B214" s="161"/>
      <c r="C214" s="166" t="s">
        <v>220</v>
      </c>
      <c r="D214" s="158"/>
      <c r="E214" s="158"/>
      <c r="F214" s="158"/>
      <c r="G214" s="158"/>
      <c r="H214" s="159"/>
      <c r="I214" s="158"/>
      <c r="J214" s="158"/>
      <c r="K214" s="159"/>
      <c r="L214" s="159"/>
      <c r="M214" s="158"/>
      <c r="N214" s="158"/>
      <c r="O214" s="158"/>
      <c r="P214" s="158"/>
      <c r="Q214" s="158"/>
      <c r="R214" s="158"/>
      <c r="S214" s="158"/>
      <c r="T214" s="158"/>
      <c r="U214" s="173"/>
      <c r="V214" s="158"/>
      <c r="W214" s="175"/>
      <c r="X214" s="158"/>
      <c r="Y214" s="158"/>
      <c r="Z214" s="158"/>
      <c r="AA214" s="158"/>
      <c r="AB214" s="158"/>
      <c r="AC214" s="173"/>
      <c r="AD214" s="158"/>
      <c r="AE214" s="173">
        <v>3</v>
      </c>
      <c r="AF214" s="168">
        <v>2</v>
      </c>
      <c r="AG214" s="158"/>
      <c r="AH214" s="201"/>
      <c r="AI214" s="109"/>
      <c r="AJ214" s="109"/>
      <c r="AK214" s="109"/>
      <c r="AL214" s="109"/>
      <c r="AM214" s="109"/>
      <c r="AN214" s="67"/>
      <c r="AO214" s="109"/>
      <c r="AP214" s="109"/>
    </row>
    <row r="215" s="60" customFormat="1" ht="15" spans="1:42">
      <c r="A215" s="183" t="s">
        <v>179</v>
      </c>
      <c r="B215" s="183" t="s">
        <v>232</v>
      </c>
      <c r="C215" s="183" t="s">
        <v>232</v>
      </c>
      <c r="D215" s="184"/>
      <c r="E215" s="184">
        <v>4</v>
      </c>
      <c r="F215" s="184">
        <v>4</v>
      </c>
      <c r="G215" s="184">
        <v>4</v>
      </c>
      <c r="H215" s="184">
        <v>4</v>
      </c>
      <c r="I215" s="184">
        <v>4</v>
      </c>
      <c r="J215" s="184"/>
      <c r="K215" s="184">
        <v>4</v>
      </c>
      <c r="L215" s="184">
        <v>4</v>
      </c>
      <c r="M215" s="184">
        <v>4</v>
      </c>
      <c r="N215" s="184">
        <v>4</v>
      </c>
      <c r="O215" s="184">
        <v>4</v>
      </c>
      <c r="P215" s="184">
        <v>4</v>
      </c>
      <c r="Q215" s="184"/>
      <c r="R215" s="184">
        <v>4</v>
      </c>
      <c r="S215" s="184">
        <v>4</v>
      </c>
      <c r="T215" s="184">
        <v>4</v>
      </c>
      <c r="U215" s="184">
        <v>4</v>
      </c>
      <c r="V215" s="184">
        <v>4</v>
      </c>
      <c r="W215" s="197">
        <v>4</v>
      </c>
      <c r="X215" s="184">
        <v>4</v>
      </c>
      <c r="Y215" s="184">
        <v>4</v>
      </c>
      <c r="Z215" s="184">
        <v>4</v>
      </c>
      <c r="AA215" s="184">
        <v>4</v>
      </c>
      <c r="AB215" s="184">
        <v>4</v>
      </c>
      <c r="AC215" s="184">
        <v>4</v>
      </c>
      <c r="AD215" s="184">
        <v>4</v>
      </c>
      <c r="AE215" s="184">
        <v>4</v>
      </c>
      <c r="AF215" s="184">
        <v>4</v>
      </c>
      <c r="AG215" s="184">
        <v>4</v>
      </c>
      <c r="AH215" s="201"/>
      <c r="AI215" s="109">
        <f>IF(A215="","",COUNTIF(D215:AH216,"&gt;2")/2)</f>
        <v>27</v>
      </c>
      <c r="AJ215" s="109">
        <f>SUMPRODUCT(IFERROR((IFERROR(WEEKDAY($D$3:$AH$3,2),999)&lt;6)*D215:AH216,0))</f>
        <v>168</v>
      </c>
      <c r="AK215" s="109">
        <f>SUMPRODUCT((IFERROR(WEEKDAY($D$3:$AH$3,2),999)&lt;6)*D217:AH217)</f>
        <v>47.5</v>
      </c>
      <c r="AL215" s="109">
        <f>SUMPRODUCT(IFERROR((IFERROR(WEEKDAY($D$3:$AH$3,2),0)&gt;5)*D215:AH217,0))</f>
        <v>62.5</v>
      </c>
      <c r="AM215" s="109">
        <f>SUM(D215:AH217)</f>
        <v>278</v>
      </c>
      <c r="AN215" s="67" t="s">
        <v>219</v>
      </c>
      <c r="AO215" s="109">
        <f>SUMPRODUCT((IFERROR((D215:AH215+D216:AH216+D217:AH217),0)&gt;8)*1,IFERROR((D215:AH215+D216:AH216+D217:AH217-8),0))</f>
        <v>62</v>
      </c>
      <c r="AP215" s="109">
        <f>AM215-AO215</f>
        <v>216</v>
      </c>
    </row>
    <row r="216" s="60" customFormat="1" ht="15" spans="1:42">
      <c r="A216" s="183"/>
      <c r="B216" s="183"/>
      <c r="C216" s="183"/>
      <c r="D216" s="184"/>
      <c r="E216" s="184">
        <v>4</v>
      </c>
      <c r="F216" s="184">
        <v>4</v>
      </c>
      <c r="G216" s="184">
        <v>4</v>
      </c>
      <c r="H216" s="184">
        <v>4</v>
      </c>
      <c r="I216" s="184">
        <v>4</v>
      </c>
      <c r="J216" s="184"/>
      <c r="K216" s="184">
        <v>4</v>
      </c>
      <c r="L216" s="184">
        <v>4</v>
      </c>
      <c r="M216" s="184">
        <v>4</v>
      </c>
      <c r="N216" s="184">
        <v>4</v>
      </c>
      <c r="O216" s="184">
        <v>4</v>
      </c>
      <c r="P216" s="184">
        <v>4</v>
      </c>
      <c r="Q216" s="184"/>
      <c r="R216" s="184">
        <v>4</v>
      </c>
      <c r="S216" s="184">
        <v>4</v>
      </c>
      <c r="T216" s="184">
        <v>4</v>
      </c>
      <c r="U216" s="184">
        <v>4</v>
      </c>
      <c r="V216" s="184">
        <v>4</v>
      </c>
      <c r="W216" s="197">
        <v>4</v>
      </c>
      <c r="X216" s="184">
        <v>4</v>
      </c>
      <c r="Y216" s="184">
        <v>4</v>
      </c>
      <c r="Z216" s="184">
        <v>4</v>
      </c>
      <c r="AA216" s="184">
        <v>4</v>
      </c>
      <c r="AB216" s="184">
        <v>4</v>
      </c>
      <c r="AC216" s="184">
        <v>4</v>
      </c>
      <c r="AD216" s="184">
        <v>4</v>
      </c>
      <c r="AE216" s="184">
        <v>4</v>
      </c>
      <c r="AF216" s="184">
        <v>4</v>
      </c>
      <c r="AG216" s="184">
        <v>4</v>
      </c>
      <c r="AH216" s="201"/>
      <c r="AI216" s="109"/>
      <c r="AJ216" s="109"/>
      <c r="AK216" s="109"/>
      <c r="AL216" s="109"/>
      <c r="AM216" s="109"/>
      <c r="AN216" s="67"/>
      <c r="AO216" s="109"/>
      <c r="AP216" s="109"/>
    </row>
    <row r="217" s="60" customFormat="1" ht="15" spans="1:42">
      <c r="A217" s="183"/>
      <c r="B217" s="183"/>
      <c r="C217" s="183"/>
      <c r="D217" s="184"/>
      <c r="E217" s="184">
        <v>0.5</v>
      </c>
      <c r="F217" s="184">
        <v>1.5</v>
      </c>
      <c r="G217" s="184">
        <v>1</v>
      </c>
      <c r="H217" s="184">
        <v>1</v>
      </c>
      <c r="I217" s="184">
        <v>0.5</v>
      </c>
      <c r="J217" s="184"/>
      <c r="K217" s="184">
        <v>2.5</v>
      </c>
      <c r="L217" s="184">
        <v>2</v>
      </c>
      <c r="M217" s="184">
        <v>1.5</v>
      </c>
      <c r="N217" s="184">
        <v>1.5</v>
      </c>
      <c r="O217" s="184">
        <v>1</v>
      </c>
      <c r="P217" s="184">
        <v>2.5</v>
      </c>
      <c r="Q217" s="184"/>
      <c r="R217" s="184">
        <v>2</v>
      </c>
      <c r="S217" s="184">
        <v>2</v>
      </c>
      <c r="T217" s="184">
        <v>1.5</v>
      </c>
      <c r="U217" s="184">
        <v>3.5</v>
      </c>
      <c r="V217" s="184">
        <v>3.5</v>
      </c>
      <c r="W217" s="197">
        <v>3</v>
      </c>
      <c r="X217" s="184">
        <v>1.5</v>
      </c>
      <c r="Y217" s="184">
        <v>3.5</v>
      </c>
      <c r="Z217" s="184">
        <v>3.5</v>
      </c>
      <c r="AA217" s="184">
        <v>3.5</v>
      </c>
      <c r="AB217" s="184">
        <v>3</v>
      </c>
      <c r="AC217" s="184">
        <v>3.5</v>
      </c>
      <c r="AD217" s="184">
        <v>3.5</v>
      </c>
      <c r="AE217" s="184">
        <v>3.5</v>
      </c>
      <c r="AF217" s="184">
        <v>3.5</v>
      </c>
      <c r="AG217" s="184">
        <v>2</v>
      </c>
      <c r="AH217" s="201"/>
      <c r="AI217" s="109"/>
      <c r="AJ217" s="109"/>
      <c r="AK217" s="109"/>
      <c r="AL217" s="109"/>
      <c r="AM217" s="109"/>
      <c r="AN217" s="67"/>
      <c r="AO217" s="109"/>
      <c r="AP217" s="109"/>
    </row>
    <row r="218" s="60" customFormat="1" ht="15" spans="1:42">
      <c r="A218" s="185" t="s">
        <v>64</v>
      </c>
      <c r="B218" s="186" t="s">
        <v>232</v>
      </c>
      <c r="C218" s="186" t="s">
        <v>232</v>
      </c>
      <c r="D218" s="184"/>
      <c r="E218" s="184">
        <v>4</v>
      </c>
      <c r="F218" s="184">
        <v>4</v>
      </c>
      <c r="G218" s="184">
        <v>4</v>
      </c>
      <c r="H218" s="184">
        <v>4</v>
      </c>
      <c r="I218" s="184">
        <v>4</v>
      </c>
      <c r="J218" s="184"/>
      <c r="K218" s="184">
        <v>4</v>
      </c>
      <c r="L218" s="184">
        <v>4</v>
      </c>
      <c r="M218" s="184">
        <v>4</v>
      </c>
      <c r="N218" s="184">
        <v>4</v>
      </c>
      <c r="O218" s="184">
        <v>4</v>
      </c>
      <c r="P218" s="184">
        <v>4</v>
      </c>
      <c r="Q218" s="184"/>
      <c r="R218" s="198">
        <v>0</v>
      </c>
      <c r="S218" s="184">
        <v>4</v>
      </c>
      <c r="T218" s="184">
        <v>4</v>
      </c>
      <c r="U218" s="184">
        <v>4</v>
      </c>
      <c r="V218" s="184">
        <v>4</v>
      </c>
      <c r="W218" s="197">
        <v>4</v>
      </c>
      <c r="X218" s="184">
        <v>4</v>
      </c>
      <c r="Y218" s="184">
        <v>4</v>
      </c>
      <c r="Z218" s="184">
        <v>4</v>
      </c>
      <c r="AA218" s="184">
        <v>4</v>
      </c>
      <c r="AB218" s="184">
        <v>4</v>
      </c>
      <c r="AC218" s="184">
        <v>4</v>
      </c>
      <c r="AD218" s="184">
        <v>4</v>
      </c>
      <c r="AE218" s="184">
        <v>4</v>
      </c>
      <c r="AF218" s="184">
        <v>4</v>
      </c>
      <c r="AG218" s="184">
        <v>4</v>
      </c>
      <c r="AH218" s="201"/>
      <c r="AI218" s="109">
        <f>IF(A218="","",COUNTIF(D218:AH219,"&gt;2")/2)</f>
        <v>26</v>
      </c>
      <c r="AJ218" s="109">
        <f>SUMPRODUCT(IFERROR((IFERROR(WEEKDAY($D$3:$AH$3,2),999)&lt;6)*D218:AH219,0))</f>
        <v>160</v>
      </c>
      <c r="AK218" s="109">
        <f>SUMPRODUCT((IFERROR(WEEKDAY($D$3:$AH$3,2),999)&lt;6)*D220:AH220)</f>
        <v>53.5</v>
      </c>
      <c r="AL218" s="109">
        <f>SUMPRODUCT(IFERROR((IFERROR(WEEKDAY($D$3:$AH$3,2),0)&gt;5)*D218:AH220,0))</f>
        <v>65.5</v>
      </c>
      <c r="AM218" s="109">
        <f>SUM(D218:AH220)</f>
        <v>279</v>
      </c>
      <c r="AN218" s="67" t="s">
        <v>219</v>
      </c>
      <c r="AO218" s="109">
        <f>SUMPRODUCT((IFERROR((D218:AH218+D219:AH219+D220:AH220),0)&gt;8)*1,IFERROR((D218:AH218+D219:AH219+D220:AH220-8),0))</f>
        <v>71</v>
      </c>
      <c r="AP218" s="109">
        <f>AM218-AO218</f>
        <v>208</v>
      </c>
    </row>
    <row r="219" s="60" customFormat="1" ht="15" spans="1:42">
      <c r="A219" s="185"/>
      <c r="B219" s="187"/>
      <c r="C219" s="187"/>
      <c r="D219" s="184"/>
      <c r="E219" s="184">
        <v>4</v>
      </c>
      <c r="F219" s="184">
        <v>4</v>
      </c>
      <c r="G219" s="184">
        <v>4</v>
      </c>
      <c r="H219" s="184">
        <v>4</v>
      </c>
      <c r="I219" s="184">
        <v>4</v>
      </c>
      <c r="J219" s="184"/>
      <c r="K219" s="184">
        <v>4</v>
      </c>
      <c r="L219" s="184">
        <v>4</v>
      </c>
      <c r="M219" s="184">
        <v>4</v>
      </c>
      <c r="N219" s="184">
        <v>4</v>
      </c>
      <c r="O219" s="184">
        <v>4</v>
      </c>
      <c r="P219" s="184">
        <v>4</v>
      </c>
      <c r="Q219" s="184"/>
      <c r="R219" s="198">
        <v>0</v>
      </c>
      <c r="S219" s="184">
        <v>4</v>
      </c>
      <c r="T219" s="184">
        <v>4</v>
      </c>
      <c r="U219" s="184">
        <v>4</v>
      </c>
      <c r="V219" s="184">
        <v>4</v>
      </c>
      <c r="W219" s="197">
        <v>4</v>
      </c>
      <c r="X219" s="184">
        <v>4</v>
      </c>
      <c r="Y219" s="184">
        <v>4</v>
      </c>
      <c r="Z219" s="184">
        <v>4</v>
      </c>
      <c r="AA219" s="184">
        <v>4</v>
      </c>
      <c r="AB219" s="184">
        <v>4</v>
      </c>
      <c r="AC219" s="184">
        <v>4</v>
      </c>
      <c r="AD219" s="184">
        <v>4</v>
      </c>
      <c r="AE219" s="184">
        <v>4</v>
      </c>
      <c r="AF219" s="184">
        <v>4</v>
      </c>
      <c r="AG219" s="184">
        <v>4</v>
      </c>
      <c r="AH219" s="201"/>
      <c r="AI219" s="109"/>
      <c r="AJ219" s="109"/>
      <c r="AK219" s="109"/>
      <c r="AL219" s="109"/>
      <c r="AM219" s="109"/>
      <c r="AN219" s="67"/>
      <c r="AO219" s="109"/>
      <c r="AP219" s="109"/>
    </row>
    <row r="220" s="60" customFormat="1" ht="15" spans="1:42">
      <c r="A220" s="185"/>
      <c r="B220" s="188"/>
      <c r="C220" s="188"/>
      <c r="D220" s="184"/>
      <c r="E220" s="184">
        <v>0.5</v>
      </c>
      <c r="F220" s="184">
        <v>1.5</v>
      </c>
      <c r="G220" s="184">
        <v>1</v>
      </c>
      <c r="H220" s="184">
        <v>1</v>
      </c>
      <c r="I220" s="184">
        <v>0.5</v>
      </c>
      <c r="J220" s="184"/>
      <c r="K220" s="184">
        <v>2.5</v>
      </c>
      <c r="L220" s="184">
        <v>2</v>
      </c>
      <c r="M220" s="184">
        <v>1.5</v>
      </c>
      <c r="N220" s="184">
        <v>1.5</v>
      </c>
      <c r="O220" s="184">
        <v>3.5</v>
      </c>
      <c r="P220" s="184">
        <v>2.5</v>
      </c>
      <c r="Q220" s="184"/>
      <c r="R220" s="198">
        <v>0</v>
      </c>
      <c r="S220" s="184">
        <v>2</v>
      </c>
      <c r="T220" s="184">
        <v>3</v>
      </c>
      <c r="U220" s="184">
        <v>3.5</v>
      </c>
      <c r="V220" s="184">
        <v>3.5</v>
      </c>
      <c r="W220" s="197">
        <v>3</v>
      </c>
      <c r="X220" s="184">
        <v>1.5</v>
      </c>
      <c r="Y220" s="184">
        <v>3.5</v>
      </c>
      <c r="Z220" s="184">
        <v>3.5</v>
      </c>
      <c r="AA220" s="184">
        <v>3.5</v>
      </c>
      <c r="AB220" s="184">
        <v>3</v>
      </c>
      <c r="AC220" s="184">
        <v>5.5</v>
      </c>
      <c r="AD220" s="184">
        <v>5.5</v>
      </c>
      <c r="AE220" s="184">
        <v>4.5</v>
      </c>
      <c r="AF220" s="184">
        <v>5.5</v>
      </c>
      <c r="AG220" s="184">
        <v>2</v>
      </c>
      <c r="AH220" s="201"/>
      <c r="AI220" s="109"/>
      <c r="AJ220" s="109"/>
      <c r="AK220" s="109"/>
      <c r="AL220" s="109"/>
      <c r="AM220" s="109"/>
      <c r="AN220" s="67"/>
      <c r="AO220" s="109"/>
      <c r="AP220" s="109"/>
    </row>
    <row r="221" s="60" customFormat="1" ht="15" spans="1:42">
      <c r="A221" s="185" t="s">
        <v>65</v>
      </c>
      <c r="B221" s="186" t="s">
        <v>232</v>
      </c>
      <c r="C221" s="186" t="s">
        <v>232</v>
      </c>
      <c r="D221" s="184"/>
      <c r="E221" s="184">
        <v>4</v>
      </c>
      <c r="F221" s="184">
        <v>4</v>
      </c>
      <c r="G221" s="184">
        <v>4</v>
      </c>
      <c r="H221" s="184">
        <v>4</v>
      </c>
      <c r="I221" s="184">
        <v>4</v>
      </c>
      <c r="J221" s="184"/>
      <c r="K221" s="184">
        <v>4</v>
      </c>
      <c r="L221" s="184">
        <v>4</v>
      </c>
      <c r="M221" s="184">
        <v>4</v>
      </c>
      <c r="N221" s="184">
        <v>4</v>
      </c>
      <c r="O221" s="184">
        <v>4</v>
      </c>
      <c r="P221" s="184">
        <v>4</v>
      </c>
      <c r="Q221" s="184"/>
      <c r="R221" s="184">
        <v>4</v>
      </c>
      <c r="S221" s="184">
        <v>4</v>
      </c>
      <c r="T221" s="184">
        <v>4</v>
      </c>
      <c r="U221" s="184">
        <v>4</v>
      </c>
      <c r="V221" s="184">
        <v>4</v>
      </c>
      <c r="W221" s="197">
        <v>4</v>
      </c>
      <c r="X221" s="184">
        <v>4</v>
      </c>
      <c r="Y221" s="184">
        <v>4</v>
      </c>
      <c r="Z221" s="184">
        <v>4</v>
      </c>
      <c r="AA221" s="184">
        <v>4</v>
      </c>
      <c r="AB221" s="184">
        <v>4</v>
      </c>
      <c r="AC221" s="184">
        <v>4</v>
      </c>
      <c r="AD221" s="184">
        <v>4</v>
      </c>
      <c r="AE221" s="184">
        <v>4</v>
      </c>
      <c r="AF221" s="184">
        <v>4</v>
      </c>
      <c r="AG221" s="184">
        <v>4</v>
      </c>
      <c r="AH221" s="201"/>
      <c r="AI221" s="109">
        <f>IF(A221="","",COUNTIF(D221:AH222,"&gt;2")/2)</f>
        <v>27</v>
      </c>
      <c r="AJ221" s="109">
        <f>SUMPRODUCT(IFERROR((IFERROR(WEEKDAY($D$3:$AH$3,2),999)&lt;6)*D221:AH222,0))</f>
        <v>168</v>
      </c>
      <c r="AK221" s="109">
        <f>SUMPRODUCT((IFERROR(WEEKDAY($D$3:$AH$3,2),999)&lt;6)*D223:AH223)</f>
        <v>53</v>
      </c>
      <c r="AL221" s="109">
        <f>SUMPRODUCT(IFERROR((IFERROR(WEEKDAY($D$3:$AH$3,2),0)&gt;5)*D221:AH223,0))</f>
        <v>65.5</v>
      </c>
      <c r="AM221" s="109">
        <f>SUM(D221:AH223)</f>
        <v>286.5</v>
      </c>
      <c r="AN221" s="67" t="s">
        <v>219</v>
      </c>
      <c r="AO221" s="109">
        <f>SUMPRODUCT((IFERROR((D221:AH221+D222:AH222+D223:AH223),0)&gt;8)*1,IFERROR((D221:AH221+D222:AH222+D223:AH223-8),0))</f>
        <v>70.5</v>
      </c>
      <c r="AP221" s="109">
        <f>AM221-AO221</f>
        <v>216</v>
      </c>
    </row>
    <row r="222" s="60" customFormat="1" ht="15" spans="1:42">
      <c r="A222" s="185"/>
      <c r="B222" s="187"/>
      <c r="C222" s="187"/>
      <c r="D222" s="184"/>
      <c r="E222" s="184">
        <v>4</v>
      </c>
      <c r="F222" s="184">
        <v>4</v>
      </c>
      <c r="G222" s="184">
        <v>4</v>
      </c>
      <c r="H222" s="184">
        <v>4</v>
      </c>
      <c r="I222" s="184">
        <v>4</v>
      </c>
      <c r="J222" s="184"/>
      <c r="K222" s="184">
        <v>4</v>
      </c>
      <c r="L222" s="184">
        <v>4</v>
      </c>
      <c r="M222" s="184">
        <v>4</v>
      </c>
      <c r="N222" s="184">
        <v>4</v>
      </c>
      <c r="O222" s="184">
        <v>4</v>
      </c>
      <c r="P222" s="184">
        <v>4</v>
      </c>
      <c r="Q222" s="184"/>
      <c r="R222" s="184">
        <v>4</v>
      </c>
      <c r="S222" s="184">
        <v>4</v>
      </c>
      <c r="T222" s="184">
        <v>4</v>
      </c>
      <c r="U222" s="184">
        <v>4</v>
      </c>
      <c r="V222" s="184">
        <v>4</v>
      </c>
      <c r="W222" s="197">
        <v>4</v>
      </c>
      <c r="X222" s="184">
        <v>4</v>
      </c>
      <c r="Y222" s="184">
        <v>4</v>
      </c>
      <c r="Z222" s="184">
        <v>4</v>
      </c>
      <c r="AA222" s="184">
        <v>4</v>
      </c>
      <c r="AB222" s="184">
        <v>4</v>
      </c>
      <c r="AC222" s="184">
        <v>4</v>
      </c>
      <c r="AD222" s="184">
        <v>4</v>
      </c>
      <c r="AE222" s="184">
        <v>4</v>
      </c>
      <c r="AF222" s="184">
        <v>4</v>
      </c>
      <c r="AG222" s="184">
        <v>4</v>
      </c>
      <c r="AH222" s="201"/>
      <c r="AI222" s="109"/>
      <c r="AJ222" s="109"/>
      <c r="AK222" s="109"/>
      <c r="AL222" s="109"/>
      <c r="AM222" s="109"/>
      <c r="AN222" s="67"/>
      <c r="AO222" s="109"/>
      <c r="AP222" s="109"/>
    </row>
    <row r="223" s="60" customFormat="1" ht="15" spans="1:42">
      <c r="A223" s="185"/>
      <c r="B223" s="188"/>
      <c r="C223" s="188"/>
      <c r="D223" s="184"/>
      <c r="E223" s="184">
        <v>0.5</v>
      </c>
      <c r="F223" s="184">
        <v>1.5</v>
      </c>
      <c r="G223" s="184">
        <v>1</v>
      </c>
      <c r="H223" s="184">
        <v>1</v>
      </c>
      <c r="I223" s="184">
        <v>0.5</v>
      </c>
      <c r="J223" s="184"/>
      <c r="K223" s="184">
        <v>2.5</v>
      </c>
      <c r="L223" s="184">
        <v>2</v>
      </c>
      <c r="M223" s="184">
        <v>1.5</v>
      </c>
      <c r="N223" s="184">
        <v>1.5</v>
      </c>
      <c r="O223" s="184">
        <v>1</v>
      </c>
      <c r="P223" s="184">
        <v>2.5</v>
      </c>
      <c r="Q223" s="184"/>
      <c r="R223" s="184">
        <v>2</v>
      </c>
      <c r="S223" s="184">
        <v>2</v>
      </c>
      <c r="T223" s="184">
        <v>3</v>
      </c>
      <c r="U223" s="184">
        <v>3.5</v>
      </c>
      <c r="V223" s="184">
        <v>3.5</v>
      </c>
      <c r="W223" s="197">
        <v>3</v>
      </c>
      <c r="X223" s="184">
        <v>1.5</v>
      </c>
      <c r="Y223" s="184">
        <v>3.5</v>
      </c>
      <c r="Z223" s="184">
        <v>3.5</v>
      </c>
      <c r="AA223" s="184">
        <v>3.5</v>
      </c>
      <c r="AB223" s="184">
        <v>3</v>
      </c>
      <c r="AC223" s="184">
        <v>5.5</v>
      </c>
      <c r="AD223" s="184">
        <v>5.5</v>
      </c>
      <c r="AE223" s="184">
        <v>4.5</v>
      </c>
      <c r="AF223" s="184">
        <v>5.5</v>
      </c>
      <c r="AG223" s="184">
        <v>2</v>
      </c>
      <c r="AH223" s="201"/>
      <c r="AI223" s="109"/>
      <c r="AJ223" s="109"/>
      <c r="AK223" s="109"/>
      <c r="AL223" s="109"/>
      <c r="AM223" s="109"/>
      <c r="AN223" s="67"/>
      <c r="AO223" s="109"/>
      <c r="AP223" s="109"/>
    </row>
    <row r="224" s="60" customFormat="1" ht="15" spans="1:42">
      <c r="A224" s="189" t="s">
        <v>176</v>
      </c>
      <c r="B224" s="190" t="s">
        <v>233</v>
      </c>
      <c r="C224" s="190" t="s">
        <v>233</v>
      </c>
      <c r="D224" s="191">
        <v>4</v>
      </c>
      <c r="E224" s="191">
        <v>4</v>
      </c>
      <c r="F224" s="191">
        <v>4</v>
      </c>
      <c r="G224" s="192">
        <v>4</v>
      </c>
      <c r="H224" s="192">
        <v>4</v>
      </c>
      <c r="I224" s="192">
        <v>4</v>
      </c>
      <c r="J224" s="192">
        <v>4</v>
      </c>
      <c r="K224" s="192">
        <v>4</v>
      </c>
      <c r="L224" s="192">
        <v>4</v>
      </c>
      <c r="M224" s="192">
        <v>4</v>
      </c>
      <c r="N224" s="192">
        <v>4</v>
      </c>
      <c r="O224" s="192">
        <v>4</v>
      </c>
      <c r="P224" s="192">
        <v>4</v>
      </c>
      <c r="Q224" s="192">
        <v>4</v>
      </c>
      <c r="R224" s="192">
        <v>4</v>
      </c>
      <c r="S224" s="192">
        <v>4</v>
      </c>
      <c r="T224" s="192">
        <v>4</v>
      </c>
      <c r="U224" s="192">
        <v>4</v>
      </c>
      <c r="V224" s="192">
        <v>4</v>
      </c>
      <c r="W224" s="194">
        <v>4</v>
      </c>
      <c r="X224" s="192">
        <v>4</v>
      </c>
      <c r="Y224" s="192">
        <v>4</v>
      </c>
      <c r="Z224" s="192">
        <v>4</v>
      </c>
      <c r="AA224" s="192">
        <v>4</v>
      </c>
      <c r="AB224" s="192">
        <v>4</v>
      </c>
      <c r="AC224" s="192">
        <v>4</v>
      </c>
      <c r="AD224" s="192">
        <v>4</v>
      </c>
      <c r="AE224" s="192">
        <v>4</v>
      </c>
      <c r="AF224" s="192">
        <v>4</v>
      </c>
      <c r="AG224" s="192">
        <v>4</v>
      </c>
      <c r="AH224" s="201"/>
      <c r="AI224" s="109">
        <f>IF(A224="","",COUNTIF(D224:AH225,"&gt;2")/2)</f>
        <v>29.5</v>
      </c>
      <c r="AJ224" s="109">
        <f>SUMPRODUCT(IFERROR((IFERROR(WEEKDAY($D$3:$AH$3,2),999)&lt;6)*D224:AH225,0))</f>
        <v>174</v>
      </c>
      <c r="AK224" s="109">
        <f>SUMPRODUCT((IFERROR(WEEKDAY($D$3:$AH$3,2),999)&lt;6)*D226:AH226)</f>
        <v>90.5</v>
      </c>
      <c r="AL224" s="109">
        <f>SUMPRODUCT(IFERROR((IFERROR(WEEKDAY($D$3:$AH$3,2),0)&gt;5)*D224:AH226,0))</f>
        <v>96.5</v>
      </c>
      <c r="AM224" s="109">
        <f>SUM(D224:AH226)</f>
        <v>361</v>
      </c>
      <c r="AN224" s="67" t="s">
        <v>219</v>
      </c>
      <c r="AO224" s="109">
        <f>SUMPRODUCT((IFERROR((D224:AH224+D225:AH225+D226:AH226),0)&gt;8)*1,IFERROR((D224:AH224+D225:AH225+D226:AH226-8),0))</f>
        <v>123</v>
      </c>
      <c r="AP224" s="109">
        <f>AM224-AO224</f>
        <v>238</v>
      </c>
    </row>
    <row r="225" s="60" customFormat="1" ht="15" spans="1:42">
      <c r="A225" s="189"/>
      <c r="B225" s="193"/>
      <c r="C225" s="193"/>
      <c r="D225" s="191">
        <v>4</v>
      </c>
      <c r="E225" s="191">
        <v>4</v>
      </c>
      <c r="F225" s="191">
        <v>2</v>
      </c>
      <c r="G225" s="192">
        <v>4</v>
      </c>
      <c r="H225" s="192">
        <v>4</v>
      </c>
      <c r="I225" s="192">
        <v>4</v>
      </c>
      <c r="J225" s="192">
        <v>4</v>
      </c>
      <c r="K225" s="192">
        <v>4</v>
      </c>
      <c r="L225" s="192">
        <v>4</v>
      </c>
      <c r="M225" s="192">
        <v>4</v>
      </c>
      <c r="N225" s="192">
        <v>4</v>
      </c>
      <c r="O225" s="192">
        <v>4</v>
      </c>
      <c r="P225" s="192">
        <v>4</v>
      </c>
      <c r="Q225" s="192">
        <v>4</v>
      </c>
      <c r="R225" s="192">
        <v>4</v>
      </c>
      <c r="S225" s="192">
        <v>4</v>
      </c>
      <c r="T225" s="192">
        <v>4</v>
      </c>
      <c r="U225" s="192">
        <v>4</v>
      </c>
      <c r="V225" s="192">
        <v>4</v>
      </c>
      <c r="W225" s="194">
        <v>4</v>
      </c>
      <c r="X225" s="192">
        <v>4</v>
      </c>
      <c r="Y225" s="192">
        <v>4</v>
      </c>
      <c r="Z225" s="192">
        <v>4</v>
      </c>
      <c r="AA225" s="192">
        <v>4</v>
      </c>
      <c r="AB225" s="192">
        <v>4</v>
      </c>
      <c r="AC225" s="192">
        <v>4</v>
      </c>
      <c r="AD225" s="192">
        <v>4</v>
      </c>
      <c r="AE225" s="192">
        <v>4</v>
      </c>
      <c r="AF225" s="192">
        <v>4</v>
      </c>
      <c r="AG225" s="192">
        <v>4</v>
      </c>
      <c r="AH225" s="201"/>
      <c r="AI225" s="109"/>
      <c r="AJ225" s="109"/>
      <c r="AK225" s="109"/>
      <c r="AL225" s="109"/>
      <c r="AM225" s="109"/>
      <c r="AN225" s="67"/>
      <c r="AO225" s="109"/>
      <c r="AP225" s="109"/>
    </row>
    <row r="226" s="60" customFormat="1" ht="15" spans="1:42">
      <c r="A226" s="189"/>
      <c r="B226" s="193"/>
      <c r="C226" s="193"/>
      <c r="D226" s="191">
        <v>4</v>
      </c>
      <c r="E226" s="191">
        <v>4</v>
      </c>
      <c r="F226" s="192"/>
      <c r="G226" s="192">
        <v>6</v>
      </c>
      <c r="H226" s="192">
        <v>5</v>
      </c>
      <c r="I226" s="192">
        <v>4.5</v>
      </c>
      <c r="J226" s="192">
        <v>3</v>
      </c>
      <c r="K226" s="192">
        <v>5</v>
      </c>
      <c r="L226" s="192">
        <v>4</v>
      </c>
      <c r="M226" s="192">
        <v>4</v>
      </c>
      <c r="N226" s="192">
        <v>3.5</v>
      </c>
      <c r="O226" s="192">
        <v>5</v>
      </c>
      <c r="P226" s="192">
        <v>5</v>
      </c>
      <c r="Q226" s="192">
        <v>3</v>
      </c>
      <c r="R226" s="192">
        <v>3.5</v>
      </c>
      <c r="S226" s="192">
        <v>4.5</v>
      </c>
      <c r="T226" s="192">
        <v>5</v>
      </c>
      <c r="U226" s="192">
        <v>3.5</v>
      </c>
      <c r="V226" s="192">
        <v>4</v>
      </c>
      <c r="W226" s="194">
        <v>5</v>
      </c>
      <c r="X226" s="192">
        <v>4</v>
      </c>
      <c r="Y226" s="192">
        <v>4.5</v>
      </c>
      <c r="Z226" s="192">
        <v>5</v>
      </c>
      <c r="AA226" s="192">
        <v>5.5</v>
      </c>
      <c r="AB226" s="192">
        <v>3.5</v>
      </c>
      <c r="AC226" s="192">
        <v>4</v>
      </c>
      <c r="AD226" s="192">
        <v>4</v>
      </c>
      <c r="AE226" s="192">
        <v>4</v>
      </c>
      <c r="AF226" s="192">
        <v>4</v>
      </c>
      <c r="AG226" s="192">
        <v>3</v>
      </c>
      <c r="AH226" s="201"/>
      <c r="AI226" s="109"/>
      <c r="AJ226" s="109"/>
      <c r="AK226" s="109"/>
      <c r="AL226" s="109"/>
      <c r="AM226" s="109"/>
      <c r="AN226" s="67"/>
      <c r="AO226" s="109"/>
      <c r="AP226" s="109"/>
    </row>
    <row r="227" s="60" customFormat="1" ht="15" spans="1:42">
      <c r="A227" s="189" t="s">
        <v>61</v>
      </c>
      <c r="B227" s="190" t="s">
        <v>233</v>
      </c>
      <c r="C227" s="190" t="s">
        <v>233</v>
      </c>
      <c r="D227" s="192">
        <v>4.5</v>
      </c>
      <c r="E227" s="192" t="s">
        <v>234</v>
      </c>
      <c r="F227" s="191">
        <v>4</v>
      </c>
      <c r="G227" s="192">
        <v>4</v>
      </c>
      <c r="H227" s="192">
        <v>4</v>
      </c>
      <c r="I227" s="192">
        <v>4</v>
      </c>
      <c r="J227" s="192">
        <v>4</v>
      </c>
      <c r="K227" s="192">
        <v>4</v>
      </c>
      <c r="L227" s="192">
        <v>4</v>
      </c>
      <c r="M227" s="192">
        <v>4</v>
      </c>
      <c r="N227" s="192">
        <v>4</v>
      </c>
      <c r="O227" s="192">
        <v>4</v>
      </c>
      <c r="P227" s="192">
        <v>4</v>
      </c>
      <c r="Q227" s="192">
        <v>4</v>
      </c>
      <c r="R227" s="192">
        <v>4</v>
      </c>
      <c r="S227" s="192">
        <v>4</v>
      </c>
      <c r="T227" s="192" t="s">
        <v>234</v>
      </c>
      <c r="U227" s="192">
        <v>4</v>
      </c>
      <c r="V227" s="192">
        <v>4</v>
      </c>
      <c r="W227" s="194">
        <v>4</v>
      </c>
      <c r="X227" s="192">
        <v>4</v>
      </c>
      <c r="Y227" s="192">
        <v>4</v>
      </c>
      <c r="Z227" s="192">
        <v>4</v>
      </c>
      <c r="AA227" s="192">
        <v>4</v>
      </c>
      <c r="AB227" s="192">
        <v>4</v>
      </c>
      <c r="AC227" s="192">
        <v>4</v>
      </c>
      <c r="AD227" s="192">
        <v>4</v>
      </c>
      <c r="AE227" s="192">
        <v>4</v>
      </c>
      <c r="AF227" s="192">
        <v>4</v>
      </c>
      <c r="AG227" s="192">
        <v>4</v>
      </c>
      <c r="AH227" s="201"/>
      <c r="AI227" s="109">
        <f>IF(A227="","",COUNTIF(D227:AH228,"&gt;2")/2)</f>
        <v>27</v>
      </c>
      <c r="AJ227" s="109">
        <f>SUMPRODUCT(IFERROR((IFERROR(WEEKDAY($D$3:$AH$3,2),999)&lt;6)*D227:AH228,0))</f>
        <v>153.5</v>
      </c>
      <c r="AK227" s="109">
        <f>SUMPRODUCT((IFERROR(WEEKDAY($D$3:$AH$3,2),999)&lt;6)*D229:AH229)</f>
        <v>70.5</v>
      </c>
      <c r="AL227" s="109">
        <f>SUMPRODUCT(IFERROR((IFERROR(WEEKDAY($D$3:$AH$3,2),0)&gt;5)*D227:AH229,0))</f>
        <v>95.5</v>
      </c>
      <c r="AM227" s="109">
        <f>SUM(D227:AH229)</f>
        <v>319.5</v>
      </c>
      <c r="AN227" s="67" t="s">
        <v>219</v>
      </c>
      <c r="AO227" s="109">
        <f>SUMPRODUCT((IFERROR((D227:AH227+D228:AH228+D229:AH229),0)&gt;8)*1,IFERROR((D227:AH227+D228:AH228+D229:AH229-8),0))</f>
        <v>102</v>
      </c>
      <c r="AP227" s="109">
        <f>AM227-AO227</f>
        <v>217.5</v>
      </c>
    </row>
    <row r="228" s="60" customFormat="1" ht="15" spans="1:42">
      <c r="A228" s="189"/>
      <c r="B228" s="193"/>
      <c r="C228" s="193"/>
      <c r="D228" s="192"/>
      <c r="E228" s="192"/>
      <c r="F228" s="191">
        <v>2</v>
      </c>
      <c r="G228" s="192">
        <v>4</v>
      </c>
      <c r="H228" s="192">
        <v>4</v>
      </c>
      <c r="I228" s="192">
        <v>4</v>
      </c>
      <c r="J228" s="192">
        <v>4</v>
      </c>
      <c r="K228" s="192">
        <v>4</v>
      </c>
      <c r="L228" s="192">
        <v>4</v>
      </c>
      <c r="M228" s="192">
        <v>4</v>
      </c>
      <c r="N228" s="192">
        <v>4</v>
      </c>
      <c r="O228" s="192">
        <v>4</v>
      </c>
      <c r="P228" s="192">
        <v>4</v>
      </c>
      <c r="Q228" s="192">
        <v>4</v>
      </c>
      <c r="R228" s="192">
        <v>4</v>
      </c>
      <c r="S228" s="192">
        <v>3</v>
      </c>
      <c r="T228" s="192" t="s">
        <v>234</v>
      </c>
      <c r="U228" s="192">
        <v>4</v>
      </c>
      <c r="V228" s="192">
        <v>4</v>
      </c>
      <c r="W228" s="194">
        <v>4</v>
      </c>
      <c r="X228" s="192">
        <v>4</v>
      </c>
      <c r="Y228" s="192">
        <v>4</v>
      </c>
      <c r="Z228" s="192">
        <v>4</v>
      </c>
      <c r="AA228" s="192">
        <v>4</v>
      </c>
      <c r="AB228" s="192">
        <v>4</v>
      </c>
      <c r="AC228" s="192">
        <v>4</v>
      </c>
      <c r="AD228" s="192">
        <v>4</v>
      </c>
      <c r="AE228" s="192">
        <v>4</v>
      </c>
      <c r="AF228" s="192">
        <v>4</v>
      </c>
      <c r="AG228" s="192">
        <v>4</v>
      </c>
      <c r="AH228" s="201"/>
      <c r="AI228" s="109"/>
      <c r="AJ228" s="109"/>
      <c r="AK228" s="109"/>
      <c r="AL228" s="109"/>
      <c r="AM228" s="109"/>
      <c r="AN228" s="67"/>
      <c r="AO228" s="109"/>
      <c r="AP228" s="109"/>
    </row>
    <row r="229" s="60" customFormat="1" ht="15" spans="1:42">
      <c r="A229" s="189"/>
      <c r="B229" s="193"/>
      <c r="C229" s="193"/>
      <c r="D229" s="192"/>
      <c r="E229" s="192"/>
      <c r="F229" s="192"/>
      <c r="G229" s="192">
        <v>5</v>
      </c>
      <c r="H229" s="192">
        <v>5</v>
      </c>
      <c r="I229" s="192">
        <v>4.5</v>
      </c>
      <c r="J229" s="192">
        <v>3</v>
      </c>
      <c r="K229" s="192">
        <v>5</v>
      </c>
      <c r="L229" s="192">
        <v>4</v>
      </c>
      <c r="M229" s="192">
        <v>3.5</v>
      </c>
      <c r="N229" s="192">
        <v>3.5</v>
      </c>
      <c r="O229" s="192">
        <v>5</v>
      </c>
      <c r="P229" s="192">
        <v>5</v>
      </c>
      <c r="Q229" s="192">
        <v>3</v>
      </c>
      <c r="R229" s="192">
        <v>4</v>
      </c>
      <c r="S229" s="192"/>
      <c r="T229" s="192"/>
      <c r="U229" s="192">
        <v>3.5</v>
      </c>
      <c r="V229" s="192">
        <v>4</v>
      </c>
      <c r="W229" s="194">
        <v>5</v>
      </c>
      <c r="X229" s="192">
        <v>3</v>
      </c>
      <c r="Y229" s="192">
        <v>4.5</v>
      </c>
      <c r="Z229" s="192">
        <v>4</v>
      </c>
      <c r="AA229" s="192">
        <v>5</v>
      </c>
      <c r="AB229" s="192">
        <v>3.5</v>
      </c>
      <c r="AC229" s="192">
        <v>4</v>
      </c>
      <c r="AD229" s="192">
        <v>4</v>
      </c>
      <c r="AE229" s="192">
        <v>4</v>
      </c>
      <c r="AF229" s="192">
        <v>4</v>
      </c>
      <c r="AG229" s="192">
        <v>3</v>
      </c>
      <c r="AH229" s="201"/>
      <c r="AI229" s="109"/>
      <c r="AJ229" s="109"/>
      <c r="AK229" s="109"/>
      <c r="AL229" s="109"/>
      <c r="AM229" s="109"/>
      <c r="AN229" s="67"/>
      <c r="AO229" s="109"/>
      <c r="AP229" s="109"/>
    </row>
    <row r="230" s="60" customFormat="1" ht="15" spans="1:42">
      <c r="A230" s="189" t="s">
        <v>62</v>
      </c>
      <c r="B230" s="190" t="s">
        <v>233</v>
      </c>
      <c r="C230" s="190" t="s">
        <v>233</v>
      </c>
      <c r="D230" s="191">
        <v>4</v>
      </c>
      <c r="E230" s="191">
        <v>4</v>
      </c>
      <c r="F230" s="191">
        <v>4</v>
      </c>
      <c r="G230" s="192">
        <v>4</v>
      </c>
      <c r="H230" s="192">
        <v>4</v>
      </c>
      <c r="I230" s="192">
        <v>4</v>
      </c>
      <c r="J230" s="192">
        <v>4</v>
      </c>
      <c r="K230" s="192">
        <v>4</v>
      </c>
      <c r="L230" s="192">
        <v>4</v>
      </c>
      <c r="M230" s="192">
        <v>4</v>
      </c>
      <c r="N230" s="192">
        <v>4</v>
      </c>
      <c r="O230" s="192">
        <v>4</v>
      </c>
      <c r="P230" s="192">
        <v>4</v>
      </c>
      <c r="Q230" s="192">
        <v>4</v>
      </c>
      <c r="R230" s="192">
        <v>4</v>
      </c>
      <c r="S230" s="192">
        <v>4</v>
      </c>
      <c r="T230" s="192">
        <v>4</v>
      </c>
      <c r="U230" s="192">
        <v>4</v>
      </c>
      <c r="V230" s="192">
        <v>4</v>
      </c>
      <c r="W230" s="194">
        <v>4</v>
      </c>
      <c r="X230" s="192">
        <v>4</v>
      </c>
      <c r="Y230" s="192">
        <v>4</v>
      </c>
      <c r="Z230" s="192">
        <v>4</v>
      </c>
      <c r="AA230" s="192">
        <v>4</v>
      </c>
      <c r="AB230" s="192">
        <v>4</v>
      </c>
      <c r="AC230" s="192">
        <v>4</v>
      </c>
      <c r="AD230" s="192">
        <v>4</v>
      </c>
      <c r="AE230" s="192">
        <v>4</v>
      </c>
      <c r="AF230" s="192">
        <v>4</v>
      </c>
      <c r="AG230" s="192">
        <v>4</v>
      </c>
      <c r="AH230" s="201"/>
      <c r="AI230" s="109">
        <f>IF(A230="","",COUNTIF(D230:AH231,"&gt;2")/2)</f>
        <v>29.5</v>
      </c>
      <c r="AJ230" s="109">
        <f>SUMPRODUCT(IFERROR((IFERROR(WEEKDAY($D$3:$AH$3,2),999)&lt;6)*D230:AH231,0))</f>
        <v>174</v>
      </c>
      <c r="AK230" s="109">
        <f>SUMPRODUCT((IFERROR(WEEKDAY($D$3:$AH$3,2),999)&lt;6)*D232:AH232)</f>
        <v>75</v>
      </c>
      <c r="AL230" s="109">
        <f>SUMPRODUCT(IFERROR((IFERROR(WEEKDAY($D$3:$AH$3,2),0)&gt;5)*D230:AH232,0))</f>
        <v>90</v>
      </c>
      <c r="AM230" s="109">
        <f>SUM(D230:AH232)</f>
        <v>339</v>
      </c>
      <c r="AN230" s="67" t="s">
        <v>219</v>
      </c>
      <c r="AO230" s="109">
        <f>SUMPRODUCT((IFERROR((D230:AH230+D231:AH231+D232:AH232),0)&gt;8)*1,IFERROR((D230:AH230+D231:AH231+D232:AH232-8),0))</f>
        <v>101</v>
      </c>
      <c r="AP230" s="109">
        <f>AM230-AO230</f>
        <v>238</v>
      </c>
    </row>
    <row r="231" s="60" customFormat="1" ht="15" spans="1:42">
      <c r="A231" s="189"/>
      <c r="B231" s="193"/>
      <c r="C231" s="193"/>
      <c r="D231" s="191">
        <v>4</v>
      </c>
      <c r="E231" s="191">
        <v>4</v>
      </c>
      <c r="F231" s="191">
        <v>2</v>
      </c>
      <c r="G231" s="192">
        <v>4</v>
      </c>
      <c r="H231" s="192">
        <v>4</v>
      </c>
      <c r="I231" s="192">
        <v>4</v>
      </c>
      <c r="J231" s="192">
        <v>4</v>
      </c>
      <c r="K231" s="192">
        <v>4</v>
      </c>
      <c r="L231" s="192">
        <v>4</v>
      </c>
      <c r="M231" s="192">
        <v>4</v>
      </c>
      <c r="N231" s="192">
        <v>4</v>
      </c>
      <c r="O231" s="192">
        <v>4</v>
      </c>
      <c r="P231" s="192">
        <v>4</v>
      </c>
      <c r="Q231" s="192">
        <v>4</v>
      </c>
      <c r="R231" s="192">
        <v>4</v>
      </c>
      <c r="S231" s="192">
        <v>4</v>
      </c>
      <c r="T231" s="192">
        <v>4</v>
      </c>
      <c r="U231" s="192">
        <v>4</v>
      </c>
      <c r="V231" s="192">
        <v>4</v>
      </c>
      <c r="W231" s="194">
        <v>4</v>
      </c>
      <c r="X231" s="192">
        <v>4</v>
      </c>
      <c r="Y231" s="192">
        <v>4</v>
      </c>
      <c r="Z231" s="192">
        <v>4</v>
      </c>
      <c r="AA231" s="192">
        <v>4</v>
      </c>
      <c r="AB231" s="192">
        <v>4</v>
      </c>
      <c r="AC231" s="192">
        <v>4</v>
      </c>
      <c r="AD231" s="192">
        <v>4</v>
      </c>
      <c r="AE231" s="192">
        <v>4</v>
      </c>
      <c r="AF231" s="192">
        <v>4</v>
      </c>
      <c r="AG231" s="192">
        <v>4</v>
      </c>
      <c r="AH231" s="201"/>
      <c r="AI231" s="109"/>
      <c r="AJ231" s="109"/>
      <c r="AK231" s="109"/>
      <c r="AL231" s="109"/>
      <c r="AM231" s="109"/>
      <c r="AN231" s="67"/>
      <c r="AO231" s="109"/>
      <c r="AP231" s="109"/>
    </row>
    <row r="232" s="60" customFormat="1" ht="15" spans="1:42">
      <c r="A232" s="189"/>
      <c r="B232" s="193"/>
      <c r="C232" s="193"/>
      <c r="D232" s="191">
        <v>3</v>
      </c>
      <c r="E232" s="191">
        <v>4</v>
      </c>
      <c r="F232" s="192"/>
      <c r="G232" s="192">
        <v>4</v>
      </c>
      <c r="H232" s="192">
        <v>6</v>
      </c>
      <c r="I232" s="192">
        <v>2.5</v>
      </c>
      <c r="J232" s="192">
        <v>3</v>
      </c>
      <c r="K232" s="192">
        <v>4</v>
      </c>
      <c r="L232" s="192">
        <v>4</v>
      </c>
      <c r="M232" s="192">
        <v>1</v>
      </c>
      <c r="N232" s="192">
        <v>3.5</v>
      </c>
      <c r="O232" s="192">
        <v>5</v>
      </c>
      <c r="P232" s="192">
        <v>5</v>
      </c>
      <c r="Q232" s="192"/>
      <c r="R232" s="192">
        <v>3.5</v>
      </c>
      <c r="S232" s="192">
        <v>4.5</v>
      </c>
      <c r="T232" s="192">
        <v>4</v>
      </c>
      <c r="U232" s="192">
        <v>3.5</v>
      </c>
      <c r="V232" s="192">
        <v>3.5</v>
      </c>
      <c r="W232" s="194">
        <v>5</v>
      </c>
      <c r="X232" s="192">
        <v>3</v>
      </c>
      <c r="Y232" s="192">
        <v>3.5</v>
      </c>
      <c r="Z232" s="192">
        <v>3.5</v>
      </c>
      <c r="AA232" s="192">
        <v>5.5</v>
      </c>
      <c r="AB232" s="192">
        <v>1</v>
      </c>
      <c r="AC232" s="192">
        <v>3</v>
      </c>
      <c r="AD232" s="192">
        <v>3.5</v>
      </c>
      <c r="AE232" s="192">
        <v>4</v>
      </c>
      <c r="AF232" s="192">
        <v>4</v>
      </c>
      <c r="AG232" s="192">
        <v>1</v>
      </c>
      <c r="AH232" s="201"/>
      <c r="AI232" s="109"/>
      <c r="AJ232" s="109"/>
      <c r="AK232" s="109"/>
      <c r="AL232" s="109"/>
      <c r="AM232" s="109"/>
      <c r="AN232" s="67"/>
      <c r="AO232" s="109"/>
      <c r="AP232" s="109"/>
    </row>
    <row r="233" s="60" customFormat="1" ht="15" spans="1:42">
      <c r="A233" s="189" t="s">
        <v>58</v>
      </c>
      <c r="B233" s="190" t="s">
        <v>233</v>
      </c>
      <c r="C233" s="190" t="s">
        <v>233</v>
      </c>
      <c r="D233" s="194"/>
      <c r="E233" s="194" t="s">
        <v>234</v>
      </c>
      <c r="F233" s="194">
        <v>4</v>
      </c>
      <c r="G233" s="194">
        <v>4</v>
      </c>
      <c r="H233" s="194" t="s">
        <v>234</v>
      </c>
      <c r="I233" s="194">
        <v>4</v>
      </c>
      <c r="J233" s="194">
        <v>4</v>
      </c>
      <c r="K233" s="194">
        <v>4</v>
      </c>
      <c r="L233" s="194">
        <v>4</v>
      </c>
      <c r="M233" s="194">
        <v>4</v>
      </c>
      <c r="N233" s="194">
        <v>4</v>
      </c>
      <c r="O233" s="194">
        <v>4</v>
      </c>
      <c r="P233" s="194">
        <v>4</v>
      </c>
      <c r="Q233" s="194">
        <v>4</v>
      </c>
      <c r="R233" s="194">
        <v>4</v>
      </c>
      <c r="S233" s="194">
        <v>4</v>
      </c>
      <c r="T233" s="194">
        <v>4</v>
      </c>
      <c r="U233" s="194" t="s">
        <v>226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201"/>
      <c r="AI233" s="109">
        <f>IF(A233="","",COUNTIF(D233:AH234,"&gt;2")/2)</f>
        <v>13.5</v>
      </c>
      <c r="AJ233" s="109">
        <f>SUMPRODUCT(IFERROR((IFERROR(WEEKDAY($D$3:$AH$3,2),999)&lt;6)*D233:AH234,0))</f>
        <v>77</v>
      </c>
      <c r="AK233" s="109">
        <f>SUMPRODUCT((IFERROR(WEEKDAY($D$3:$AH$3,2),999)&lt;6)*D235:AH235)</f>
        <v>31</v>
      </c>
      <c r="AL233" s="109">
        <f>SUMPRODUCT(IFERROR((IFERROR(WEEKDAY($D$3:$AH$3,2),0)&gt;5)*D233:AH235,0))</f>
        <v>46</v>
      </c>
      <c r="AM233" s="109">
        <f>SUM(D233:AH235)</f>
        <v>154</v>
      </c>
      <c r="AN233" s="67" t="s">
        <v>219</v>
      </c>
      <c r="AO233" s="109">
        <f>SUMPRODUCT((IFERROR((D233:AH233+D234:AH234+D235:AH235),0)&gt;8)*1,IFERROR((D233:AH233+D234:AH234+D235:AH235-8),0))</f>
        <v>45</v>
      </c>
      <c r="AP233" s="109">
        <f>AM233-AO233</f>
        <v>109</v>
      </c>
    </row>
    <row r="234" s="60" customFormat="1" ht="15" spans="1:42">
      <c r="A234" s="189"/>
      <c r="B234" s="193"/>
      <c r="C234" s="193"/>
      <c r="D234" s="194"/>
      <c r="E234" s="194" t="s">
        <v>234</v>
      </c>
      <c r="F234" s="194">
        <v>1</v>
      </c>
      <c r="G234" s="194">
        <v>4</v>
      </c>
      <c r="H234" s="194" t="s">
        <v>234</v>
      </c>
      <c r="I234" s="194">
        <v>4</v>
      </c>
      <c r="J234" s="194">
        <v>4</v>
      </c>
      <c r="K234" s="194">
        <v>4</v>
      </c>
      <c r="L234" s="194">
        <v>4</v>
      </c>
      <c r="M234" s="194">
        <v>4</v>
      </c>
      <c r="N234" s="194">
        <v>4</v>
      </c>
      <c r="O234" s="194">
        <v>4</v>
      </c>
      <c r="P234" s="194">
        <v>4</v>
      </c>
      <c r="Q234" s="194">
        <v>4</v>
      </c>
      <c r="R234" s="194">
        <v>4</v>
      </c>
      <c r="S234" s="194">
        <v>4</v>
      </c>
      <c r="T234" s="194">
        <v>4</v>
      </c>
      <c r="U234" s="194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201"/>
      <c r="AI234" s="109"/>
      <c r="AJ234" s="109"/>
      <c r="AK234" s="109"/>
      <c r="AL234" s="109"/>
      <c r="AM234" s="109"/>
      <c r="AN234" s="67"/>
      <c r="AO234" s="109"/>
      <c r="AP234" s="109"/>
    </row>
    <row r="235" s="60" customFormat="1" ht="15" spans="1:42">
      <c r="A235" s="189"/>
      <c r="B235" s="193"/>
      <c r="C235" s="193"/>
      <c r="D235" s="194"/>
      <c r="E235" s="194"/>
      <c r="F235" s="194"/>
      <c r="G235" s="194">
        <v>4</v>
      </c>
      <c r="H235" s="194"/>
      <c r="I235" s="194">
        <v>3</v>
      </c>
      <c r="J235" s="194">
        <v>3</v>
      </c>
      <c r="K235" s="194">
        <v>5</v>
      </c>
      <c r="L235" s="194">
        <v>1</v>
      </c>
      <c r="M235" s="194">
        <v>3</v>
      </c>
      <c r="N235" s="194">
        <v>3.5</v>
      </c>
      <c r="O235" s="194">
        <v>5</v>
      </c>
      <c r="P235" s="194">
        <v>5</v>
      </c>
      <c r="Q235" s="194">
        <v>3</v>
      </c>
      <c r="R235" s="194">
        <v>1</v>
      </c>
      <c r="S235" s="194">
        <v>4.5</v>
      </c>
      <c r="T235" s="194">
        <v>4</v>
      </c>
      <c r="U235" s="194"/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201"/>
      <c r="AI235" s="109"/>
      <c r="AJ235" s="109"/>
      <c r="AK235" s="109"/>
      <c r="AL235" s="109"/>
      <c r="AM235" s="109"/>
      <c r="AN235" s="67"/>
      <c r="AO235" s="109"/>
      <c r="AP235" s="109"/>
    </row>
    <row r="236" s="60" customFormat="1" ht="15" spans="1:42">
      <c r="A236" s="189" t="s">
        <v>53</v>
      </c>
      <c r="B236" s="190" t="s">
        <v>233</v>
      </c>
      <c r="C236" s="190" t="s">
        <v>233</v>
      </c>
      <c r="D236" s="192"/>
      <c r="E236" s="192"/>
      <c r="F236" s="192"/>
      <c r="G236" s="192"/>
      <c r="H236" s="192">
        <v>4</v>
      </c>
      <c r="I236" s="192">
        <v>4</v>
      </c>
      <c r="J236" s="192">
        <v>4</v>
      </c>
      <c r="K236" s="192">
        <v>4</v>
      </c>
      <c r="L236" s="192">
        <v>4</v>
      </c>
      <c r="M236" s="192">
        <v>4</v>
      </c>
      <c r="N236" s="192">
        <v>4</v>
      </c>
      <c r="O236" s="192">
        <v>4</v>
      </c>
      <c r="P236" s="192">
        <v>4</v>
      </c>
      <c r="Q236" s="192">
        <v>4</v>
      </c>
      <c r="R236" s="192">
        <v>4</v>
      </c>
      <c r="S236" s="192">
        <v>4</v>
      </c>
      <c r="T236" s="192">
        <v>4</v>
      </c>
      <c r="U236" s="192">
        <v>4</v>
      </c>
      <c r="V236" s="192">
        <v>4</v>
      </c>
      <c r="W236" s="194" t="s">
        <v>234</v>
      </c>
      <c r="X236" s="192">
        <v>4</v>
      </c>
      <c r="Y236" s="192">
        <v>4</v>
      </c>
      <c r="Z236" s="192">
        <v>4</v>
      </c>
      <c r="AA236" s="192">
        <v>4</v>
      </c>
      <c r="AB236" s="192">
        <v>4</v>
      </c>
      <c r="AC236" s="192">
        <v>4</v>
      </c>
      <c r="AD236" s="192">
        <v>4</v>
      </c>
      <c r="AE236" s="192">
        <v>4</v>
      </c>
      <c r="AF236" s="192">
        <v>4</v>
      </c>
      <c r="AG236" s="192">
        <v>4</v>
      </c>
      <c r="AH236" s="201"/>
      <c r="AI236" s="109">
        <f>IF(A236="","",COUNTIF(D236:AH237,"&gt;2")/2)</f>
        <v>25</v>
      </c>
      <c r="AJ236" s="109">
        <f>SUMPRODUCT(IFERROR((IFERROR(WEEKDAY($D$3:$AH$3,2),999)&lt;6)*D236:AH237,0))</f>
        <v>142.5</v>
      </c>
      <c r="AK236" s="109">
        <f>SUMPRODUCT((IFERROR(WEEKDAY($D$3:$AH$3,2),999)&lt;6)*D238:AH238)</f>
        <v>57.5</v>
      </c>
      <c r="AL236" s="109">
        <f>SUMPRODUCT(IFERROR((IFERROR(WEEKDAY($D$3:$AH$3,2),0)&gt;5)*D236:AH238,0))</f>
        <v>80.5</v>
      </c>
      <c r="AM236" s="109">
        <f>SUM(D236:AH238)</f>
        <v>280.5</v>
      </c>
      <c r="AN236" s="67" t="s">
        <v>219</v>
      </c>
      <c r="AO236" s="109">
        <f>SUMPRODUCT((IFERROR((D236:AH236+D237:AH237+D238:AH238),0)&gt;8)*1,IFERROR((D236:AH236+D237:AH237+D238:AH238-8),0))</f>
        <v>82</v>
      </c>
      <c r="AP236" s="109">
        <f>AM236-AO236</f>
        <v>198.5</v>
      </c>
    </row>
    <row r="237" s="60" customFormat="1" ht="15" spans="1:42">
      <c r="A237" s="189"/>
      <c r="B237" s="193"/>
      <c r="C237" s="193"/>
      <c r="D237" s="192"/>
      <c r="E237" s="192"/>
      <c r="F237" s="192"/>
      <c r="G237" s="192"/>
      <c r="H237" s="192">
        <v>4</v>
      </c>
      <c r="I237" s="192">
        <v>4</v>
      </c>
      <c r="J237" s="192">
        <v>4</v>
      </c>
      <c r="K237" s="192">
        <v>4</v>
      </c>
      <c r="L237" s="192">
        <v>4</v>
      </c>
      <c r="M237" s="192">
        <v>4</v>
      </c>
      <c r="N237" s="192">
        <v>4</v>
      </c>
      <c r="O237" s="192">
        <v>4</v>
      </c>
      <c r="P237" s="192">
        <v>4</v>
      </c>
      <c r="Q237" s="192">
        <v>4</v>
      </c>
      <c r="R237" s="192">
        <v>4</v>
      </c>
      <c r="S237" s="192">
        <v>4</v>
      </c>
      <c r="T237" s="192">
        <v>4</v>
      </c>
      <c r="U237" s="192">
        <v>4</v>
      </c>
      <c r="V237" s="192">
        <v>2.5</v>
      </c>
      <c r="W237" s="194" t="s">
        <v>234</v>
      </c>
      <c r="X237" s="192">
        <v>4</v>
      </c>
      <c r="Y237" s="192">
        <v>4</v>
      </c>
      <c r="Z237" s="192">
        <v>4</v>
      </c>
      <c r="AA237" s="192">
        <v>4</v>
      </c>
      <c r="AB237" s="192">
        <v>4</v>
      </c>
      <c r="AC237" s="192">
        <v>4</v>
      </c>
      <c r="AD237" s="192">
        <v>4</v>
      </c>
      <c r="AE237" s="192">
        <v>4</v>
      </c>
      <c r="AF237" s="192">
        <v>4</v>
      </c>
      <c r="AG237" s="192">
        <v>4</v>
      </c>
      <c r="AH237" s="201"/>
      <c r="AI237" s="109"/>
      <c r="AJ237" s="109"/>
      <c r="AK237" s="109"/>
      <c r="AL237" s="109"/>
      <c r="AM237" s="109"/>
      <c r="AN237" s="67"/>
      <c r="AO237" s="109"/>
      <c r="AP237" s="109"/>
    </row>
    <row r="238" s="60" customFormat="1" ht="15" spans="1:42">
      <c r="A238" s="189"/>
      <c r="B238" s="193"/>
      <c r="C238" s="193"/>
      <c r="D238" s="192"/>
      <c r="E238" s="192"/>
      <c r="F238" s="192"/>
      <c r="G238" s="192"/>
      <c r="H238" s="192">
        <v>3</v>
      </c>
      <c r="I238" s="192">
        <v>3</v>
      </c>
      <c r="J238" s="192">
        <v>5</v>
      </c>
      <c r="K238" s="192">
        <v>4</v>
      </c>
      <c r="L238" s="192">
        <v>3</v>
      </c>
      <c r="M238" s="192">
        <v>3</v>
      </c>
      <c r="N238" s="192">
        <v>3.5</v>
      </c>
      <c r="O238" s="192">
        <v>3</v>
      </c>
      <c r="P238" s="192">
        <v>3</v>
      </c>
      <c r="Q238" s="192">
        <v>3</v>
      </c>
      <c r="R238" s="192">
        <v>3.5</v>
      </c>
      <c r="S238" s="192">
        <v>4.5</v>
      </c>
      <c r="T238" s="192">
        <v>4</v>
      </c>
      <c r="U238" s="192">
        <v>3.5</v>
      </c>
      <c r="V238" s="192"/>
      <c r="W238" s="194"/>
      <c r="X238" s="192">
        <v>3</v>
      </c>
      <c r="Y238" s="192">
        <v>3.5</v>
      </c>
      <c r="Z238" s="192">
        <v>3.5</v>
      </c>
      <c r="AA238" s="192">
        <v>3</v>
      </c>
      <c r="AB238" s="192">
        <v>3</v>
      </c>
      <c r="AC238" s="192">
        <v>3</v>
      </c>
      <c r="AD238" s="192">
        <v>3.5</v>
      </c>
      <c r="AE238" s="192">
        <v>4</v>
      </c>
      <c r="AF238" s="192">
        <v>3.5</v>
      </c>
      <c r="AG238" s="192">
        <v>3</v>
      </c>
      <c r="AH238" s="201"/>
      <c r="AI238" s="109"/>
      <c r="AJ238" s="109"/>
      <c r="AK238" s="109"/>
      <c r="AL238" s="109"/>
      <c r="AM238" s="109"/>
      <c r="AN238" s="67"/>
      <c r="AO238" s="109"/>
      <c r="AP238" s="109"/>
    </row>
    <row r="239" s="60" customFormat="1" ht="15" spans="1:42">
      <c r="A239" s="189" t="s">
        <v>54</v>
      </c>
      <c r="B239" s="190" t="s">
        <v>233</v>
      </c>
      <c r="C239" s="190" t="s">
        <v>233</v>
      </c>
      <c r="D239" s="192" t="s">
        <v>235</v>
      </c>
      <c r="E239" s="195">
        <v>4</v>
      </c>
      <c r="F239" s="191">
        <v>4</v>
      </c>
      <c r="G239" s="192">
        <v>4</v>
      </c>
      <c r="H239" s="192">
        <v>4</v>
      </c>
      <c r="I239" s="191">
        <v>4</v>
      </c>
      <c r="J239" s="191">
        <v>4</v>
      </c>
      <c r="K239" s="191">
        <v>4</v>
      </c>
      <c r="L239" s="191">
        <v>4</v>
      </c>
      <c r="M239" s="191">
        <v>4</v>
      </c>
      <c r="N239" s="191">
        <v>4</v>
      </c>
      <c r="O239" s="191">
        <v>4</v>
      </c>
      <c r="P239" s="191">
        <v>4</v>
      </c>
      <c r="Q239" s="191">
        <v>4</v>
      </c>
      <c r="R239" s="192">
        <v>4</v>
      </c>
      <c r="S239" s="192">
        <v>4</v>
      </c>
      <c r="T239" s="192">
        <v>4</v>
      </c>
      <c r="U239" s="199">
        <v>4</v>
      </c>
      <c r="V239" s="199">
        <v>4</v>
      </c>
      <c r="W239" s="194">
        <v>4</v>
      </c>
      <c r="X239" s="199">
        <v>4</v>
      </c>
      <c r="Y239" s="199">
        <v>4</v>
      </c>
      <c r="Z239" s="199">
        <v>4</v>
      </c>
      <c r="AA239" s="192" t="s">
        <v>234</v>
      </c>
      <c r="AB239" s="192" t="s">
        <v>234</v>
      </c>
      <c r="AC239" s="192" t="s">
        <v>234</v>
      </c>
      <c r="AD239" s="192" t="s">
        <v>234</v>
      </c>
      <c r="AE239" s="192" t="s">
        <v>234</v>
      </c>
      <c r="AF239" s="192" t="s">
        <v>234</v>
      </c>
      <c r="AG239" s="192" t="s">
        <v>234</v>
      </c>
      <c r="AH239" s="202"/>
      <c r="AI239" s="109">
        <f>IF(A239="","",COUNTIF(D239:AH240,"&gt;2")/2)</f>
        <v>21</v>
      </c>
      <c r="AJ239" s="109">
        <f>SUMPRODUCT(IFERROR((IFERROR(WEEKDAY($D$3:$AH$3,2),999)&lt;6)*D239:AH240,0))</f>
        <v>125</v>
      </c>
      <c r="AK239" s="109">
        <f>SUMPRODUCT((IFERROR(WEEKDAY($D$3:$AH$3,2),999)&lt;6)*D241:AH241)</f>
        <v>52.5</v>
      </c>
      <c r="AL239" s="109">
        <f>SUMPRODUCT(IFERROR((IFERROR(WEEKDAY($D$3:$AH$3,2),0)&gt;5)*D239:AH241,0))</f>
        <v>61</v>
      </c>
      <c r="AM239" s="109">
        <f>SUM(D239:AH241)</f>
        <v>238.5</v>
      </c>
      <c r="AN239" s="67" t="s">
        <v>219</v>
      </c>
      <c r="AO239" s="109">
        <f>SUMPRODUCT((IFERROR((D239:AH239+D240:AH240+D241:AH241),0)&gt;8)*1,IFERROR((D239:AH239+D240:AH240+D241:AH241-8),0))</f>
        <v>67.5</v>
      </c>
      <c r="AP239" s="109">
        <f>AM239-AO239</f>
        <v>171</v>
      </c>
    </row>
    <row r="240" s="60" customFormat="1" ht="15" spans="1:42">
      <c r="A240" s="189"/>
      <c r="B240" s="193"/>
      <c r="C240" s="193"/>
      <c r="D240" s="192"/>
      <c r="E240" s="195">
        <v>4</v>
      </c>
      <c r="F240" s="191">
        <v>1</v>
      </c>
      <c r="G240" s="192">
        <v>4</v>
      </c>
      <c r="H240" s="192">
        <v>4</v>
      </c>
      <c r="I240" s="191">
        <v>4</v>
      </c>
      <c r="J240" s="191">
        <v>4</v>
      </c>
      <c r="K240" s="191">
        <v>4</v>
      </c>
      <c r="L240" s="191">
        <v>4</v>
      </c>
      <c r="M240" s="191">
        <v>4</v>
      </c>
      <c r="N240" s="191">
        <v>4</v>
      </c>
      <c r="O240" s="191">
        <v>4</v>
      </c>
      <c r="P240" s="191">
        <v>4</v>
      </c>
      <c r="Q240" s="191">
        <v>2</v>
      </c>
      <c r="R240" s="192">
        <v>4</v>
      </c>
      <c r="S240" s="192">
        <v>4</v>
      </c>
      <c r="T240" s="192">
        <v>4</v>
      </c>
      <c r="U240" s="199">
        <v>4</v>
      </c>
      <c r="V240" s="199">
        <v>4</v>
      </c>
      <c r="W240" s="194">
        <v>4</v>
      </c>
      <c r="X240" s="199">
        <v>4</v>
      </c>
      <c r="Y240" s="199">
        <v>4</v>
      </c>
      <c r="Z240" s="199">
        <v>4</v>
      </c>
      <c r="AA240" s="192" t="s">
        <v>234</v>
      </c>
      <c r="AB240" s="192" t="s">
        <v>234</v>
      </c>
      <c r="AC240" s="192" t="s">
        <v>234</v>
      </c>
      <c r="AD240" s="192" t="s">
        <v>234</v>
      </c>
      <c r="AE240" s="192" t="s">
        <v>234</v>
      </c>
      <c r="AF240" s="192" t="s">
        <v>234</v>
      </c>
      <c r="AG240" s="192" t="s">
        <v>234</v>
      </c>
      <c r="AH240" s="202"/>
      <c r="AI240" s="109"/>
      <c r="AJ240" s="109"/>
      <c r="AK240" s="109"/>
      <c r="AL240" s="109"/>
      <c r="AM240" s="109"/>
      <c r="AN240" s="67"/>
      <c r="AO240" s="109"/>
      <c r="AP240" s="109"/>
    </row>
    <row r="241" s="60" customFormat="1" ht="15" spans="1:42">
      <c r="A241" s="189"/>
      <c r="B241" s="193"/>
      <c r="C241" s="193"/>
      <c r="D241" s="192"/>
      <c r="E241" s="195">
        <v>4</v>
      </c>
      <c r="F241" s="192"/>
      <c r="G241" s="192">
        <v>4.5</v>
      </c>
      <c r="H241" s="192">
        <v>5.5</v>
      </c>
      <c r="I241" s="191">
        <v>3</v>
      </c>
      <c r="J241" s="191">
        <v>3</v>
      </c>
      <c r="K241" s="191">
        <v>3.5</v>
      </c>
      <c r="L241" s="191">
        <v>3</v>
      </c>
      <c r="M241" s="191">
        <v>3</v>
      </c>
      <c r="N241" s="191">
        <v>3</v>
      </c>
      <c r="O241" s="191">
        <v>3</v>
      </c>
      <c r="P241" s="191">
        <v>3</v>
      </c>
      <c r="Q241" s="192"/>
      <c r="R241" s="192">
        <v>3.5</v>
      </c>
      <c r="S241" s="192">
        <v>1.5</v>
      </c>
      <c r="T241" s="192">
        <v>5</v>
      </c>
      <c r="U241" s="199">
        <v>3</v>
      </c>
      <c r="V241" s="199">
        <v>3</v>
      </c>
      <c r="W241" s="194">
        <v>3</v>
      </c>
      <c r="X241" s="199">
        <v>3</v>
      </c>
      <c r="Y241" s="199">
        <v>4</v>
      </c>
      <c r="Z241" s="199">
        <v>3</v>
      </c>
      <c r="AA241" s="192"/>
      <c r="AB241" s="192"/>
      <c r="AC241" s="192"/>
      <c r="AD241" s="192"/>
      <c r="AE241" s="192"/>
      <c r="AF241" s="192"/>
      <c r="AG241" s="192"/>
      <c r="AH241" s="202"/>
      <c r="AI241" s="109"/>
      <c r="AJ241" s="109"/>
      <c r="AK241" s="109"/>
      <c r="AL241" s="109"/>
      <c r="AM241" s="109"/>
      <c r="AN241" s="67"/>
      <c r="AO241" s="109"/>
      <c r="AP241" s="109"/>
    </row>
    <row r="242" s="60" customFormat="1" ht="15" spans="1:42">
      <c r="A242" s="189" t="s">
        <v>55</v>
      </c>
      <c r="B242" s="190" t="s">
        <v>233</v>
      </c>
      <c r="C242" s="190" t="s">
        <v>233</v>
      </c>
      <c r="D242" s="192"/>
      <c r="E242" s="192" t="s">
        <v>236</v>
      </c>
      <c r="F242" s="191">
        <v>4</v>
      </c>
      <c r="G242" s="192">
        <v>4</v>
      </c>
      <c r="H242" s="192">
        <v>4</v>
      </c>
      <c r="I242" s="191">
        <v>4</v>
      </c>
      <c r="J242" s="191">
        <v>4</v>
      </c>
      <c r="K242" s="191">
        <v>4</v>
      </c>
      <c r="L242" s="191">
        <v>4</v>
      </c>
      <c r="M242" s="191">
        <v>4</v>
      </c>
      <c r="N242" s="191">
        <v>4</v>
      </c>
      <c r="O242" s="191">
        <v>4</v>
      </c>
      <c r="P242" s="191">
        <v>4</v>
      </c>
      <c r="Q242" s="192" t="s">
        <v>237</v>
      </c>
      <c r="R242" s="192">
        <v>4</v>
      </c>
      <c r="S242" s="192">
        <v>4</v>
      </c>
      <c r="T242" s="192">
        <v>4</v>
      </c>
      <c r="U242" s="192">
        <v>4</v>
      </c>
      <c r="V242" s="192">
        <v>4</v>
      </c>
      <c r="W242" s="194">
        <v>4</v>
      </c>
      <c r="X242" s="192">
        <v>4</v>
      </c>
      <c r="Y242" s="192">
        <v>4</v>
      </c>
      <c r="Z242" s="192">
        <v>4</v>
      </c>
      <c r="AA242" s="192">
        <v>4</v>
      </c>
      <c r="AB242" s="192">
        <v>4</v>
      </c>
      <c r="AC242" s="192">
        <v>4</v>
      </c>
      <c r="AD242" s="192">
        <v>4</v>
      </c>
      <c r="AE242" s="192">
        <v>4</v>
      </c>
      <c r="AF242" s="192">
        <v>4</v>
      </c>
      <c r="AG242" s="192">
        <v>4</v>
      </c>
      <c r="AH242" s="202"/>
      <c r="AI242" s="109">
        <f>IF(A242="","",COUNTIF(D242:AH243,"&gt;2")/2)</f>
        <v>26.5</v>
      </c>
      <c r="AJ242" s="109">
        <f>SUMPRODUCT(IFERROR((IFERROR(WEEKDAY($D$3:$AH$3,2),999)&lt;6)*D242:AH243,0))</f>
        <v>158</v>
      </c>
      <c r="AK242" s="109">
        <f>SUMPRODUCT((IFERROR(WEEKDAY($D$3:$AH$3,2),999)&lt;6)*D244:AH244)</f>
        <v>66.5</v>
      </c>
      <c r="AL242" s="109">
        <f>SUMPRODUCT(IFERROR((IFERROR(WEEKDAY($D$3:$AH$3,2),0)&gt;5)*D242:AH244,0))</f>
        <v>80</v>
      </c>
      <c r="AM242" s="109">
        <f>SUM(D242:AH244)</f>
        <v>304.5</v>
      </c>
      <c r="AN242" s="67" t="s">
        <v>219</v>
      </c>
      <c r="AO242" s="109">
        <f>SUMPRODUCT((IFERROR((D242:AH242+D243:AH243+D244:AH244),0)&gt;8)*1,IFERROR((D242:AH242+D243:AH243+D244:AH244-8),0))</f>
        <v>90.5</v>
      </c>
      <c r="AP242" s="109">
        <f>AM242-AO242</f>
        <v>214</v>
      </c>
    </row>
    <row r="243" s="60" customFormat="1" ht="15" spans="1:42">
      <c r="A243" s="189"/>
      <c r="B243" s="193"/>
      <c r="C243" s="193"/>
      <c r="D243" s="192"/>
      <c r="E243" s="192"/>
      <c r="F243" s="191">
        <v>2</v>
      </c>
      <c r="G243" s="192">
        <v>4</v>
      </c>
      <c r="H243" s="192">
        <v>4</v>
      </c>
      <c r="I243" s="191">
        <v>4</v>
      </c>
      <c r="J243" s="191">
        <v>4</v>
      </c>
      <c r="K243" s="191">
        <v>4</v>
      </c>
      <c r="L243" s="191">
        <v>4</v>
      </c>
      <c r="M243" s="191">
        <v>4</v>
      </c>
      <c r="N243" s="191">
        <v>4</v>
      </c>
      <c r="O243" s="191">
        <v>4</v>
      </c>
      <c r="P243" s="191">
        <v>4</v>
      </c>
      <c r="Q243" s="192"/>
      <c r="R243" s="192">
        <v>4</v>
      </c>
      <c r="S243" s="192">
        <v>4</v>
      </c>
      <c r="T243" s="192">
        <v>4</v>
      </c>
      <c r="U243" s="192">
        <v>4</v>
      </c>
      <c r="V243" s="192">
        <v>4</v>
      </c>
      <c r="W243" s="194">
        <v>4</v>
      </c>
      <c r="X243" s="192">
        <v>4</v>
      </c>
      <c r="Y243" s="192">
        <v>4</v>
      </c>
      <c r="Z243" s="192">
        <v>4</v>
      </c>
      <c r="AA243" s="192">
        <v>4</v>
      </c>
      <c r="AB243" s="192">
        <v>4</v>
      </c>
      <c r="AC243" s="192">
        <v>4</v>
      </c>
      <c r="AD243" s="192">
        <v>4</v>
      </c>
      <c r="AE243" s="192">
        <v>4</v>
      </c>
      <c r="AF243" s="192">
        <v>4</v>
      </c>
      <c r="AG243" s="192">
        <v>4</v>
      </c>
      <c r="AH243" s="202"/>
      <c r="AI243" s="109"/>
      <c r="AJ243" s="109"/>
      <c r="AK243" s="109"/>
      <c r="AL243" s="109"/>
      <c r="AM243" s="109"/>
      <c r="AN243" s="67"/>
      <c r="AO243" s="109"/>
      <c r="AP243" s="109"/>
    </row>
    <row r="244" s="60" customFormat="1" ht="15" spans="1:42">
      <c r="A244" s="189"/>
      <c r="B244" s="193"/>
      <c r="C244" s="193"/>
      <c r="D244" s="192"/>
      <c r="E244" s="192"/>
      <c r="F244" s="192"/>
      <c r="G244" s="192">
        <v>4</v>
      </c>
      <c r="H244" s="192">
        <v>5.5</v>
      </c>
      <c r="I244" s="191">
        <v>3</v>
      </c>
      <c r="J244" s="191">
        <v>3</v>
      </c>
      <c r="K244" s="191">
        <v>3</v>
      </c>
      <c r="L244" s="191">
        <v>3</v>
      </c>
      <c r="M244" s="191">
        <v>3</v>
      </c>
      <c r="N244" s="191">
        <v>3</v>
      </c>
      <c r="O244" s="191">
        <v>3</v>
      </c>
      <c r="P244" s="191">
        <v>3</v>
      </c>
      <c r="Q244" s="192"/>
      <c r="R244" s="192">
        <v>5</v>
      </c>
      <c r="S244" s="192">
        <v>5</v>
      </c>
      <c r="T244" s="192">
        <v>0.5</v>
      </c>
      <c r="U244" s="192">
        <v>3.5</v>
      </c>
      <c r="V244" s="192">
        <v>3.5</v>
      </c>
      <c r="W244" s="194">
        <v>5</v>
      </c>
      <c r="X244" s="192">
        <v>3</v>
      </c>
      <c r="Y244" s="192">
        <v>3.5</v>
      </c>
      <c r="Z244" s="192">
        <v>1.5</v>
      </c>
      <c r="AA244" s="192">
        <v>5.5</v>
      </c>
      <c r="AB244" s="192">
        <v>3.5</v>
      </c>
      <c r="AC244" s="192">
        <v>3</v>
      </c>
      <c r="AD244" s="192">
        <v>3.5</v>
      </c>
      <c r="AE244" s="192">
        <v>3.5</v>
      </c>
      <c r="AF244" s="192">
        <v>3.5</v>
      </c>
      <c r="AG244" s="192">
        <v>4</v>
      </c>
      <c r="AH244" s="202"/>
      <c r="AI244" s="109"/>
      <c r="AJ244" s="109"/>
      <c r="AK244" s="109"/>
      <c r="AL244" s="109"/>
      <c r="AM244" s="109"/>
      <c r="AN244" s="67"/>
      <c r="AO244" s="109"/>
      <c r="AP244" s="109"/>
    </row>
    <row r="245" s="60" customFormat="1" ht="15" spans="1:42">
      <c r="A245" s="196" t="s">
        <v>57</v>
      </c>
      <c r="B245" s="190" t="s">
        <v>233</v>
      </c>
      <c r="C245" s="190" t="s">
        <v>233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203"/>
      <c r="AI245" s="109">
        <f>IF(A245="","",COUNTIF(D245:AH246,"&gt;2")/2)</f>
        <v>0.5</v>
      </c>
      <c r="AJ245" s="109">
        <f>SUMPRODUCT(IFERROR((IFERROR(WEEKDAY($D$3:$AH$3,2),999)&lt;6)*D245:AH246,0))</f>
        <v>4</v>
      </c>
      <c r="AK245" s="109">
        <f>SUMPRODUCT((IFERROR(WEEKDAY($D$3:$AH$3,2),999)&lt;6)*D247:AH247)</f>
        <v>2.5</v>
      </c>
      <c r="AL245" s="109">
        <f>SUMPRODUCT(IFERROR((IFERROR(WEEKDAY($D$3:$AH$3,2),0)&gt;5)*D245:AH247,0))</f>
        <v>0</v>
      </c>
      <c r="AM245" s="109">
        <f>SUM(D245:AH247)</f>
        <v>6.5</v>
      </c>
      <c r="AN245" s="67" t="s">
        <v>219</v>
      </c>
      <c r="AO245" s="109">
        <f>SUMPRODUCT((IFERROR((D245:AH245+D246:AH246+D247:AH247),0)&gt;8)*1,IFERROR((D245:AH245+D246:AH246+D247:AH247-8),0))</f>
        <v>0</v>
      </c>
      <c r="AP245" s="109">
        <f>AM245-AO245</f>
        <v>6.5</v>
      </c>
    </row>
    <row r="246" s="60" customFormat="1" ht="15" spans="1:42">
      <c r="A246" s="196"/>
      <c r="B246" s="193"/>
      <c r="C246" s="193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>
        <v>4</v>
      </c>
      <c r="Z246" s="194"/>
      <c r="AA246" s="194"/>
      <c r="AB246" s="194"/>
      <c r="AC246" s="194"/>
      <c r="AD246" s="194"/>
      <c r="AE246" s="194"/>
      <c r="AF246" s="194"/>
      <c r="AG246" s="194"/>
      <c r="AH246" s="203"/>
      <c r="AI246" s="109"/>
      <c r="AJ246" s="109"/>
      <c r="AK246" s="109"/>
      <c r="AL246" s="109"/>
      <c r="AM246" s="109"/>
      <c r="AN246" s="67"/>
      <c r="AO246" s="109"/>
      <c r="AP246" s="109"/>
    </row>
    <row r="247" s="60" customFormat="1" ht="15" spans="1:42">
      <c r="A247" s="196"/>
      <c r="B247" s="193"/>
      <c r="C247" s="193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>
        <v>2.5</v>
      </c>
      <c r="Z247" s="194"/>
      <c r="AA247" s="194"/>
      <c r="AB247" s="194"/>
      <c r="AC247" s="194"/>
      <c r="AD247" s="194"/>
      <c r="AE247" s="194"/>
      <c r="AF247" s="194"/>
      <c r="AG247" s="194"/>
      <c r="AH247" s="203"/>
      <c r="AI247" s="109"/>
      <c r="AJ247" s="109"/>
      <c r="AK247" s="109"/>
      <c r="AL247" s="109"/>
      <c r="AM247" s="109"/>
      <c r="AN247" s="67"/>
      <c r="AO247" s="109"/>
      <c r="AP247" s="109"/>
    </row>
    <row r="248" s="60" customFormat="1" ht="15" spans="1:42">
      <c r="A248" s="196" t="s">
        <v>56</v>
      </c>
      <c r="B248" s="190" t="s">
        <v>233</v>
      </c>
      <c r="C248" s="190" t="s">
        <v>233</v>
      </c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202"/>
      <c r="AI248" s="109">
        <f>IF(A248="","",COUNTIF(D248:AH249,"&gt;2")/2)</f>
        <v>0.5</v>
      </c>
      <c r="AJ248" s="109">
        <f>SUMPRODUCT(IFERROR((IFERROR(WEEKDAY($D$3:$AH$3,2),999)&lt;6)*D248:AH249,0))</f>
        <v>4</v>
      </c>
      <c r="AK248" s="109">
        <f>SUMPRODUCT((IFERROR(WEEKDAY($D$3:$AH$3,2),999)&lt;6)*D250:AH250)</f>
        <v>2.5</v>
      </c>
      <c r="AL248" s="109">
        <f>SUMPRODUCT(IFERROR((IFERROR(WEEKDAY($D$3:$AH$3,2),0)&gt;5)*D248:AH250,0))</f>
        <v>0</v>
      </c>
      <c r="AM248" s="109">
        <f>SUM(D248:AH250)</f>
        <v>6.5</v>
      </c>
      <c r="AN248" s="67" t="s">
        <v>219</v>
      </c>
      <c r="AO248" s="109">
        <f>SUMPRODUCT((IFERROR((D248:AH248+D249:AH249+D250:AH250),0)&gt;8)*1,IFERROR((D248:AH248+D249:AH249+D250:AH250-8),0))</f>
        <v>0</v>
      </c>
      <c r="AP248" s="109">
        <f>AM248-AO248</f>
        <v>6.5</v>
      </c>
    </row>
    <row r="249" s="60" customFormat="1" ht="15" spans="1:42">
      <c r="A249" s="196"/>
      <c r="B249" s="193"/>
      <c r="C249" s="193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>
        <v>4</v>
      </c>
      <c r="Z249" s="194"/>
      <c r="AA249" s="194"/>
      <c r="AB249" s="194"/>
      <c r="AC249" s="194"/>
      <c r="AD249" s="194"/>
      <c r="AE249" s="194"/>
      <c r="AF249" s="194"/>
      <c r="AG249" s="194"/>
      <c r="AH249" s="202"/>
      <c r="AI249" s="109"/>
      <c r="AJ249" s="109"/>
      <c r="AK249" s="109"/>
      <c r="AL249" s="109"/>
      <c r="AM249" s="109"/>
      <c r="AN249" s="67"/>
      <c r="AO249" s="109"/>
      <c r="AP249" s="109"/>
    </row>
    <row r="250" s="60" customFormat="1" ht="15" spans="1:42">
      <c r="A250" s="196"/>
      <c r="B250" s="193"/>
      <c r="C250" s="193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>
        <v>2.5</v>
      </c>
      <c r="Z250" s="194"/>
      <c r="AA250" s="194"/>
      <c r="AB250" s="194"/>
      <c r="AC250" s="194"/>
      <c r="AD250" s="194"/>
      <c r="AE250" s="194"/>
      <c r="AF250" s="194"/>
      <c r="AG250" s="194"/>
      <c r="AH250" s="202"/>
      <c r="AI250" s="109"/>
      <c r="AJ250" s="109"/>
      <c r="AK250" s="109"/>
      <c r="AL250" s="109"/>
      <c r="AM250" s="109"/>
      <c r="AN250" s="67"/>
      <c r="AO250" s="109"/>
      <c r="AP250" s="109"/>
    </row>
    <row r="251" s="60" customFormat="1" ht="15" spans="1:42">
      <c r="A251" s="189" t="s">
        <v>59</v>
      </c>
      <c r="B251" s="190" t="s">
        <v>233</v>
      </c>
      <c r="C251" s="190" t="s">
        <v>233</v>
      </c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4"/>
      <c r="X251" s="192"/>
      <c r="Y251" s="192"/>
      <c r="Z251" s="192">
        <v>4</v>
      </c>
      <c r="AA251" s="192">
        <v>4</v>
      </c>
      <c r="AB251" s="192">
        <v>4</v>
      </c>
      <c r="AC251" s="192">
        <v>4</v>
      </c>
      <c r="AD251" s="192">
        <v>4</v>
      </c>
      <c r="AE251" s="192">
        <v>4</v>
      </c>
      <c r="AF251" s="192">
        <v>4</v>
      </c>
      <c r="AG251" s="192">
        <v>4</v>
      </c>
      <c r="AH251" s="203"/>
      <c r="AI251" s="109">
        <f>IF(A251="","",COUNTIF(D251:AH252,"&gt;2")/2)</f>
        <v>8.5</v>
      </c>
      <c r="AJ251" s="109">
        <f>SUMPRODUCT(IFERROR((IFERROR(WEEKDAY($D$3:$AH$3,2),999)&lt;6)*D251:AH252,0))</f>
        <v>52</v>
      </c>
      <c r="AK251" s="109">
        <f>SUMPRODUCT((IFERROR(WEEKDAY($D$3:$AH$3,2),999)&lt;6)*D253:AH253)</f>
        <v>21</v>
      </c>
      <c r="AL251" s="109">
        <f>SUMPRODUCT(IFERROR((IFERROR(WEEKDAY($D$3:$AH$3,2),0)&gt;5)*D251:AH253,0))</f>
        <v>22.5</v>
      </c>
      <c r="AM251" s="109">
        <f>SUM(D251:AH253)</f>
        <v>95.5</v>
      </c>
      <c r="AN251" s="67" t="s">
        <v>219</v>
      </c>
      <c r="AO251" s="109">
        <f>SUMPRODUCT((IFERROR((D251:AH251+D252:AH252+D253:AH253),0)&gt;8)*1,IFERROR((D251:AH251+D252:AH252+D253:AH253-8),0))</f>
        <v>25.5</v>
      </c>
      <c r="AP251" s="109">
        <f>AM251-AO251</f>
        <v>70</v>
      </c>
    </row>
    <row r="252" s="60" customFormat="1" ht="15" spans="1:42">
      <c r="A252" s="189"/>
      <c r="B252" s="193"/>
      <c r="C252" s="193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4"/>
      <c r="X252" s="192"/>
      <c r="Y252" s="192">
        <v>4</v>
      </c>
      <c r="Z252" s="192">
        <v>4</v>
      </c>
      <c r="AA252" s="192">
        <v>4</v>
      </c>
      <c r="AB252" s="192">
        <v>4</v>
      </c>
      <c r="AC252" s="192">
        <v>4</v>
      </c>
      <c r="AD252" s="192">
        <v>4</v>
      </c>
      <c r="AE252" s="192">
        <v>4</v>
      </c>
      <c r="AF252" s="192">
        <v>4</v>
      </c>
      <c r="AG252" s="192">
        <v>4</v>
      </c>
      <c r="AH252" s="203"/>
      <c r="AI252" s="109"/>
      <c r="AJ252" s="109"/>
      <c r="AK252" s="109"/>
      <c r="AL252" s="109"/>
      <c r="AM252" s="109"/>
      <c r="AN252" s="67"/>
      <c r="AO252" s="109"/>
      <c r="AP252" s="109"/>
    </row>
    <row r="253" s="60" customFormat="1" ht="15" spans="1:42">
      <c r="A253" s="189"/>
      <c r="B253" s="193"/>
      <c r="C253" s="193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4"/>
      <c r="X253" s="192"/>
      <c r="Y253" s="192">
        <v>2</v>
      </c>
      <c r="Z253" s="192">
        <v>3.5</v>
      </c>
      <c r="AA253" s="192">
        <v>3</v>
      </c>
      <c r="AB253" s="192">
        <v>3</v>
      </c>
      <c r="AC253" s="192">
        <v>3</v>
      </c>
      <c r="AD253" s="192">
        <v>3.5</v>
      </c>
      <c r="AE253" s="192">
        <v>3</v>
      </c>
      <c r="AF253" s="192">
        <v>3.5</v>
      </c>
      <c r="AG253" s="192">
        <v>3</v>
      </c>
      <c r="AH253" s="203"/>
      <c r="AI253" s="109"/>
      <c r="AJ253" s="109"/>
      <c r="AK253" s="109"/>
      <c r="AL253" s="109"/>
      <c r="AM253" s="109"/>
      <c r="AN253" s="67"/>
      <c r="AO253" s="109"/>
      <c r="AP253" s="109"/>
    </row>
    <row r="254" s="60" customFormat="1" ht="15" spans="1:42">
      <c r="A254" s="189" t="s">
        <v>60</v>
      </c>
      <c r="B254" s="190" t="s">
        <v>233</v>
      </c>
      <c r="C254" s="190" t="s">
        <v>233</v>
      </c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4"/>
      <c r="X254" s="192"/>
      <c r="Y254" s="192" t="s">
        <v>238</v>
      </c>
      <c r="Z254" s="200">
        <v>4</v>
      </c>
      <c r="AA254" s="200">
        <v>4</v>
      </c>
      <c r="AB254" s="200">
        <v>4</v>
      </c>
      <c r="AC254" s="200">
        <v>4</v>
      </c>
      <c r="AD254" s="200">
        <v>4</v>
      </c>
      <c r="AE254" s="192" t="s">
        <v>234</v>
      </c>
      <c r="AF254" s="199">
        <v>4</v>
      </c>
      <c r="AG254" s="200">
        <v>4</v>
      </c>
      <c r="AH254" s="202"/>
      <c r="AI254" s="109">
        <f>IF(A254="","",COUNTIF(D254:AH255,"&gt;2")/2)</f>
        <v>7</v>
      </c>
      <c r="AJ254" s="109">
        <f>SUMPRODUCT(IFERROR((IFERROR(WEEKDAY($D$3:$AH$3,2),999)&lt;6)*D254:AH255,0))</f>
        <v>48</v>
      </c>
      <c r="AK254" s="109">
        <f>SUMPRODUCT((IFERROR(WEEKDAY($D$3:$AH$3,2),999)&lt;6)*D256:AH256)</f>
        <v>15</v>
      </c>
      <c r="AL254" s="109">
        <f>SUMPRODUCT(IFERROR((IFERROR(WEEKDAY($D$3:$AH$3,2),0)&gt;5)*D254:AH256,0))</f>
        <v>11</v>
      </c>
      <c r="AM254" s="109">
        <f>SUM(D254:AH256)</f>
        <v>74</v>
      </c>
      <c r="AN254" s="67" t="s">
        <v>219</v>
      </c>
      <c r="AO254" s="109">
        <f>SUMPRODUCT((IFERROR((D254:AH254+D255:AH255+D256:AH256),0)&gt;8)*1,IFERROR((D254:AH254+D255:AH255+D256:AH256-8),0))</f>
        <v>18</v>
      </c>
      <c r="AP254" s="109">
        <f>AM254-AO254</f>
        <v>56</v>
      </c>
    </row>
    <row r="255" s="60" customFormat="1" ht="15" spans="1:42">
      <c r="A255" s="189"/>
      <c r="B255" s="193"/>
      <c r="C255" s="193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4"/>
      <c r="X255" s="192"/>
      <c r="Y255" s="192"/>
      <c r="Z255" s="200">
        <v>4</v>
      </c>
      <c r="AA255" s="200">
        <v>4</v>
      </c>
      <c r="AB255" s="200">
        <v>4</v>
      </c>
      <c r="AC255" s="200">
        <v>4</v>
      </c>
      <c r="AD255" s="200">
        <v>4</v>
      </c>
      <c r="AE255" s="192" t="s">
        <v>234</v>
      </c>
      <c r="AF255" s="199">
        <v>4</v>
      </c>
      <c r="AG255" s="200">
        <v>4</v>
      </c>
      <c r="AH255" s="202"/>
      <c r="AI255" s="109"/>
      <c r="AJ255" s="109"/>
      <c r="AK255" s="109"/>
      <c r="AL255" s="109"/>
      <c r="AM255" s="109"/>
      <c r="AN255" s="67"/>
      <c r="AO255" s="109"/>
      <c r="AP255" s="109"/>
    </row>
    <row r="256" s="60" customFormat="1" ht="15" spans="1:42">
      <c r="A256" s="189"/>
      <c r="B256" s="193"/>
      <c r="C256" s="193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4"/>
      <c r="X256" s="192"/>
      <c r="Y256" s="192"/>
      <c r="Z256" s="200"/>
      <c r="AA256" s="200">
        <v>3</v>
      </c>
      <c r="AB256" s="200">
        <v>3</v>
      </c>
      <c r="AC256" s="200">
        <v>3</v>
      </c>
      <c r="AD256" s="200">
        <v>3</v>
      </c>
      <c r="AE256" s="192"/>
      <c r="AF256" s="199">
        <v>3</v>
      </c>
      <c r="AG256" s="200">
        <v>3</v>
      </c>
      <c r="AH256" s="202"/>
      <c r="AI256" s="109"/>
      <c r="AJ256" s="109"/>
      <c r="AK256" s="109"/>
      <c r="AL256" s="109"/>
      <c r="AM256" s="109"/>
      <c r="AN256" s="67"/>
      <c r="AO256" s="109"/>
      <c r="AP256" s="109"/>
    </row>
    <row r="257" s="60" customFormat="1" ht="13.5" spans="1:42">
      <c r="A257" s="204" t="s">
        <v>174</v>
      </c>
      <c r="B257" s="149" t="s">
        <v>239</v>
      </c>
      <c r="C257" s="149" t="s">
        <v>239</v>
      </c>
      <c r="D257" s="205">
        <v>4</v>
      </c>
      <c r="E257" s="205">
        <v>4</v>
      </c>
      <c r="F257" s="206">
        <v>4</v>
      </c>
      <c r="G257" s="206">
        <v>4</v>
      </c>
      <c r="H257" s="206">
        <v>4</v>
      </c>
      <c r="I257" s="206">
        <v>4</v>
      </c>
      <c r="J257" s="206">
        <v>4</v>
      </c>
      <c r="K257" s="206">
        <v>4</v>
      </c>
      <c r="L257" s="206">
        <v>4</v>
      </c>
      <c r="M257" s="206">
        <v>4</v>
      </c>
      <c r="N257" s="206">
        <v>4</v>
      </c>
      <c r="O257" s="206">
        <v>4</v>
      </c>
      <c r="P257" s="206">
        <v>4</v>
      </c>
      <c r="Q257" s="206">
        <v>4</v>
      </c>
      <c r="R257" s="206">
        <v>4</v>
      </c>
      <c r="S257" s="206">
        <v>4</v>
      </c>
      <c r="T257" s="206">
        <v>4</v>
      </c>
      <c r="U257" s="206">
        <v>4</v>
      </c>
      <c r="V257" s="206">
        <v>4</v>
      </c>
      <c r="W257" s="227">
        <v>4</v>
      </c>
      <c r="X257" s="206">
        <v>4</v>
      </c>
      <c r="Y257" s="206">
        <v>4</v>
      </c>
      <c r="Z257" s="206">
        <v>4</v>
      </c>
      <c r="AA257" s="206">
        <v>4</v>
      </c>
      <c r="AB257" s="206">
        <v>4</v>
      </c>
      <c r="AC257" s="206">
        <v>4</v>
      </c>
      <c r="AD257" s="206">
        <v>4</v>
      </c>
      <c r="AE257" s="206">
        <v>4</v>
      </c>
      <c r="AF257" s="206">
        <v>4</v>
      </c>
      <c r="AG257" s="206">
        <v>4</v>
      </c>
      <c r="AH257" s="202"/>
      <c r="AI257" s="109">
        <f>IF(A257="","",COUNTIF(D257:AH258,"&gt;2")/2)</f>
        <v>29.5</v>
      </c>
      <c r="AJ257" s="109">
        <f>SUMPRODUCT(IFERROR((IFERROR(WEEKDAY($D$3:$AH$3,2),999)&lt;6)*D257:AH258,0))</f>
        <v>174</v>
      </c>
      <c r="AK257" s="109">
        <f>SUMPRODUCT((IFERROR(WEEKDAY($D$3:$AH$3,2),999)&lt;6)*D259:AH259)</f>
        <v>133</v>
      </c>
      <c r="AL257" s="109">
        <f>SUMPRODUCT(IFERROR((IFERROR(WEEKDAY($D$3:$AH$3,2),0)&gt;5)*D257:AH259,0))</f>
        <v>114</v>
      </c>
      <c r="AM257" s="109">
        <f>SUM(D257:AH259)</f>
        <v>421</v>
      </c>
      <c r="AN257" s="67" t="s">
        <v>219</v>
      </c>
      <c r="AO257" s="109">
        <f>SUMPRODUCT((IFERROR((D257:AH257+D258:AH258+D259:AH259),0)&gt;8)*1,IFERROR((D257:AH257+D258:AH258+D259:AH259-8),0))</f>
        <v>183</v>
      </c>
      <c r="AP257" s="109">
        <f>AM257-AO257</f>
        <v>238</v>
      </c>
    </row>
    <row r="258" s="60" customFormat="1" ht="13.5" spans="1:42">
      <c r="A258" s="204"/>
      <c r="B258" s="149"/>
      <c r="C258" s="149"/>
      <c r="D258" s="205">
        <v>4</v>
      </c>
      <c r="E258" s="205">
        <v>4</v>
      </c>
      <c r="F258" s="206">
        <v>2</v>
      </c>
      <c r="G258" s="206">
        <v>4</v>
      </c>
      <c r="H258" s="206">
        <v>4</v>
      </c>
      <c r="I258" s="206">
        <v>4</v>
      </c>
      <c r="J258" s="206">
        <v>4</v>
      </c>
      <c r="K258" s="206">
        <v>4</v>
      </c>
      <c r="L258" s="206">
        <v>4</v>
      </c>
      <c r="M258" s="206">
        <v>4</v>
      </c>
      <c r="N258" s="206">
        <v>4</v>
      </c>
      <c r="O258" s="206">
        <v>4</v>
      </c>
      <c r="P258" s="206">
        <v>4</v>
      </c>
      <c r="Q258" s="206">
        <v>4</v>
      </c>
      <c r="R258" s="206">
        <v>4</v>
      </c>
      <c r="S258" s="206">
        <v>4</v>
      </c>
      <c r="T258" s="206">
        <v>4</v>
      </c>
      <c r="U258" s="206">
        <v>4</v>
      </c>
      <c r="V258" s="206">
        <v>4</v>
      </c>
      <c r="W258" s="227">
        <v>4</v>
      </c>
      <c r="X258" s="206">
        <v>4</v>
      </c>
      <c r="Y258" s="206">
        <v>4</v>
      </c>
      <c r="Z258" s="206">
        <v>4</v>
      </c>
      <c r="AA258" s="206">
        <v>4</v>
      </c>
      <c r="AB258" s="206">
        <v>4</v>
      </c>
      <c r="AC258" s="206">
        <v>4</v>
      </c>
      <c r="AD258" s="206">
        <v>4</v>
      </c>
      <c r="AE258" s="206">
        <v>4</v>
      </c>
      <c r="AF258" s="206">
        <v>4</v>
      </c>
      <c r="AG258" s="206">
        <v>4</v>
      </c>
      <c r="AH258" s="202"/>
      <c r="AI258" s="109"/>
      <c r="AJ258" s="109"/>
      <c r="AK258" s="109"/>
      <c r="AL258" s="109"/>
      <c r="AM258" s="109"/>
      <c r="AN258" s="67"/>
      <c r="AO258" s="109"/>
      <c r="AP258" s="109"/>
    </row>
    <row r="259" s="60" customFormat="1" ht="13.5" spans="1:42">
      <c r="A259" s="204"/>
      <c r="B259" s="149"/>
      <c r="C259" s="149"/>
      <c r="D259" s="205">
        <v>3</v>
      </c>
      <c r="E259" s="205">
        <v>5</v>
      </c>
      <c r="F259" s="206"/>
      <c r="G259" s="206">
        <v>7</v>
      </c>
      <c r="H259" s="206">
        <v>7</v>
      </c>
      <c r="I259" s="206">
        <v>7</v>
      </c>
      <c r="J259" s="206">
        <v>5.5</v>
      </c>
      <c r="K259" s="206">
        <v>7</v>
      </c>
      <c r="L259" s="206">
        <v>6</v>
      </c>
      <c r="M259" s="206">
        <v>7</v>
      </c>
      <c r="N259" s="206">
        <v>6.5</v>
      </c>
      <c r="O259" s="206">
        <v>7.5</v>
      </c>
      <c r="P259" s="206">
        <v>6</v>
      </c>
      <c r="Q259" s="206">
        <v>4</v>
      </c>
      <c r="R259" s="206">
        <v>7</v>
      </c>
      <c r="S259" s="206">
        <v>7</v>
      </c>
      <c r="T259" s="206">
        <v>6.5</v>
      </c>
      <c r="U259" s="206">
        <v>7</v>
      </c>
      <c r="V259" s="206">
        <v>7.5</v>
      </c>
      <c r="W259" s="227">
        <v>6.5</v>
      </c>
      <c r="X259" s="206">
        <v>7</v>
      </c>
      <c r="Y259" s="206">
        <v>6</v>
      </c>
      <c r="Z259" s="206">
        <v>6</v>
      </c>
      <c r="AA259" s="206">
        <v>6</v>
      </c>
      <c r="AB259" s="206">
        <v>6</v>
      </c>
      <c r="AC259" s="206">
        <v>6</v>
      </c>
      <c r="AD259" s="206">
        <v>7</v>
      </c>
      <c r="AE259" s="206">
        <v>7</v>
      </c>
      <c r="AF259" s="206">
        <v>6</v>
      </c>
      <c r="AG259" s="206">
        <v>6</v>
      </c>
      <c r="AH259" s="202"/>
      <c r="AI259" s="109"/>
      <c r="AJ259" s="109"/>
      <c r="AK259" s="109"/>
      <c r="AL259" s="109"/>
      <c r="AM259" s="109"/>
      <c r="AN259" s="67"/>
      <c r="AO259" s="109"/>
      <c r="AP259" s="109"/>
    </row>
    <row r="260" s="60" customFormat="1" ht="13.5" spans="1:42">
      <c r="A260" s="204" t="s">
        <v>175</v>
      </c>
      <c r="B260" s="149" t="s">
        <v>239</v>
      </c>
      <c r="C260" s="149" t="s">
        <v>239</v>
      </c>
      <c r="D260" s="205">
        <v>4</v>
      </c>
      <c r="E260" s="205">
        <v>4</v>
      </c>
      <c r="F260" s="206">
        <v>4</v>
      </c>
      <c r="G260" s="206">
        <v>4</v>
      </c>
      <c r="H260" s="206">
        <v>4</v>
      </c>
      <c r="I260" s="206">
        <v>4</v>
      </c>
      <c r="J260" s="206">
        <v>4</v>
      </c>
      <c r="K260" s="206">
        <v>4</v>
      </c>
      <c r="L260" s="206">
        <v>4</v>
      </c>
      <c r="M260" s="206">
        <v>4</v>
      </c>
      <c r="N260" s="206">
        <v>4</v>
      </c>
      <c r="O260" s="206">
        <v>4</v>
      </c>
      <c r="P260" s="206">
        <v>4</v>
      </c>
      <c r="Q260" s="206">
        <v>4</v>
      </c>
      <c r="R260" s="206">
        <v>4</v>
      </c>
      <c r="S260" s="206">
        <v>4</v>
      </c>
      <c r="T260" s="206">
        <v>4</v>
      </c>
      <c r="U260" s="206">
        <v>4</v>
      </c>
      <c r="V260" s="206">
        <v>4</v>
      </c>
      <c r="W260" s="227">
        <v>4</v>
      </c>
      <c r="X260" s="206">
        <v>4</v>
      </c>
      <c r="Y260" s="206">
        <v>4</v>
      </c>
      <c r="Z260" s="206">
        <v>4</v>
      </c>
      <c r="AA260" s="206">
        <v>4</v>
      </c>
      <c r="AB260" s="206">
        <v>4</v>
      </c>
      <c r="AC260" s="206">
        <v>4</v>
      </c>
      <c r="AD260" s="206">
        <v>4</v>
      </c>
      <c r="AE260" s="206">
        <v>4</v>
      </c>
      <c r="AF260" s="206">
        <v>4</v>
      </c>
      <c r="AG260" s="206">
        <v>4</v>
      </c>
      <c r="AH260" s="202"/>
      <c r="AI260" s="109">
        <f>IF(A260="","",COUNTIF(D260:AH261,"&gt;2")/2)</f>
        <v>29.5</v>
      </c>
      <c r="AJ260" s="109">
        <f>SUMPRODUCT(IFERROR((IFERROR(WEEKDAY($D$3:$AH$3,2),999)&lt;6)*D260:AH261,0))</f>
        <v>174</v>
      </c>
      <c r="AK260" s="109">
        <f>SUMPRODUCT((IFERROR(WEEKDAY($D$3:$AH$3,2),999)&lt;6)*D262:AH262)</f>
        <v>133.5</v>
      </c>
      <c r="AL260" s="109">
        <f>SUMPRODUCT(IFERROR((IFERROR(WEEKDAY($D$3:$AH$3,2),0)&gt;5)*D260:AH262,0))</f>
        <v>114</v>
      </c>
      <c r="AM260" s="109">
        <f>SUM(D260:AH262)</f>
        <v>421.5</v>
      </c>
      <c r="AN260" s="67" t="s">
        <v>219</v>
      </c>
      <c r="AO260" s="109">
        <f>SUMPRODUCT((IFERROR((D260:AH260+D261:AH261+D262:AH262),0)&gt;8)*1,IFERROR((D260:AH260+D261:AH261+D262:AH262-8),0))</f>
        <v>183.5</v>
      </c>
      <c r="AP260" s="109">
        <f>AM260-AO260</f>
        <v>238</v>
      </c>
    </row>
    <row r="261" s="60" customFormat="1" ht="13.5" spans="1:42">
      <c r="A261" s="204"/>
      <c r="B261" s="149"/>
      <c r="C261" s="149"/>
      <c r="D261" s="205">
        <v>4</v>
      </c>
      <c r="E261" s="205">
        <v>4</v>
      </c>
      <c r="F261" s="206">
        <v>2</v>
      </c>
      <c r="G261" s="206">
        <v>4</v>
      </c>
      <c r="H261" s="206">
        <v>4</v>
      </c>
      <c r="I261" s="206">
        <v>4</v>
      </c>
      <c r="J261" s="206">
        <v>4</v>
      </c>
      <c r="K261" s="206">
        <v>4</v>
      </c>
      <c r="L261" s="206">
        <v>4</v>
      </c>
      <c r="M261" s="206">
        <v>4</v>
      </c>
      <c r="N261" s="206">
        <v>4</v>
      </c>
      <c r="O261" s="206">
        <v>4</v>
      </c>
      <c r="P261" s="206">
        <v>4</v>
      </c>
      <c r="Q261" s="206">
        <v>4</v>
      </c>
      <c r="R261" s="206">
        <v>4</v>
      </c>
      <c r="S261" s="206">
        <v>4</v>
      </c>
      <c r="T261" s="206">
        <v>4</v>
      </c>
      <c r="U261" s="206">
        <v>4</v>
      </c>
      <c r="V261" s="206">
        <v>4</v>
      </c>
      <c r="W261" s="227">
        <v>4</v>
      </c>
      <c r="X261" s="206">
        <v>4</v>
      </c>
      <c r="Y261" s="206">
        <v>4</v>
      </c>
      <c r="Z261" s="206">
        <v>4</v>
      </c>
      <c r="AA261" s="206">
        <v>4</v>
      </c>
      <c r="AB261" s="206">
        <v>4</v>
      </c>
      <c r="AC261" s="206">
        <v>4</v>
      </c>
      <c r="AD261" s="206">
        <v>4</v>
      </c>
      <c r="AE261" s="206">
        <v>4</v>
      </c>
      <c r="AF261" s="206">
        <v>4</v>
      </c>
      <c r="AG261" s="206">
        <v>4</v>
      </c>
      <c r="AH261" s="202"/>
      <c r="AI261" s="109"/>
      <c r="AJ261" s="109"/>
      <c r="AK261" s="109"/>
      <c r="AL261" s="109"/>
      <c r="AM261" s="109"/>
      <c r="AN261" s="67"/>
      <c r="AO261" s="109"/>
      <c r="AP261" s="109"/>
    </row>
    <row r="262" s="60" customFormat="1" ht="13.5" spans="1:42">
      <c r="A262" s="204"/>
      <c r="B262" s="149"/>
      <c r="C262" s="149"/>
      <c r="D262" s="205">
        <v>3</v>
      </c>
      <c r="E262" s="205">
        <v>5</v>
      </c>
      <c r="F262" s="206"/>
      <c r="G262" s="206">
        <v>7</v>
      </c>
      <c r="H262" s="206">
        <v>7</v>
      </c>
      <c r="I262" s="206">
        <v>7</v>
      </c>
      <c r="J262" s="206">
        <v>5.5</v>
      </c>
      <c r="K262" s="206">
        <v>6</v>
      </c>
      <c r="L262" s="206">
        <v>6</v>
      </c>
      <c r="M262" s="206">
        <v>7</v>
      </c>
      <c r="N262" s="206">
        <v>6.5</v>
      </c>
      <c r="O262" s="206">
        <v>7.5</v>
      </c>
      <c r="P262" s="206">
        <v>6</v>
      </c>
      <c r="Q262" s="206">
        <v>4</v>
      </c>
      <c r="R262" s="206">
        <v>7</v>
      </c>
      <c r="S262" s="206">
        <v>7</v>
      </c>
      <c r="T262" s="206">
        <v>6.5</v>
      </c>
      <c r="U262" s="206">
        <v>7</v>
      </c>
      <c r="V262" s="206">
        <v>7.5</v>
      </c>
      <c r="W262" s="227">
        <v>6.5</v>
      </c>
      <c r="X262" s="206">
        <v>7</v>
      </c>
      <c r="Y262" s="206">
        <v>5.5</v>
      </c>
      <c r="Z262" s="206">
        <v>6</v>
      </c>
      <c r="AA262" s="206">
        <v>6</v>
      </c>
      <c r="AB262" s="206">
        <v>7</v>
      </c>
      <c r="AC262" s="206">
        <v>7</v>
      </c>
      <c r="AD262" s="206">
        <v>7</v>
      </c>
      <c r="AE262" s="206">
        <v>7</v>
      </c>
      <c r="AF262" s="206">
        <v>6</v>
      </c>
      <c r="AG262" s="206">
        <v>6</v>
      </c>
      <c r="AH262" s="202"/>
      <c r="AI262" s="109"/>
      <c r="AJ262" s="109"/>
      <c r="AK262" s="109"/>
      <c r="AL262" s="109"/>
      <c r="AM262" s="109"/>
      <c r="AN262" s="67"/>
      <c r="AO262" s="109"/>
      <c r="AP262" s="109"/>
    </row>
    <row r="263" s="60" customFormat="1" ht="16.5" spans="1:42">
      <c r="A263" s="207" t="s">
        <v>171</v>
      </c>
      <c r="B263" s="208" t="s">
        <v>240</v>
      </c>
      <c r="C263" s="208" t="s">
        <v>240</v>
      </c>
      <c r="D263" s="209">
        <v>4</v>
      </c>
      <c r="E263" s="209">
        <v>4</v>
      </c>
      <c r="F263" s="209">
        <v>4</v>
      </c>
      <c r="G263" s="209">
        <v>4</v>
      </c>
      <c r="H263" s="209">
        <v>4</v>
      </c>
      <c r="I263" s="209">
        <v>4</v>
      </c>
      <c r="J263" s="209">
        <v>4</v>
      </c>
      <c r="K263" s="209">
        <v>4</v>
      </c>
      <c r="L263" s="209">
        <v>4</v>
      </c>
      <c r="M263" s="209">
        <v>4</v>
      </c>
      <c r="N263" s="209">
        <v>4</v>
      </c>
      <c r="O263" s="209">
        <v>4</v>
      </c>
      <c r="P263" s="209">
        <v>4</v>
      </c>
      <c r="Q263" s="209"/>
      <c r="R263" s="209">
        <v>4</v>
      </c>
      <c r="S263" s="209">
        <v>4</v>
      </c>
      <c r="T263" s="209">
        <v>4</v>
      </c>
      <c r="U263" s="209">
        <v>4</v>
      </c>
      <c r="V263" s="209">
        <v>4</v>
      </c>
      <c r="W263" s="228">
        <v>4</v>
      </c>
      <c r="X263" s="209">
        <v>4</v>
      </c>
      <c r="Y263" s="209">
        <v>4</v>
      </c>
      <c r="Z263" s="209">
        <v>4</v>
      </c>
      <c r="AA263" s="209">
        <v>4</v>
      </c>
      <c r="AB263" s="209">
        <v>4</v>
      </c>
      <c r="AC263" s="209">
        <v>4</v>
      </c>
      <c r="AD263" s="209">
        <v>4</v>
      </c>
      <c r="AE263" s="209">
        <v>4</v>
      </c>
      <c r="AF263" s="209">
        <v>4</v>
      </c>
      <c r="AG263" s="209"/>
      <c r="AH263" s="238"/>
      <c r="AI263" s="109">
        <f>IF(A263="","",COUNTIF(D263:AH264,"&gt;2")/2)</f>
        <v>27.5</v>
      </c>
      <c r="AJ263" s="109">
        <f>SUMPRODUCT(IFERROR((IFERROR(WEEKDAY($D$3:$AH$3,2),999)&lt;6)*D263:AH264,0))</f>
        <v>164.5</v>
      </c>
      <c r="AK263" s="109">
        <f>SUMPRODUCT((IFERROR(WEEKDAY($D$3:$AH$3,2),999)&lt;6)*D265:AH265)</f>
        <v>69.5</v>
      </c>
      <c r="AL263" s="109">
        <f>SUMPRODUCT(IFERROR((IFERROR(WEEKDAY($D$3:$AH$3,2),0)&gt;5)*D263:AH265,0))</f>
        <v>80</v>
      </c>
      <c r="AM263" s="109">
        <f>SUM(D263:AH265)</f>
        <v>314</v>
      </c>
      <c r="AN263" s="67" t="s">
        <v>219</v>
      </c>
      <c r="AO263" s="109">
        <f>SUMPRODUCT((IFERROR((D263:AH263+D264:AH264+D265:AH265),0)&gt;8)*1,IFERROR((D263:AH263+D264:AH264+D265:AH265-8),0))</f>
        <v>93.5</v>
      </c>
      <c r="AP263" s="109">
        <f>AM263-AO263</f>
        <v>220.5</v>
      </c>
    </row>
    <row r="264" s="60" customFormat="1" ht="16.5" spans="1:42">
      <c r="A264" s="207"/>
      <c r="B264" s="208"/>
      <c r="C264" s="208"/>
      <c r="D264" s="209">
        <v>4</v>
      </c>
      <c r="E264" s="209">
        <v>0.5</v>
      </c>
      <c r="F264" s="209">
        <v>4</v>
      </c>
      <c r="G264" s="209">
        <v>4</v>
      </c>
      <c r="H264" s="209">
        <v>4</v>
      </c>
      <c r="I264" s="209">
        <v>4</v>
      </c>
      <c r="J264" s="209">
        <v>4</v>
      </c>
      <c r="K264" s="209">
        <v>4</v>
      </c>
      <c r="L264" s="209">
        <v>4</v>
      </c>
      <c r="M264" s="209">
        <v>4</v>
      </c>
      <c r="N264" s="209">
        <v>4</v>
      </c>
      <c r="O264" s="209">
        <v>4</v>
      </c>
      <c r="P264" s="209">
        <v>4</v>
      </c>
      <c r="Q264" s="209"/>
      <c r="R264" s="209">
        <v>4</v>
      </c>
      <c r="S264" s="209">
        <v>4</v>
      </c>
      <c r="T264" s="209">
        <v>4</v>
      </c>
      <c r="U264" s="209">
        <v>4</v>
      </c>
      <c r="V264" s="209">
        <v>4</v>
      </c>
      <c r="W264" s="228">
        <v>4</v>
      </c>
      <c r="X264" s="209">
        <v>4</v>
      </c>
      <c r="Y264" s="209">
        <v>4</v>
      </c>
      <c r="Z264" s="209">
        <v>4</v>
      </c>
      <c r="AA264" s="209">
        <v>4</v>
      </c>
      <c r="AB264" s="209">
        <v>4</v>
      </c>
      <c r="AC264" s="209">
        <v>4</v>
      </c>
      <c r="AD264" s="209">
        <v>4</v>
      </c>
      <c r="AE264" s="209">
        <v>4</v>
      </c>
      <c r="AF264" s="209">
        <v>4</v>
      </c>
      <c r="AG264" s="209"/>
      <c r="AH264" s="238"/>
      <c r="AI264" s="109"/>
      <c r="AJ264" s="109"/>
      <c r="AK264" s="109"/>
      <c r="AL264" s="109"/>
      <c r="AM264" s="109"/>
      <c r="AN264" s="67"/>
      <c r="AO264" s="109"/>
      <c r="AP264" s="109"/>
    </row>
    <row r="265" s="60" customFormat="1" ht="16.5" spans="1:42">
      <c r="A265" s="207"/>
      <c r="B265" s="208"/>
      <c r="C265" s="208"/>
      <c r="D265" s="209">
        <v>1.5</v>
      </c>
      <c r="E265" s="209"/>
      <c r="F265" s="209">
        <v>1.5</v>
      </c>
      <c r="G265" s="209">
        <v>3.5</v>
      </c>
      <c r="H265" s="209">
        <v>5</v>
      </c>
      <c r="I265" s="209">
        <v>5</v>
      </c>
      <c r="J265" s="209">
        <v>3.5</v>
      </c>
      <c r="K265" s="209">
        <v>1.5</v>
      </c>
      <c r="L265" s="209">
        <v>3.5</v>
      </c>
      <c r="M265" s="209">
        <v>5</v>
      </c>
      <c r="N265" s="209">
        <v>4.5</v>
      </c>
      <c r="O265" s="209">
        <v>4.5</v>
      </c>
      <c r="P265" s="209">
        <v>5.5</v>
      </c>
      <c r="Q265" s="209"/>
      <c r="R265" s="209">
        <v>6</v>
      </c>
      <c r="S265" s="209">
        <v>0.5</v>
      </c>
      <c r="T265" s="229">
        <v>4.5</v>
      </c>
      <c r="U265" s="209">
        <v>5</v>
      </c>
      <c r="V265" s="209">
        <v>3.5</v>
      </c>
      <c r="W265" s="228">
        <v>2</v>
      </c>
      <c r="X265" s="209">
        <v>2.5</v>
      </c>
      <c r="Y265" s="209">
        <v>3.5</v>
      </c>
      <c r="Z265" s="209">
        <v>4</v>
      </c>
      <c r="AA265" s="209">
        <v>5.5</v>
      </c>
      <c r="AB265" s="209">
        <v>2.5</v>
      </c>
      <c r="AC265" s="209">
        <v>3</v>
      </c>
      <c r="AD265" s="209">
        <v>3.5</v>
      </c>
      <c r="AE265" s="209">
        <v>2</v>
      </c>
      <c r="AF265" s="209">
        <v>1</v>
      </c>
      <c r="AG265" s="209"/>
      <c r="AH265" s="238"/>
      <c r="AI265" s="109"/>
      <c r="AJ265" s="109"/>
      <c r="AK265" s="109"/>
      <c r="AL265" s="109"/>
      <c r="AM265" s="109"/>
      <c r="AN265" s="67"/>
      <c r="AO265" s="109"/>
      <c r="AP265" s="109"/>
    </row>
    <row r="266" s="60" customFormat="1" ht="16.5" spans="1:42">
      <c r="A266" s="210" t="s">
        <v>172</v>
      </c>
      <c r="B266" s="208" t="s">
        <v>240</v>
      </c>
      <c r="C266" s="208" t="s">
        <v>240</v>
      </c>
      <c r="D266" s="211">
        <v>4</v>
      </c>
      <c r="E266" s="211">
        <v>4</v>
      </c>
      <c r="F266" s="211">
        <v>4</v>
      </c>
      <c r="G266" s="211"/>
      <c r="H266" s="211"/>
      <c r="I266" s="211"/>
      <c r="J266" s="211"/>
      <c r="K266" s="211"/>
      <c r="L266" s="211"/>
      <c r="M266" s="211"/>
      <c r="N266" s="211"/>
      <c r="O266" s="211"/>
      <c r="P266" s="211"/>
      <c r="Q266" s="211"/>
      <c r="R266" s="211"/>
      <c r="S266" s="211"/>
      <c r="T266" s="211"/>
      <c r="U266" s="211"/>
      <c r="V266" s="211"/>
      <c r="W266" s="228"/>
      <c r="X266" s="211"/>
      <c r="Y266" s="211"/>
      <c r="Z266" s="211"/>
      <c r="AA266" s="211"/>
      <c r="AB266" s="211"/>
      <c r="AC266" s="211"/>
      <c r="AD266" s="211"/>
      <c r="AE266" s="211"/>
      <c r="AF266" s="211"/>
      <c r="AG266" s="211"/>
      <c r="AH266" s="238"/>
      <c r="AI266" s="109">
        <f>IF(A266="","",COUNTIF(D266:AH267,"&gt;2")/2)</f>
        <v>2.5</v>
      </c>
      <c r="AJ266" s="109">
        <f>SUMPRODUCT(IFERROR((IFERROR(WEEKDAY($D$3:$AH$3,2),999)&lt;6)*D266:AH267,0))</f>
        <v>20.5</v>
      </c>
      <c r="AK266" s="109">
        <f>SUMPRODUCT((IFERROR(WEEKDAY($D$3:$AH$3,2),999)&lt;6)*D268:AH268)</f>
        <v>3</v>
      </c>
      <c r="AL266" s="109">
        <f>SUMPRODUCT(IFERROR((IFERROR(WEEKDAY($D$3:$AH$3,2),0)&gt;5)*D266:AH268,0))</f>
        <v>0</v>
      </c>
      <c r="AM266" s="109">
        <f>SUM(D266:AH268)</f>
        <v>23.5</v>
      </c>
      <c r="AN266" s="67" t="s">
        <v>219</v>
      </c>
      <c r="AO266" s="109">
        <f>SUMPRODUCT((IFERROR((D266:AH266+D267:AH267+D268:AH268),0)&gt;8)*1,IFERROR((D266:AH266+D267:AH267+D268:AH268-8),0))</f>
        <v>3</v>
      </c>
      <c r="AP266" s="109">
        <f>AM266-AO266</f>
        <v>20.5</v>
      </c>
    </row>
    <row r="267" s="60" customFormat="1" ht="16.5" spans="1:42">
      <c r="A267" s="210"/>
      <c r="B267" s="208"/>
      <c r="C267" s="208"/>
      <c r="D267" s="211">
        <v>4</v>
      </c>
      <c r="E267" s="211">
        <v>0.5</v>
      </c>
      <c r="F267" s="211">
        <v>4</v>
      </c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28"/>
      <c r="X267" s="211"/>
      <c r="Y267" s="211"/>
      <c r="Z267" s="211"/>
      <c r="AA267" s="211"/>
      <c r="AB267" s="211"/>
      <c r="AC267" s="211"/>
      <c r="AD267" s="211"/>
      <c r="AE267" s="211"/>
      <c r="AF267" s="211"/>
      <c r="AG267" s="211"/>
      <c r="AH267" s="238"/>
      <c r="AI267" s="109"/>
      <c r="AJ267" s="109"/>
      <c r="AK267" s="109"/>
      <c r="AL267" s="109"/>
      <c r="AM267" s="109"/>
      <c r="AN267" s="67"/>
      <c r="AO267" s="109"/>
      <c r="AP267" s="109"/>
    </row>
    <row r="268" s="60" customFormat="1" ht="16.5" spans="1:42">
      <c r="A268" s="210"/>
      <c r="B268" s="208"/>
      <c r="C268" s="208"/>
      <c r="D268" s="211">
        <v>1.5</v>
      </c>
      <c r="E268" s="211"/>
      <c r="F268" s="211">
        <v>1.5</v>
      </c>
      <c r="G268" s="211"/>
      <c r="H268" s="211"/>
      <c r="I268" s="211"/>
      <c r="J268" s="211"/>
      <c r="K268" s="211"/>
      <c r="L268" s="211"/>
      <c r="M268" s="211"/>
      <c r="N268" s="211"/>
      <c r="O268" s="211"/>
      <c r="P268" s="211"/>
      <c r="Q268" s="211"/>
      <c r="R268" s="211"/>
      <c r="S268" s="211"/>
      <c r="T268" s="230"/>
      <c r="U268" s="211"/>
      <c r="V268" s="211"/>
      <c r="W268" s="228"/>
      <c r="X268" s="211"/>
      <c r="Y268" s="211"/>
      <c r="Z268" s="211"/>
      <c r="AA268" s="211"/>
      <c r="AB268" s="211"/>
      <c r="AC268" s="211"/>
      <c r="AD268" s="211"/>
      <c r="AE268" s="211"/>
      <c r="AF268" s="211"/>
      <c r="AG268" s="211"/>
      <c r="AH268" s="238"/>
      <c r="AI268" s="109"/>
      <c r="AJ268" s="109"/>
      <c r="AK268" s="109"/>
      <c r="AL268" s="109"/>
      <c r="AM268" s="109"/>
      <c r="AN268" s="67"/>
      <c r="AO268" s="109"/>
      <c r="AP268" s="109"/>
    </row>
    <row r="269" s="60" customFormat="1" ht="16.5" spans="1:42">
      <c r="A269" s="207" t="s">
        <v>173</v>
      </c>
      <c r="B269" s="208" t="s">
        <v>240</v>
      </c>
      <c r="C269" s="208" t="s">
        <v>240</v>
      </c>
      <c r="D269" s="209">
        <v>4</v>
      </c>
      <c r="E269" s="209">
        <v>4</v>
      </c>
      <c r="F269" s="209">
        <v>4</v>
      </c>
      <c r="G269" s="209">
        <v>4</v>
      </c>
      <c r="H269" s="209">
        <v>4</v>
      </c>
      <c r="I269" s="209">
        <v>4</v>
      </c>
      <c r="J269" s="209">
        <v>4</v>
      </c>
      <c r="K269" s="209">
        <v>4</v>
      </c>
      <c r="L269" s="209">
        <v>3.5</v>
      </c>
      <c r="M269" s="211"/>
      <c r="N269" s="211"/>
      <c r="O269" s="211"/>
      <c r="P269" s="209">
        <v>4</v>
      </c>
      <c r="Q269" s="209"/>
      <c r="R269" s="209">
        <v>4</v>
      </c>
      <c r="S269" s="209">
        <v>4</v>
      </c>
      <c r="T269" s="209">
        <v>4</v>
      </c>
      <c r="U269" s="209">
        <v>4</v>
      </c>
      <c r="V269" s="209">
        <v>4</v>
      </c>
      <c r="W269" s="228">
        <v>4</v>
      </c>
      <c r="X269" s="209">
        <v>4</v>
      </c>
      <c r="Y269" s="209">
        <v>4</v>
      </c>
      <c r="Z269" s="209">
        <v>4</v>
      </c>
      <c r="AA269" s="209">
        <v>4</v>
      </c>
      <c r="AB269" s="209">
        <v>4</v>
      </c>
      <c r="AC269" s="209">
        <v>4</v>
      </c>
      <c r="AD269" s="209">
        <v>4</v>
      </c>
      <c r="AE269" s="209">
        <v>4</v>
      </c>
      <c r="AF269" s="209">
        <v>4</v>
      </c>
      <c r="AG269" s="209">
        <v>4</v>
      </c>
      <c r="AH269" s="238"/>
      <c r="AI269" s="109">
        <f>IF(A269="","",COUNTIF(D269:AH270,"&gt;2")/2)</f>
        <v>25</v>
      </c>
      <c r="AJ269" s="109">
        <f>SUMPRODUCT(IFERROR((IFERROR(WEEKDAY($D$3:$AH$3,2),999)&lt;6)*D269:AH270,0))</f>
        <v>144</v>
      </c>
      <c r="AK269" s="109">
        <f>SUMPRODUCT((IFERROR(WEEKDAY($D$3:$AH$3,2),999)&lt;6)*D271:AH271)</f>
        <v>69</v>
      </c>
      <c r="AL269" s="109">
        <f>SUMPRODUCT(IFERROR((IFERROR(WEEKDAY($D$3:$AH$3,2),0)&gt;5)*D269:AH271,0))</f>
        <v>82.5</v>
      </c>
      <c r="AM269" s="109">
        <f>SUM(D269:AH271)</f>
        <v>295.5</v>
      </c>
      <c r="AN269" s="67" t="s">
        <v>219</v>
      </c>
      <c r="AO269" s="109">
        <f>SUMPRODUCT((IFERROR((D269:AH269+D270:AH270+D271:AH271),0)&gt;8)*1,IFERROR((D269:AH269+D270:AH270+D271:AH271-8),0))</f>
        <v>95.5</v>
      </c>
      <c r="AP269" s="109">
        <f>AM269-AO269</f>
        <v>200</v>
      </c>
    </row>
    <row r="270" s="60" customFormat="1" ht="16.5" spans="1:42">
      <c r="A270" s="207"/>
      <c r="B270" s="208"/>
      <c r="C270" s="208"/>
      <c r="D270" s="209">
        <v>4</v>
      </c>
      <c r="E270" s="209">
        <v>0.5</v>
      </c>
      <c r="F270" s="209">
        <v>4</v>
      </c>
      <c r="G270" s="209">
        <v>4</v>
      </c>
      <c r="H270" s="209">
        <v>4</v>
      </c>
      <c r="I270" s="209">
        <v>4</v>
      </c>
      <c r="J270" s="209">
        <v>4</v>
      </c>
      <c r="K270" s="209">
        <v>4</v>
      </c>
      <c r="L270" s="209"/>
      <c r="M270" s="211"/>
      <c r="N270" s="211"/>
      <c r="O270" s="211"/>
      <c r="P270" s="209">
        <v>4</v>
      </c>
      <c r="Q270" s="209"/>
      <c r="R270" s="209">
        <v>4</v>
      </c>
      <c r="S270" s="209">
        <v>4</v>
      </c>
      <c r="T270" s="209">
        <v>4</v>
      </c>
      <c r="U270" s="209">
        <v>4</v>
      </c>
      <c r="V270" s="209">
        <v>4</v>
      </c>
      <c r="W270" s="228">
        <v>4</v>
      </c>
      <c r="X270" s="209">
        <v>4</v>
      </c>
      <c r="Y270" s="209">
        <v>4</v>
      </c>
      <c r="Z270" s="209">
        <v>4</v>
      </c>
      <c r="AA270" s="209">
        <v>4</v>
      </c>
      <c r="AB270" s="209">
        <v>4</v>
      </c>
      <c r="AC270" s="209">
        <v>4</v>
      </c>
      <c r="AD270" s="209">
        <v>4</v>
      </c>
      <c r="AE270" s="209">
        <v>4</v>
      </c>
      <c r="AF270" s="209">
        <v>4</v>
      </c>
      <c r="AG270" s="209">
        <v>4</v>
      </c>
      <c r="AH270" s="238"/>
      <c r="AI270" s="109"/>
      <c r="AJ270" s="109"/>
      <c r="AK270" s="109"/>
      <c r="AL270" s="109"/>
      <c r="AM270" s="109"/>
      <c r="AN270" s="67"/>
      <c r="AO270" s="109"/>
      <c r="AP270" s="109"/>
    </row>
    <row r="271" s="60" customFormat="1" ht="16.5" spans="1:42">
      <c r="A271" s="207"/>
      <c r="B271" s="208"/>
      <c r="C271" s="208"/>
      <c r="D271" s="209">
        <v>1.5</v>
      </c>
      <c r="E271" s="209"/>
      <c r="F271" s="209">
        <v>1.5</v>
      </c>
      <c r="G271" s="209">
        <v>4</v>
      </c>
      <c r="H271" s="209">
        <v>5.5</v>
      </c>
      <c r="I271" s="209">
        <v>5</v>
      </c>
      <c r="J271" s="209">
        <v>3.5</v>
      </c>
      <c r="K271" s="209">
        <v>4</v>
      </c>
      <c r="L271" s="209"/>
      <c r="M271" s="209"/>
      <c r="N271" s="209"/>
      <c r="O271" s="209"/>
      <c r="P271" s="209">
        <v>6</v>
      </c>
      <c r="Q271" s="209"/>
      <c r="R271" s="209">
        <v>6</v>
      </c>
      <c r="S271" s="209">
        <v>4.5</v>
      </c>
      <c r="T271" s="229">
        <v>4.5</v>
      </c>
      <c r="U271" s="209">
        <v>5.5</v>
      </c>
      <c r="V271" s="209">
        <v>4.5</v>
      </c>
      <c r="W271" s="228">
        <v>2</v>
      </c>
      <c r="X271" s="209">
        <v>2.5</v>
      </c>
      <c r="Y271" s="209">
        <v>3.5</v>
      </c>
      <c r="Z271" s="209">
        <v>4</v>
      </c>
      <c r="AA271" s="209">
        <v>5.5</v>
      </c>
      <c r="AB271" s="209">
        <v>2.5</v>
      </c>
      <c r="AC271" s="209">
        <v>4.5</v>
      </c>
      <c r="AD271" s="209">
        <v>3.5</v>
      </c>
      <c r="AE271" s="209">
        <v>4</v>
      </c>
      <c r="AF271" s="209">
        <v>3.5</v>
      </c>
      <c r="AG271" s="209">
        <v>4</v>
      </c>
      <c r="AH271" s="238"/>
      <c r="AI271" s="109"/>
      <c r="AJ271" s="109"/>
      <c r="AK271" s="109"/>
      <c r="AL271" s="109"/>
      <c r="AM271" s="109"/>
      <c r="AN271" s="67"/>
      <c r="AO271" s="109"/>
      <c r="AP271" s="109"/>
    </row>
    <row r="272" s="60" customFormat="1" ht="16.5" spans="1:42">
      <c r="A272" s="212" t="s">
        <v>40</v>
      </c>
      <c r="B272" s="213" t="s">
        <v>241</v>
      </c>
      <c r="C272" s="213" t="s">
        <v>241</v>
      </c>
      <c r="D272" s="5">
        <v>4</v>
      </c>
      <c r="E272" s="5">
        <v>4</v>
      </c>
      <c r="F272" s="5">
        <v>4</v>
      </c>
      <c r="G272" s="5">
        <v>4</v>
      </c>
      <c r="H272" s="5">
        <v>4</v>
      </c>
      <c r="I272" s="5">
        <v>4</v>
      </c>
      <c r="J272" s="5">
        <v>4</v>
      </c>
      <c r="K272" s="5">
        <v>4</v>
      </c>
      <c r="L272" s="5">
        <v>4</v>
      </c>
      <c r="M272" s="5">
        <v>4</v>
      </c>
      <c r="N272" s="5">
        <v>4</v>
      </c>
      <c r="O272" s="5">
        <v>4</v>
      </c>
      <c r="P272" s="5">
        <v>4</v>
      </c>
      <c r="Q272" s="5"/>
      <c r="R272" s="5">
        <v>4</v>
      </c>
      <c r="S272" s="5">
        <v>4</v>
      </c>
      <c r="T272" s="5">
        <v>4</v>
      </c>
      <c r="U272" s="5">
        <v>4</v>
      </c>
      <c r="V272" s="5">
        <v>4</v>
      </c>
      <c r="W272" s="218">
        <v>4</v>
      </c>
      <c r="X272" s="231">
        <v>4</v>
      </c>
      <c r="Y272" s="231">
        <v>4</v>
      </c>
      <c r="Z272" s="5">
        <v>4</v>
      </c>
      <c r="AA272" s="231">
        <v>4</v>
      </c>
      <c r="AB272" s="5">
        <v>4</v>
      </c>
      <c r="AC272" s="5">
        <v>4</v>
      </c>
      <c r="AD272" s="231">
        <v>4</v>
      </c>
      <c r="AE272" s="5">
        <v>4</v>
      </c>
      <c r="AF272" s="5">
        <v>4</v>
      </c>
      <c r="AG272" s="5">
        <v>4</v>
      </c>
      <c r="AH272" s="238"/>
      <c r="AI272" s="109">
        <f>IF(A272="","",COUNTIF(D272:AH273,"&gt;2")/2)</f>
        <v>29</v>
      </c>
      <c r="AJ272" s="109">
        <f>SUMPRODUCT(IFERROR((IFERROR(WEEKDAY($D$3:$AH$3,2),999)&lt;6)*D272:AH273,0))</f>
        <v>176</v>
      </c>
      <c r="AK272" s="109">
        <f>SUMPRODUCT((IFERROR(WEEKDAY($D$3:$AH$3,2),999)&lt;6)*D274:AH274)</f>
        <v>86.5</v>
      </c>
      <c r="AL272" s="109">
        <f>SUMPRODUCT(IFERROR((IFERROR(WEEKDAY($D$3:$AH$3,2),0)&gt;5)*D272:AH274,0))</f>
        <v>81.5</v>
      </c>
      <c r="AM272" s="109">
        <f>SUM(D272:AH274)</f>
        <v>344</v>
      </c>
      <c r="AN272" s="67" t="s">
        <v>219</v>
      </c>
      <c r="AO272" s="109">
        <f>SUMPRODUCT((IFERROR((D272:AH272+D273:AH273+D274:AH274),0)&gt;8)*1,IFERROR((D272:AH272+D273:AH273+D274:AH274-8),0))</f>
        <v>112</v>
      </c>
      <c r="AP272" s="109">
        <f>AM272-AO272</f>
        <v>232</v>
      </c>
    </row>
    <row r="273" s="60" customFormat="1" ht="16.5" spans="1:42">
      <c r="A273" s="212"/>
      <c r="B273" s="214"/>
      <c r="C273" s="214"/>
      <c r="D273" s="5">
        <v>4</v>
      </c>
      <c r="E273" s="5">
        <v>4</v>
      </c>
      <c r="F273" s="5">
        <v>4</v>
      </c>
      <c r="G273" s="5">
        <v>4</v>
      </c>
      <c r="H273" s="5">
        <v>4</v>
      </c>
      <c r="I273" s="5">
        <v>4</v>
      </c>
      <c r="J273" s="5">
        <v>4</v>
      </c>
      <c r="K273" s="5">
        <v>4</v>
      </c>
      <c r="L273" s="5">
        <v>4</v>
      </c>
      <c r="M273" s="5">
        <v>4</v>
      </c>
      <c r="N273" s="5">
        <v>4</v>
      </c>
      <c r="O273" s="5">
        <v>4</v>
      </c>
      <c r="P273" s="5">
        <v>4</v>
      </c>
      <c r="Q273" s="5"/>
      <c r="R273" s="5">
        <v>4</v>
      </c>
      <c r="S273" s="5">
        <v>4</v>
      </c>
      <c r="T273" s="5">
        <v>4</v>
      </c>
      <c r="U273" s="5">
        <v>4</v>
      </c>
      <c r="V273" s="5">
        <v>4</v>
      </c>
      <c r="W273" s="218">
        <v>4</v>
      </c>
      <c r="X273" s="231">
        <v>4</v>
      </c>
      <c r="Y273" s="5">
        <v>4</v>
      </c>
      <c r="Z273" s="5">
        <v>4</v>
      </c>
      <c r="AA273" s="231">
        <v>4</v>
      </c>
      <c r="AB273" s="5">
        <v>4</v>
      </c>
      <c r="AC273" s="5">
        <v>4</v>
      </c>
      <c r="AD273" s="231">
        <v>4</v>
      </c>
      <c r="AE273" s="5">
        <v>4</v>
      </c>
      <c r="AF273" s="5">
        <v>4</v>
      </c>
      <c r="AG273" s="5">
        <v>4</v>
      </c>
      <c r="AH273" s="238"/>
      <c r="AI273" s="109"/>
      <c r="AJ273" s="109"/>
      <c r="AK273" s="109"/>
      <c r="AL273" s="109"/>
      <c r="AM273" s="109"/>
      <c r="AN273" s="67"/>
      <c r="AO273" s="109"/>
      <c r="AP273" s="109"/>
    </row>
    <row r="274" s="60" customFormat="1" ht="16.5" spans="1:42">
      <c r="A274" s="212"/>
      <c r="B274" s="215"/>
      <c r="C274" s="215"/>
      <c r="D274" s="5">
        <v>2</v>
      </c>
      <c r="E274" s="5"/>
      <c r="F274" s="5">
        <v>2</v>
      </c>
      <c r="G274" s="5">
        <v>4</v>
      </c>
      <c r="H274" s="5">
        <v>5</v>
      </c>
      <c r="I274" s="5">
        <v>5</v>
      </c>
      <c r="J274" s="5">
        <v>3.5</v>
      </c>
      <c r="K274" s="5">
        <v>4.5</v>
      </c>
      <c r="L274" s="5">
        <v>4</v>
      </c>
      <c r="M274" s="5">
        <v>5</v>
      </c>
      <c r="N274" s="5">
        <v>5</v>
      </c>
      <c r="O274" s="5">
        <v>4.5</v>
      </c>
      <c r="P274" s="5">
        <v>6</v>
      </c>
      <c r="Q274" s="5"/>
      <c r="R274" s="5">
        <v>6</v>
      </c>
      <c r="S274" s="5">
        <v>4.5</v>
      </c>
      <c r="T274" s="5">
        <v>5</v>
      </c>
      <c r="U274" s="5">
        <v>5</v>
      </c>
      <c r="V274" s="5">
        <v>4.5</v>
      </c>
      <c r="W274" s="218">
        <v>2</v>
      </c>
      <c r="X274" s="231">
        <v>3</v>
      </c>
      <c r="Y274" s="231">
        <v>4</v>
      </c>
      <c r="Z274" s="5">
        <v>4</v>
      </c>
      <c r="AA274" s="231">
        <v>5.5</v>
      </c>
      <c r="AB274" s="5">
        <v>3.5</v>
      </c>
      <c r="AC274" s="5">
        <v>3.5</v>
      </c>
      <c r="AD274" s="231">
        <v>3.5</v>
      </c>
      <c r="AE274" s="5">
        <v>2.5</v>
      </c>
      <c r="AF274" s="5">
        <v>1</v>
      </c>
      <c r="AG274" s="5">
        <v>4</v>
      </c>
      <c r="AH274" s="238"/>
      <c r="AI274" s="109"/>
      <c r="AJ274" s="109"/>
      <c r="AK274" s="109"/>
      <c r="AL274" s="109"/>
      <c r="AM274" s="109"/>
      <c r="AN274" s="67"/>
      <c r="AO274" s="109"/>
      <c r="AP274" s="109"/>
    </row>
    <row r="275" s="60" customFormat="1" ht="16.5" spans="1:42">
      <c r="A275" s="207" t="s">
        <v>41</v>
      </c>
      <c r="B275" s="213" t="s">
        <v>242</v>
      </c>
      <c r="C275" s="213" t="s">
        <v>242</v>
      </c>
      <c r="D275" s="5">
        <v>4</v>
      </c>
      <c r="E275" s="5">
        <v>4</v>
      </c>
      <c r="F275" s="5">
        <v>4</v>
      </c>
      <c r="G275" s="5">
        <v>4</v>
      </c>
      <c r="H275" s="5">
        <v>4</v>
      </c>
      <c r="I275" s="5">
        <v>4</v>
      </c>
      <c r="J275" s="5">
        <v>4</v>
      </c>
      <c r="K275" s="5">
        <v>4</v>
      </c>
      <c r="L275" s="5">
        <v>4</v>
      </c>
      <c r="M275" s="5">
        <v>4</v>
      </c>
      <c r="N275" s="5"/>
      <c r="O275" s="5">
        <v>4</v>
      </c>
      <c r="P275" s="5">
        <v>4</v>
      </c>
      <c r="Q275" s="5"/>
      <c r="R275" s="5">
        <v>4</v>
      </c>
      <c r="S275" s="5">
        <v>4</v>
      </c>
      <c r="T275" s="5">
        <v>4</v>
      </c>
      <c r="U275" s="5">
        <v>4</v>
      </c>
      <c r="V275" s="5">
        <v>4</v>
      </c>
      <c r="W275" s="218">
        <v>4</v>
      </c>
      <c r="X275" s="5"/>
      <c r="Y275" s="5">
        <v>4</v>
      </c>
      <c r="Z275" s="231">
        <v>4</v>
      </c>
      <c r="AA275" s="5">
        <v>4</v>
      </c>
      <c r="AB275" s="5">
        <v>4</v>
      </c>
      <c r="AC275" s="5">
        <v>4</v>
      </c>
      <c r="AD275" s="231">
        <v>4</v>
      </c>
      <c r="AE275" s="5">
        <v>4</v>
      </c>
      <c r="AF275" s="5">
        <v>4</v>
      </c>
      <c r="AG275" s="5">
        <v>4</v>
      </c>
      <c r="AH275" s="238"/>
      <c r="AI275" s="109">
        <f>IF(A275="","",COUNTIF(D275:AH276,"&gt;2")/2)</f>
        <v>27</v>
      </c>
      <c r="AJ275" s="109">
        <f>SUMPRODUCT(IFERROR((IFERROR(WEEKDAY($D$3:$AH$3,2),999)&lt;6)*D275:AH276,0))</f>
        <v>168</v>
      </c>
      <c r="AK275" s="109">
        <f>SUMPRODUCT((IFERROR(WEEKDAY($D$3:$AH$3,2),999)&lt;6)*D277:AH277)</f>
        <v>87</v>
      </c>
      <c r="AL275" s="109">
        <f>SUMPRODUCT(IFERROR((IFERROR(WEEKDAY($D$3:$AH$3,2),0)&gt;5)*D275:AH277,0))</f>
        <v>79</v>
      </c>
      <c r="AM275" s="109">
        <f>SUM(D275:AH277)</f>
        <v>334</v>
      </c>
      <c r="AN275" s="67" t="s">
        <v>219</v>
      </c>
      <c r="AO275" s="109">
        <f>SUMPRODUCT((IFERROR((D275:AH275+D276:AH276+D277:AH277),0)&gt;8)*1,IFERROR((D275:AH275+D276:AH276+D277:AH277-8),0))</f>
        <v>118</v>
      </c>
      <c r="AP275" s="109">
        <f>AM275-AO275</f>
        <v>216</v>
      </c>
    </row>
    <row r="276" s="60" customFormat="1" ht="16.5" spans="1:42">
      <c r="A276" s="207"/>
      <c r="B276" s="214"/>
      <c r="C276" s="214"/>
      <c r="D276" s="5">
        <v>4</v>
      </c>
      <c r="E276" s="5">
        <v>4</v>
      </c>
      <c r="F276" s="5">
        <v>4</v>
      </c>
      <c r="G276" s="5">
        <v>4</v>
      </c>
      <c r="H276" s="5">
        <v>4</v>
      </c>
      <c r="I276" s="5">
        <v>4</v>
      </c>
      <c r="J276" s="5">
        <v>4</v>
      </c>
      <c r="K276" s="5">
        <v>4</v>
      </c>
      <c r="L276" s="5">
        <v>4</v>
      </c>
      <c r="M276" s="5">
        <v>4</v>
      </c>
      <c r="N276" s="5"/>
      <c r="O276" s="5">
        <v>4</v>
      </c>
      <c r="P276" s="5">
        <v>4</v>
      </c>
      <c r="Q276" s="5"/>
      <c r="R276" s="5">
        <v>4</v>
      </c>
      <c r="S276" s="5">
        <v>4</v>
      </c>
      <c r="T276" s="5">
        <v>4</v>
      </c>
      <c r="U276" s="5">
        <v>4</v>
      </c>
      <c r="V276" s="5">
        <v>4</v>
      </c>
      <c r="W276" s="218">
        <v>4</v>
      </c>
      <c r="X276" s="5"/>
      <c r="Y276" s="5">
        <v>4</v>
      </c>
      <c r="Z276" s="231">
        <v>4</v>
      </c>
      <c r="AA276" s="5">
        <v>4</v>
      </c>
      <c r="AB276" s="5">
        <v>4</v>
      </c>
      <c r="AC276" s="5">
        <v>4</v>
      </c>
      <c r="AD276" s="231">
        <v>4</v>
      </c>
      <c r="AE276" s="5">
        <v>4</v>
      </c>
      <c r="AF276" s="5">
        <v>4</v>
      </c>
      <c r="AG276" s="5">
        <v>4</v>
      </c>
      <c r="AH276" s="238"/>
      <c r="AI276" s="109"/>
      <c r="AJ276" s="109"/>
      <c r="AK276" s="109"/>
      <c r="AL276" s="109"/>
      <c r="AM276" s="109"/>
      <c r="AN276" s="67"/>
      <c r="AO276" s="109"/>
      <c r="AP276" s="109"/>
    </row>
    <row r="277" s="60" customFormat="1" ht="16.5" spans="1:42">
      <c r="A277" s="207"/>
      <c r="B277" s="215"/>
      <c r="C277" s="215"/>
      <c r="D277" s="5">
        <v>0.5</v>
      </c>
      <c r="E277" s="5"/>
      <c r="F277" s="5">
        <v>4.5</v>
      </c>
      <c r="G277" s="5">
        <v>3.5</v>
      </c>
      <c r="H277" s="5">
        <v>4.5</v>
      </c>
      <c r="I277" s="5">
        <v>4.5</v>
      </c>
      <c r="J277" s="5">
        <v>3.5</v>
      </c>
      <c r="K277" s="5">
        <v>3</v>
      </c>
      <c r="L277" s="5">
        <v>4.5</v>
      </c>
      <c r="M277" s="5">
        <v>0.5</v>
      </c>
      <c r="N277" s="5"/>
      <c r="O277" s="5">
        <v>4.5</v>
      </c>
      <c r="P277" s="5">
        <v>6.5</v>
      </c>
      <c r="Q277" s="5"/>
      <c r="R277" s="5">
        <v>5</v>
      </c>
      <c r="S277" s="5">
        <v>4.5</v>
      </c>
      <c r="T277" s="5">
        <v>4.5</v>
      </c>
      <c r="U277" s="5">
        <v>4.5</v>
      </c>
      <c r="V277" s="5">
        <v>5.5</v>
      </c>
      <c r="W277" s="218">
        <v>7.5</v>
      </c>
      <c r="X277" s="5"/>
      <c r="Y277" s="5">
        <v>4.5</v>
      </c>
      <c r="Z277" s="231">
        <v>4.5</v>
      </c>
      <c r="AA277" s="5">
        <v>5.5</v>
      </c>
      <c r="AB277" s="5">
        <v>6.5</v>
      </c>
      <c r="AC277" s="5">
        <v>4</v>
      </c>
      <c r="AD277" s="231">
        <v>4.5</v>
      </c>
      <c r="AE277" s="5">
        <v>4.5</v>
      </c>
      <c r="AF277" s="5">
        <v>5</v>
      </c>
      <c r="AG277" s="5">
        <v>7.5</v>
      </c>
      <c r="AH277" s="238"/>
      <c r="AI277" s="109"/>
      <c r="AJ277" s="109"/>
      <c r="AK277" s="109"/>
      <c r="AL277" s="109"/>
      <c r="AM277" s="109"/>
      <c r="AN277" s="67"/>
      <c r="AO277" s="109"/>
      <c r="AP277" s="109"/>
    </row>
    <row r="278" s="60" customFormat="1" ht="16.5" spans="1:42">
      <c r="A278" s="216" t="s">
        <v>51</v>
      </c>
      <c r="B278" s="217" t="s">
        <v>242</v>
      </c>
      <c r="C278" s="217" t="s">
        <v>242</v>
      </c>
      <c r="D278" s="218">
        <v>4</v>
      </c>
      <c r="E278" s="218">
        <v>3</v>
      </c>
      <c r="F278" s="218">
        <v>4</v>
      </c>
      <c r="G278" s="218">
        <v>4</v>
      </c>
      <c r="H278" s="218">
        <v>4</v>
      </c>
      <c r="I278" s="218">
        <v>3.5</v>
      </c>
      <c r="J278" s="218">
        <v>4</v>
      </c>
      <c r="K278" s="218">
        <v>4</v>
      </c>
      <c r="L278" s="218"/>
      <c r="M278" s="218">
        <v>3</v>
      </c>
      <c r="N278" s="218">
        <v>2</v>
      </c>
      <c r="O278" s="218">
        <v>4</v>
      </c>
      <c r="P278" s="218"/>
      <c r="Q278" s="218"/>
      <c r="R278" s="218">
        <v>4</v>
      </c>
      <c r="S278" s="218"/>
      <c r="T278" s="218">
        <v>3</v>
      </c>
      <c r="U278" s="218" t="s">
        <v>243</v>
      </c>
      <c r="V278" s="218"/>
      <c r="W278" s="218"/>
      <c r="X278" s="232"/>
      <c r="Y278" s="218"/>
      <c r="Z278" s="218"/>
      <c r="AA278" s="218"/>
      <c r="AB278" s="218"/>
      <c r="AC278" s="218"/>
      <c r="AD278" s="218"/>
      <c r="AE278" s="218"/>
      <c r="AF278" s="218"/>
      <c r="AG278" s="218"/>
      <c r="AH278" s="238"/>
      <c r="AI278" s="109">
        <f>IF(A278="","",COUNTIF(D278:AH279,"&gt;2")/2)</f>
        <v>13.5</v>
      </c>
      <c r="AJ278" s="109">
        <f>SUMPRODUCT(IFERROR((IFERROR(WEEKDAY($D$3:$AH$3,2),999)&lt;6)*D278:AH279,0))</f>
        <v>87</v>
      </c>
      <c r="AK278" s="109">
        <f>SUMPRODUCT((IFERROR(WEEKDAY($D$3:$AH$3,2),999)&lt;6)*D280:AH280)</f>
        <v>41.5</v>
      </c>
      <c r="AL278" s="109">
        <f>SUMPRODUCT(IFERROR((IFERROR(WEEKDAY($D$3:$AH$3,2),0)&gt;5)*D278:AH280,0))</f>
        <v>33.5</v>
      </c>
      <c r="AM278" s="109">
        <f>SUM(D278:AH280)</f>
        <v>162</v>
      </c>
      <c r="AN278" s="67" t="s">
        <v>219</v>
      </c>
      <c r="AO278" s="109">
        <f>SUMPRODUCT((IFERROR((D278:AH278+D279:AH279+D280:AH280),0)&gt;8)*1,IFERROR((D278:AH278+D279:AH279+D280:AH280-8),0))</f>
        <v>43</v>
      </c>
      <c r="AP278" s="109">
        <f>AM278-AO278</f>
        <v>119</v>
      </c>
    </row>
    <row r="279" s="60" customFormat="1" ht="16.5" spans="1:42">
      <c r="A279" s="216"/>
      <c r="B279" s="219"/>
      <c r="C279" s="219"/>
      <c r="D279" s="218">
        <v>4</v>
      </c>
      <c r="E279" s="218">
        <v>4</v>
      </c>
      <c r="F279" s="218">
        <v>4</v>
      </c>
      <c r="G279" s="218">
        <v>4</v>
      </c>
      <c r="H279" s="218">
        <v>4</v>
      </c>
      <c r="I279" s="218">
        <v>4</v>
      </c>
      <c r="J279" s="218">
        <v>4</v>
      </c>
      <c r="K279" s="218">
        <v>4</v>
      </c>
      <c r="L279" s="218"/>
      <c r="M279" s="218">
        <v>4</v>
      </c>
      <c r="N279" s="218">
        <v>4</v>
      </c>
      <c r="O279" s="218">
        <v>4</v>
      </c>
      <c r="P279" s="218">
        <v>4</v>
      </c>
      <c r="Q279" s="218"/>
      <c r="R279" s="218">
        <v>4</v>
      </c>
      <c r="S279" s="218">
        <v>4</v>
      </c>
      <c r="T279" s="218">
        <v>4</v>
      </c>
      <c r="U279" s="218" t="s">
        <v>243</v>
      </c>
      <c r="V279" s="218"/>
      <c r="W279" s="218"/>
      <c r="X279" s="232"/>
      <c r="Y279" s="218"/>
      <c r="Z279" s="218"/>
      <c r="AA279" s="218"/>
      <c r="AB279" s="218"/>
      <c r="AC279" s="218"/>
      <c r="AD279" s="218"/>
      <c r="AE279" s="218"/>
      <c r="AF279" s="218"/>
      <c r="AG279" s="218"/>
      <c r="AH279" s="238"/>
      <c r="AI279" s="109"/>
      <c r="AJ279" s="109"/>
      <c r="AK279" s="109"/>
      <c r="AL279" s="109"/>
      <c r="AM279" s="109"/>
      <c r="AN279" s="67"/>
      <c r="AO279" s="109"/>
      <c r="AP279" s="109"/>
    </row>
    <row r="280" s="60" customFormat="1" ht="16.5" spans="1:42">
      <c r="A280" s="216"/>
      <c r="B280" s="220"/>
      <c r="C280" s="220"/>
      <c r="D280" s="218">
        <v>0.5</v>
      </c>
      <c r="E280" s="218"/>
      <c r="F280" s="218">
        <v>0.5</v>
      </c>
      <c r="G280" s="218">
        <v>3.5</v>
      </c>
      <c r="H280" s="218">
        <v>4.5</v>
      </c>
      <c r="I280" s="218">
        <v>4.5</v>
      </c>
      <c r="J280" s="218">
        <v>3.5</v>
      </c>
      <c r="K280" s="218">
        <v>3</v>
      </c>
      <c r="L280" s="218"/>
      <c r="M280" s="218">
        <v>6.5</v>
      </c>
      <c r="N280" s="218">
        <v>4.5</v>
      </c>
      <c r="O280" s="218">
        <v>4.5</v>
      </c>
      <c r="P280" s="218">
        <v>6</v>
      </c>
      <c r="Q280" s="218"/>
      <c r="R280" s="218">
        <v>5</v>
      </c>
      <c r="S280" s="218">
        <v>4.5</v>
      </c>
      <c r="T280" s="218">
        <v>4.5</v>
      </c>
      <c r="U280" s="218"/>
      <c r="V280" s="218"/>
      <c r="W280" s="218"/>
      <c r="X280" s="232"/>
      <c r="Y280" s="218"/>
      <c r="Z280" s="218"/>
      <c r="AA280" s="218"/>
      <c r="AB280" s="218"/>
      <c r="AC280" s="218"/>
      <c r="AD280" s="218"/>
      <c r="AE280" s="218"/>
      <c r="AF280" s="218"/>
      <c r="AG280" s="218"/>
      <c r="AH280" s="238"/>
      <c r="AI280" s="109"/>
      <c r="AJ280" s="109"/>
      <c r="AK280" s="109"/>
      <c r="AL280" s="109"/>
      <c r="AM280" s="109"/>
      <c r="AN280" s="67"/>
      <c r="AO280" s="109"/>
      <c r="AP280" s="109"/>
    </row>
    <row r="281" s="60" customFormat="1" ht="16.5" spans="1:42">
      <c r="A281" s="212" t="s">
        <v>131</v>
      </c>
      <c r="B281" s="213" t="s">
        <v>242</v>
      </c>
      <c r="C281" s="213" t="s">
        <v>242</v>
      </c>
      <c r="D281" s="5">
        <v>4</v>
      </c>
      <c r="E281" s="5">
        <v>4</v>
      </c>
      <c r="F281" s="5">
        <v>4</v>
      </c>
      <c r="G281" s="5">
        <v>4</v>
      </c>
      <c r="H281" s="5">
        <v>4</v>
      </c>
      <c r="I281" s="5">
        <v>4</v>
      </c>
      <c r="J281" s="5">
        <v>4</v>
      </c>
      <c r="K281" s="5">
        <v>4</v>
      </c>
      <c r="L281" s="5">
        <v>4</v>
      </c>
      <c r="M281" s="5"/>
      <c r="N281" s="5">
        <v>4</v>
      </c>
      <c r="O281" s="5">
        <v>4</v>
      </c>
      <c r="P281" s="5">
        <v>4</v>
      </c>
      <c r="Q281" s="5"/>
      <c r="R281" s="5">
        <v>4</v>
      </c>
      <c r="S281" s="5">
        <v>4</v>
      </c>
      <c r="T281" s="5">
        <v>1</v>
      </c>
      <c r="U281" s="5">
        <v>4</v>
      </c>
      <c r="V281" s="5">
        <v>4</v>
      </c>
      <c r="W281" s="218">
        <v>4</v>
      </c>
      <c r="X281" s="5"/>
      <c r="Y281" s="5">
        <v>4</v>
      </c>
      <c r="Z281" s="5">
        <v>4</v>
      </c>
      <c r="AA281" s="5">
        <v>4</v>
      </c>
      <c r="AB281" s="5"/>
      <c r="AC281" s="5"/>
      <c r="AD281" s="5"/>
      <c r="AE281" s="5"/>
      <c r="AF281" s="5"/>
      <c r="AG281" s="5"/>
      <c r="AH281" s="238"/>
      <c r="AI281" s="109">
        <f>IF(A281="","",COUNTIF(D281:AH282,"&gt;2")/2)</f>
        <v>22</v>
      </c>
      <c r="AJ281" s="109">
        <f>SUMPRODUCT(IFERROR((IFERROR(WEEKDAY($D$3:$AH$3,2),999)&lt;6)*D281:AH282,0))</f>
        <v>140</v>
      </c>
      <c r="AK281" s="109">
        <f>SUMPRODUCT((IFERROR(WEEKDAY($D$3:$AH$3,2),999)&lt;6)*D283:AH283)</f>
        <v>81.5</v>
      </c>
      <c r="AL281" s="109">
        <f>SUMPRODUCT(IFERROR((IFERROR(WEEKDAY($D$3:$AH$3,2),0)&gt;5)*D281:AH283,0))</f>
        <v>59</v>
      </c>
      <c r="AM281" s="109">
        <f>SUM(D281:AH283)</f>
        <v>280.5</v>
      </c>
      <c r="AN281" s="67" t="s">
        <v>219</v>
      </c>
      <c r="AO281" s="109">
        <f>SUMPRODUCT((IFERROR((D281:AH281+D282:AH282+D283:AH283),0)&gt;8)*1,IFERROR((D281:AH281+D282:AH282+D283:AH283-8),0))</f>
        <v>90.5</v>
      </c>
      <c r="AP281" s="109">
        <f>AM281-AO281</f>
        <v>190</v>
      </c>
    </row>
    <row r="282" s="60" customFormat="1" ht="16.5" spans="1:42">
      <c r="A282" s="212"/>
      <c r="B282" s="214"/>
      <c r="C282" s="214"/>
      <c r="D282" s="5">
        <v>4</v>
      </c>
      <c r="E282" s="5">
        <v>4</v>
      </c>
      <c r="F282" s="5">
        <v>4</v>
      </c>
      <c r="G282" s="5">
        <v>4</v>
      </c>
      <c r="H282" s="5">
        <v>4</v>
      </c>
      <c r="I282" s="5">
        <v>4</v>
      </c>
      <c r="J282" s="5">
        <v>4</v>
      </c>
      <c r="K282" s="5">
        <v>4</v>
      </c>
      <c r="L282" s="5">
        <v>4</v>
      </c>
      <c r="M282" s="5">
        <v>4</v>
      </c>
      <c r="N282" s="5">
        <v>4</v>
      </c>
      <c r="O282" s="5">
        <v>4</v>
      </c>
      <c r="P282" s="5">
        <v>4</v>
      </c>
      <c r="Q282" s="5"/>
      <c r="R282" s="5">
        <v>4</v>
      </c>
      <c r="S282" s="5">
        <v>4</v>
      </c>
      <c r="T282" s="5">
        <v>4</v>
      </c>
      <c r="U282" s="5">
        <v>4</v>
      </c>
      <c r="V282" s="5">
        <v>4</v>
      </c>
      <c r="W282" s="218">
        <v>4</v>
      </c>
      <c r="X282" s="5">
        <v>3.5</v>
      </c>
      <c r="Y282" s="5">
        <v>4</v>
      </c>
      <c r="Z282" s="5">
        <v>4</v>
      </c>
      <c r="AA282" s="5">
        <v>4</v>
      </c>
      <c r="AB282" s="5"/>
      <c r="AC282" s="5"/>
      <c r="AD282" s="5"/>
      <c r="AE282" s="5"/>
      <c r="AF282" s="5"/>
      <c r="AG282" s="5">
        <v>3</v>
      </c>
      <c r="AH282" s="238"/>
      <c r="AI282" s="109"/>
      <c r="AJ282" s="109"/>
      <c r="AK282" s="109"/>
      <c r="AL282" s="109"/>
      <c r="AM282" s="109"/>
      <c r="AN282" s="67"/>
      <c r="AO282" s="109"/>
      <c r="AP282" s="109"/>
    </row>
    <row r="283" s="60" customFormat="1" ht="16.5" spans="1:42">
      <c r="A283" s="212"/>
      <c r="B283" s="215"/>
      <c r="C283" s="215"/>
      <c r="D283" s="5">
        <v>0.5</v>
      </c>
      <c r="E283" s="5"/>
      <c r="F283" s="5">
        <v>4.5</v>
      </c>
      <c r="G283" s="5">
        <v>3.5</v>
      </c>
      <c r="H283" s="5">
        <v>4.5</v>
      </c>
      <c r="I283" s="5">
        <v>4.5</v>
      </c>
      <c r="J283" s="5">
        <v>3</v>
      </c>
      <c r="K283" s="5">
        <v>3</v>
      </c>
      <c r="L283" s="5">
        <v>4.5</v>
      </c>
      <c r="M283" s="5">
        <v>6.5</v>
      </c>
      <c r="N283" s="5">
        <v>4.5</v>
      </c>
      <c r="O283" s="5">
        <v>4</v>
      </c>
      <c r="P283" s="5">
        <v>6</v>
      </c>
      <c r="Q283" s="5"/>
      <c r="R283" s="5">
        <v>5</v>
      </c>
      <c r="S283" s="5">
        <v>4.5</v>
      </c>
      <c r="T283" s="5">
        <v>4.5</v>
      </c>
      <c r="U283" s="5">
        <v>4.5</v>
      </c>
      <c r="V283" s="5">
        <v>5.5</v>
      </c>
      <c r="W283" s="218">
        <v>7.5</v>
      </c>
      <c r="X283" s="5">
        <v>2.5</v>
      </c>
      <c r="Y283" s="5">
        <v>4.5</v>
      </c>
      <c r="Z283" s="5">
        <v>4.5</v>
      </c>
      <c r="AA283" s="5">
        <v>5.5</v>
      </c>
      <c r="AB283" s="5"/>
      <c r="AC283" s="5"/>
      <c r="AD283" s="5"/>
      <c r="AE283" s="5"/>
      <c r="AF283" s="5"/>
      <c r="AG283" s="5">
        <v>7.5</v>
      </c>
      <c r="AH283" s="238"/>
      <c r="AI283" s="109"/>
      <c r="AJ283" s="109"/>
      <c r="AK283" s="109"/>
      <c r="AL283" s="109"/>
      <c r="AM283" s="109"/>
      <c r="AN283" s="67"/>
      <c r="AO283" s="109"/>
      <c r="AP283" s="109"/>
    </row>
    <row r="284" s="60" customFormat="1" ht="16.5" spans="1:42">
      <c r="A284" s="221" t="s">
        <v>45</v>
      </c>
      <c r="B284" s="222" t="s">
        <v>242</v>
      </c>
      <c r="C284" s="222" t="s">
        <v>242</v>
      </c>
      <c r="D284" s="223">
        <v>4</v>
      </c>
      <c r="E284" s="223">
        <v>4</v>
      </c>
      <c r="F284" s="5">
        <v>4</v>
      </c>
      <c r="G284" s="223">
        <v>4</v>
      </c>
      <c r="H284" s="223">
        <v>4</v>
      </c>
      <c r="I284" s="223">
        <v>4</v>
      </c>
      <c r="J284" s="223">
        <v>4</v>
      </c>
      <c r="K284" s="223">
        <v>4</v>
      </c>
      <c r="L284" s="223">
        <v>4</v>
      </c>
      <c r="M284" s="223"/>
      <c r="N284" s="5">
        <v>4</v>
      </c>
      <c r="O284" s="223">
        <v>4</v>
      </c>
      <c r="P284" s="223">
        <v>4</v>
      </c>
      <c r="Q284" s="223"/>
      <c r="R284" s="223">
        <v>4</v>
      </c>
      <c r="S284" s="223">
        <v>4</v>
      </c>
      <c r="T284" s="223">
        <v>4</v>
      </c>
      <c r="U284" s="223">
        <v>4</v>
      </c>
      <c r="V284" s="223">
        <v>4</v>
      </c>
      <c r="W284" s="233">
        <v>4</v>
      </c>
      <c r="X284" s="223"/>
      <c r="Y284" s="5">
        <v>4</v>
      </c>
      <c r="Z284" s="223">
        <v>4</v>
      </c>
      <c r="AA284" s="223">
        <v>4</v>
      </c>
      <c r="AB284" s="223">
        <v>4</v>
      </c>
      <c r="AC284" s="223">
        <v>4</v>
      </c>
      <c r="AD284" s="223">
        <v>4</v>
      </c>
      <c r="AE284" s="223">
        <v>4</v>
      </c>
      <c r="AF284" s="223">
        <v>4</v>
      </c>
      <c r="AG284" s="223">
        <v>4</v>
      </c>
      <c r="AH284" s="238"/>
      <c r="AI284" s="109">
        <f>IF(A284="","",COUNTIF(D284:AH285,"&gt;2")/2)</f>
        <v>27.5</v>
      </c>
      <c r="AJ284" s="109">
        <f>SUMPRODUCT(IFERROR((IFERROR(WEEKDAY($D$3:$AH$3,2),999)&lt;6)*D284:AH285,0))</f>
        <v>172</v>
      </c>
      <c r="AK284" s="109">
        <f>SUMPRODUCT((IFERROR(WEEKDAY($D$3:$AH$3,2),999)&lt;6)*D286:AH286)</f>
        <v>97</v>
      </c>
      <c r="AL284" s="109">
        <f>SUMPRODUCT(IFERROR((IFERROR(WEEKDAY($D$3:$AH$3,2),0)&gt;5)*D284:AH286,0))</f>
        <v>78.5</v>
      </c>
      <c r="AM284" s="109">
        <f>SUM(D284:AH286)</f>
        <v>347.5</v>
      </c>
      <c r="AN284" s="67" t="s">
        <v>219</v>
      </c>
      <c r="AO284" s="109">
        <f>SUMPRODUCT((IFERROR((D284:AH284+D285:AH285+D286:AH286),0)&gt;8)*1,IFERROR((D284:AH284+D285:AH285+D286:AH286-8),0))</f>
        <v>123.5</v>
      </c>
      <c r="AP284" s="109">
        <f>AM284-AO284</f>
        <v>224</v>
      </c>
    </row>
    <row r="285" s="60" customFormat="1" ht="16.5" spans="1:42">
      <c r="A285" s="222"/>
      <c r="B285" s="222"/>
      <c r="C285" s="222"/>
      <c r="D285" s="223">
        <v>4</v>
      </c>
      <c r="E285" s="223">
        <v>4</v>
      </c>
      <c r="F285" s="5">
        <v>4</v>
      </c>
      <c r="G285" s="223">
        <v>4</v>
      </c>
      <c r="H285" s="223">
        <v>4</v>
      </c>
      <c r="I285" s="223">
        <v>4</v>
      </c>
      <c r="J285" s="223">
        <v>4</v>
      </c>
      <c r="K285" s="223">
        <v>4</v>
      </c>
      <c r="L285" s="223">
        <v>4</v>
      </c>
      <c r="M285" s="223">
        <v>4</v>
      </c>
      <c r="N285" s="5">
        <v>4</v>
      </c>
      <c r="O285" s="223">
        <v>4</v>
      </c>
      <c r="P285" s="223">
        <v>4</v>
      </c>
      <c r="Q285" s="223"/>
      <c r="R285" s="223">
        <v>4</v>
      </c>
      <c r="S285" s="223">
        <v>4</v>
      </c>
      <c r="T285" s="223">
        <v>4</v>
      </c>
      <c r="U285" s="223">
        <v>4</v>
      </c>
      <c r="V285" s="223">
        <v>4</v>
      </c>
      <c r="W285" s="233">
        <v>4</v>
      </c>
      <c r="X285" s="223"/>
      <c r="Y285" s="5">
        <v>4</v>
      </c>
      <c r="Z285" s="223">
        <v>4</v>
      </c>
      <c r="AA285" s="223">
        <v>4</v>
      </c>
      <c r="AB285" s="223">
        <v>4</v>
      </c>
      <c r="AC285" s="223">
        <v>4</v>
      </c>
      <c r="AD285" s="223">
        <v>4</v>
      </c>
      <c r="AE285" s="223">
        <v>4</v>
      </c>
      <c r="AF285" s="223">
        <v>4</v>
      </c>
      <c r="AG285" s="223">
        <v>4</v>
      </c>
      <c r="AH285" s="238"/>
      <c r="AI285" s="109"/>
      <c r="AJ285" s="109"/>
      <c r="AK285" s="109"/>
      <c r="AL285" s="109"/>
      <c r="AM285" s="109"/>
      <c r="AN285" s="67"/>
      <c r="AO285" s="109"/>
      <c r="AP285" s="109"/>
    </row>
    <row r="286" s="60" customFormat="1" ht="16.5" spans="1:42">
      <c r="A286" s="224"/>
      <c r="B286" s="224"/>
      <c r="C286" s="224"/>
      <c r="D286" s="223">
        <v>0.5</v>
      </c>
      <c r="E286" s="223"/>
      <c r="F286" s="5">
        <v>4.5</v>
      </c>
      <c r="G286" s="223">
        <v>3.5</v>
      </c>
      <c r="H286" s="223">
        <v>4.5</v>
      </c>
      <c r="I286" s="223">
        <v>4.5</v>
      </c>
      <c r="J286" s="223">
        <v>3.5</v>
      </c>
      <c r="K286" s="223">
        <v>3</v>
      </c>
      <c r="L286" s="223">
        <v>4.5</v>
      </c>
      <c r="M286" s="223">
        <v>6</v>
      </c>
      <c r="N286" s="5">
        <v>4.5</v>
      </c>
      <c r="O286" s="223">
        <v>4.5</v>
      </c>
      <c r="P286" s="223">
        <v>6</v>
      </c>
      <c r="Q286" s="223"/>
      <c r="R286" s="223">
        <v>5</v>
      </c>
      <c r="S286" s="223">
        <v>4.5</v>
      </c>
      <c r="T286" s="223">
        <v>4.5</v>
      </c>
      <c r="U286" s="223">
        <v>4.5</v>
      </c>
      <c r="V286" s="223">
        <v>5.5</v>
      </c>
      <c r="W286" s="233">
        <v>7.5</v>
      </c>
      <c r="X286" s="223"/>
      <c r="Y286" s="5">
        <v>4.5</v>
      </c>
      <c r="Z286" s="223">
        <v>4.5</v>
      </c>
      <c r="AA286" s="223">
        <v>5.5</v>
      </c>
      <c r="AB286" s="223">
        <v>6.5</v>
      </c>
      <c r="AC286" s="223">
        <v>4</v>
      </c>
      <c r="AD286" s="223">
        <v>4.5</v>
      </c>
      <c r="AE286" s="223">
        <v>4.5</v>
      </c>
      <c r="AF286" s="223">
        <v>5</v>
      </c>
      <c r="AG286" s="223">
        <v>7.5</v>
      </c>
      <c r="AH286" s="238"/>
      <c r="AI286" s="109"/>
      <c r="AJ286" s="109"/>
      <c r="AK286" s="109"/>
      <c r="AL286" s="109"/>
      <c r="AM286" s="109"/>
      <c r="AN286" s="67"/>
      <c r="AO286" s="109"/>
      <c r="AP286" s="109"/>
    </row>
    <row r="287" s="60" customFormat="1" ht="16.5" spans="1:42">
      <c r="A287" s="212" t="s">
        <v>42</v>
      </c>
      <c r="B287" s="213" t="s">
        <v>244</v>
      </c>
      <c r="C287" s="213" t="s">
        <v>244</v>
      </c>
      <c r="D287" s="5">
        <v>4</v>
      </c>
      <c r="E287" s="5">
        <v>4</v>
      </c>
      <c r="F287" s="5">
        <v>4</v>
      </c>
      <c r="G287" s="5">
        <v>4</v>
      </c>
      <c r="H287" s="5">
        <v>4</v>
      </c>
      <c r="I287" s="5">
        <v>4</v>
      </c>
      <c r="J287" s="5">
        <v>4</v>
      </c>
      <c r="K287" s="5">
        <v>4</v>
      </c>
      <c r="L287" s="5">
        <v>4</v>
      </c>
      <c r="M287" s="5">
        <v>4</v>
      </c>
      <c r="N287" s="5">
        <v>4</v>
      </c>
      <c r="O287" s="5">
        <v>4</v>
      </c>
      <c r="P287" s="5">
        <v>4</v>
      </c>
      <c r="Q287" s="5"/>
      <c r="R287" s="5">
        <v>4</v>
      </c>
      <c r="S287" s="5">
        <v>4</v>
      </c>
      <c r="T287" s="5">
        <v>4</v>
      </c>
      <c r="U287" s="5">
        <v>4</v>
      </c>
      <c r="V287" s="5">
        <v>4</v>
      </c>
      <c r="W287" s="218">
        <v>4</v>
      </c>
      <c r="X287" s="5">
        <v>4</v>
      </c>
      <c r="Y287" s="5">
        <v>4</v>
      </c>
      <c r="Z287" s="5">
        <v>3.5</v>
      </c>
      <c r="AA287" s="5">
        <v>4</v>
      </c>
      <c r="AB287" s="5">
        <v>4</v>
      </c>
      <c r="AC287" s="5">
        <v>4</v>
      </c>
      <c r="AD287" s="5">
        <v>4</v>
      </c>
      <c r="AE287" s="5">
        <v>4</v>
      </c>
      <c r="AF287" s="5">
        <v>4</v>
      </c>
      <c r="AG287" s="5">
        <v>4</v>
      </c>
      <c r="AH287" s="113"/>
      <c r="AI287" s="109">
        <f>IF(A287="","",COUNTIF(D287:AH288,"&gt;2")/2)</f>
        <v>28</v>
      </c>
      <c r="AJ287" s="109">
        <f>SUMPRODUCT(IFERROR((IFERROR(WEEKDAY($D$3:$AH$3,2),999)&lt;6)*D287:AH288,0))</f>
        <v>167.5</v>
      </c>
      <c r="AK287" s="109">
        <f>SUMPRODUCT((IFERROR(WEEKDAY($D$3:$AH$3,2),999)&lt;6)*D289:AH289)</f>
        <v>82</v>
      </c>
      <c r="AL287" s="109">
        <f>SUMPRODUCT(IFERROR((IFERROR(WEEKDAY($D$3:$AH$3,2),0)&gt;5)*D287:AH289,0))</f>
        <v>88</v>
      </c>
      <c r="AM287" s="109">
        <f>SUM(D287:AH289)</f>
        <v>337.5</v>
      </c>
      <c r="AN287" s="67" t="s">
        <v>219</v>
      </c>
      <c r="AO287" s="109">
        <f>SUMPRODUCT((IFERROR((D287:AH287+D288:AH288+D289:AH289),0)&gt;8)*1,IFERROR((D287:AH287+D288:AH288+D289:AH289-8),0))</f>
        <v>114</v>
      </c>
      <c r="AP287" s="109">
        <f>AM287-AO287</f>
        <v>223.5</v>
      </c>
    </row>
    <row r="288" s="60" customFormat="1" ht="16.5" spans="1:42">
      <c r="A288" s="212"/>
      <c r="B288" s="214"/>
      <c r="C288" s="214"/>
      <c r="D288" s="5">
        <v>4</v>
      </c>
      <c r="E288" s="5"/>
      <c r="F288" s="5">
        <v>4</v>
      </c>
      <c r="G288" s="5">
        <v>4</v>
      </c>
      <c r="H288" s="5">
        <v>4</v>
      </c>
      <c r="I288" s="5">
        <v>4</v>
      </c>
      <c r="J288" s="5">
        <v>4</v>
      </c>
      <c r="K288" s="5">
        <v>4</v>
      </c>
      <c r="L288" s="5">
        <v>4</v>
      </c>
      <c r="M288" s="5">
        <v>4</v>
      </c>
      <c r="N288" s="5">
        <v>4</v>
      </c>
      <c r="O288" s="5">
        <v>4</v>
      </c>
      <c r="P288" s="5">
        <v>4</v>
      </c>
      <c r="Q288" s="5"/>
      <c r="R288" s="5">
        <v>4</v>
      </c>
      <c r="S288" s="5">
        <v>4</v>
      </c>
      <c r="T288" s="5">
        <v>4</v>
      </c>
      <c r="U288" s="5">
        <v>4</v>
      </c>
      <c r="V288" s="5">
        <v>4</v>
      </c>
      <c r="W288" s="218">
        <v>4</v>
      </c>
      <c r="X288" s="5">
        <v>4</v>
      </c>
      <c r="Y288" s="5">
        <v>4</v>
      </c>
      <c r="Z288" s="5"/>
      <c r="AA288" s="5">
        <v>4</v>
      </c>
      <c r="AB288" s="5">
        <v>4</v>
      </c>
      <c r="AC288" s="5">
        <v>4</v>
      </c>
      <c r="AD288" s="5">
        <v>4</v>
      </c>
      <c r="AE288" s="5">
        <v>4</v>
      </c>
      <c r="AF288" s="5">
        <v>4</v>
      </c>
      <c r="AG288" s="5">
        <v>4</v>
      </c>
      <c r="AH288" s="113"/>
      <c r="AI288" s="109"/>
      <c r="AJ288" s="109"/>
      <c r="AK288" s="109"/>
      <c r="AL288" s="109"/>
      <c r="AM288" s="109"/>
      <c r="AN288" s="67"/>
      <c r="AO288" s="109"/>
      <c r="AP288" s="109"/>
    </row>
    <row r="289" s="60" customFormat="1" ht="16.5" spans="1:42">
      <c r="A289" s="212"/>
      <c r="B289" s="215"/>
      <c r="C289" s="215"/>
      <c r="D289" s="5">
        <v>2</v>
      </c>
      <c r="E289" s="5"/>
      <c r="F289" s="5">
        <v>4.5</v>
      </c>
      <c r="G289" s="5">
        <v>3.5</v>
      </c>
      <c r="H289" s="5">
        <v>5</v>
      </c>
      <c r="I289" s="5">
        <v>5</v>
      </c>
      <c r="J289" s="5">
        <v>3.5</v>
      </c>
      <c r="K289" s="5">
        <v>4</v>
      </c>
      <c r="L289" s="5">
        <v>3</v>
      </c>
      <c r="M289" s="5">
        <v>4</v>
      </c>
      <c r="N289" s="5">
        <v>4.5</v>
      </c>
      <c r="O289" s="5">
        <v>4.5</v>
      </c>
      <c r="P289" s="5">
        <v>5</v>
      </c>
      <c r="Q289" s="5"/>
      <c r="R289" s="5">
        <v>4.5</v>
      </c>
      <c r="S289" s="5">
        <v>4.5</v>
      </c>
      <c r="T289" s="5">
        <v>4.5</v>
      </c>
      <c r="U289" s="5">
        <v>4.5</v>
      </c>
      <c r="V289" s="5">
        <v>4.5</v>
      </c>
      <c r="W289" s="218">
        <v>7.5</v>
      </c>
      <c r="X289" s="5">
        <v>3</v>
      </c>
      <c r="Y289" s="5">
        <v>3</v>
      </c>
      <c r="Z289" s="5"/>
      <c r="AA289" s="5">
        <v>5.5</v>
      </c>
      <c r="AB289" s="5">
        <v>4</v>
      </c>
      <c r="AC289" s="5">
        <v>4.5</v>
      </c>
      <c r="AD289" s="5">
        <v>4</v>
      </c>
      <c r="AE289" s="5">
        <v>4</v>
      </c>
      <c r="AF289" s="5">
        <v>3.5</v>
      </c>
      <c r="AG289" s="5">
        <v>4</v>
      </c>
      <c r="AH289" s="113"/>
      <c r="AI289" s="109"/>
      <c r="AJ289" s="109"/>
      <c r="AK289" s="109"/>
      <c r="AL289" s="109"/>
      <c r="AM289" s="109"/>
      <c r="AN289" s="67"/>
      <c r="AO289" s="109"/>
      <c r="AP289" s="109"/>
    </row>
    <row r="290" s="60" customFormat="1" ht="16.5" spans="1:42">
      <c r="A290" s="212" t="s">
        <v>43</v>
      </c>
      <c r="B290" s="213" t="s">
        <v>242</v>
      </c>
      <c r="C290" s="213" t="s">
        <v>242</v>
      </c>
      <c r="D290" s="5">
        <v>4</v>
      </c>
      <c r="E290" s="5">
        <v>4</v>
      </c>
      <c r="F290" s="5">
        <v>4</v>
      </c>
      <c r="G290" s="5">
        <v>4</v>
      </c>
      <c r="H290" s="5">
        <v>4</v>
      </c>
      <c r="I290" s="218"/>
      <c r="J290" s="218"/>
      <c r="K290" s="5">
        <v>4</v>
      </c>
      <c r="L290" s="5">
        <v>4</v>
      </c>
      <c r="M290" s="5">
        <v>4</v>
      </c>
      <c r="N290" s="5">
        <v>4</v>
      </c>
      <c r="O290" s="5">
        <v>4</v>
      </c>
      <c r="P290" s="5">
        <v>4</v>
      </c>
      <c r="Q290" s="5"/>
      <c r="R290" s="5">
        <v>2</v>
      </c>
      <c r="S290" s="5">
        <v>4</v>
      </c>
      <c r="T290" s="5">
        <v>4</v>
      </c>
      <c r="U290" s="5">
        <v>4</v>
      </c>
      <c r="V290" s="5">
        <v>4</v>
      </c>
      <c r="W290" s="218">
        <v>4</v>
      </c>
      <c r="X290" s="5"/>
      <c r="Y290" s="5">
        <v>4</v>
      </c>
      <c r="Z290" s="5">
        <v>4</v>
      </c>
      <c r="AA290" s="5">
        <v>4</v>
      </c>
      <c r="AB290" s="5">
        <v>4</v>
      </c>
      <c r="AC290" s="5">
        <v>4</v>
      </c>
      <c r="AD290" s="5">
        <v>4</v>
      </c>
      <c r="AE290" s="5">
        <v>4</v>
      </c>
      <c r="AF290" s="5">
        <v>4</v>
      </c>
      <c r="AG290" s="5">
        <v>4</v>
      </c>
      <c r="AH290" s="113"/>
      <c r="AI290" s="109">
        <f>IF(A290="","",COUNTIF(D290:AH291,"&gt;2")/2)</f>
        <v>25.5</v>
      </c>
      <c r="AJ290" s="109">
        <f>SUMPRODUCT(IFERROR((IFERROR(WEEKDAY($D$3:$AH$3,2),999)&lt;6)*D290:AH291,0))</f>
        <v>174</v>
      </c>
      <c r="AK290" s="109">
        <f>SUMPRODUCT((IFERROR(WEEKDAY($D$3:$AH$3,2),999)&lt;6)*D292:AH292)</f>
        <v>97</v>
      </c>
      <c r="AL290" s="109">
        <f>SUMPRODUCT(IFERROR((IFERROR(WEEKDAY($D$3:$AH$3,2),0)&gt;5)*D290:AH292,0))</f>
        <v>54.5</v>
      </c>
      <c r="AM290" s="109">
        <f>SUM(D290:AH292)</f>
        <v>325.5</v>
      </c>
      <c r="AN290" s="67" t="s">
        <v>219</v>
      </c>
      <c r="AO290" s="109">
        <f>SUMPRODUCT((IFERROR((D290:AH290+D291:AH291+D292:AH292),0)&gt;8)*1,IFERROR((D290:AH290+D291:AH291+D292:AH292-8),0))</f>
        <v>117.5</v>
      </c>
      <c r="AP290" s="109">
        <f>AM290-AO290</f>
        <v>208</v>
      </c>
    </row>
    <row r="291" s="60" customFormat="1" ht="16.5" spans="1:42">
      <c r="A291" s="212"/>
      <c r="B291" s="214"/>
      <c r="C291" s="214"/>
      <c r="D291" s="5">
        <v>4</v>
      </c>
      <c r="E291" s="5">
        <v>4</v>
      </c>
      <c r="F291" s="5">
        <v>4</v>
      </c>
      <c r="G291" s="5">
        <v>4</v>
      </c>
      <c r="H291" s="5">
        <v>4</v>
      </c>
      <c r="I291" s="218"/>
      <c r="J291" s="218"/>
      <c r="K291" s="5">
        <v>4</v>
      </c>
      <c r="L291" s="5">
        <v>4</v>
      </c>
      <c r="M291" s="5">
        <v>4</v>
      </c>
      <c r="N291" s="5">
        <v>4</v>
      </c>
      <c r="O291" s="5">
        <v>4</v>
      </c>
      <c r="P291" s="5">
        <v>4</v>
      </c>
      <c r="Q291" s="5"/>
      <c r="R291" s="5">
        <v>4</v>
      </c>
      <c r="S291" s="5">
        <v>4</v>
      </c>
      <c r="T291" s="5">
        <v>4</v>
      </c>
      <c r="U291" s="5">
        <v>4</v>
      </c>
      <c r="V291" s="5">
        <v>4</v>
      </c>
      <c r="W291" s="218">
        <v>4</v>
      </c>
      <c r="X291" s="5"/>
      <c r="Y291" s="5">
        <v>4</v>
      </c>
      <c r="Z291" s="5">
        <v>4</v>
      </c>
      <c r="AA291" s="5">
        <v>4</v>
      </c>
      <c r="AB291" s="5">
        <v>4</v>
      </c>
      <c r="AC291" s="5">
        <v>4</v>
      </c>
      <c r="AD291" s="5">
        <v>4</v>
      </c>
      <c r="AE291" s="5">
        <v>4</v>
      </c>
      <c r="AF291" s="5">
        <v>4</v>
      </c>
      <c r="AG291" s="5">
        <v>4</v>
      </c>
      <c r="AH291" s="113"/>
      <c r="AI291" s="109"/>
      <c r="AJ291" s="109"/>
      <c r="AK291" s="109"/>
      <c r="AL291" s="109"/>
      <c r="AM291" s="109"/>
      <c r="AN291" s="67"/>
      <c r="AO291" s="109"/>
      <c r="AP291" s="109"/>
    </row>
    <row r="292" s="60" customFormat="1" ht="16.5" spans="1:42">
      <c r="A292" s="212"/>
      <c r="B292" s="215"/>
      <c r="C292" s="215"/>
      <c r="D292" s="5">
        <v>0.5</v>
      </c>
      <c r="E292" s="5"/>
      <c r="F292" s="5">
        <v>4.5</v>
      </c>
      <c r="G292" s="5">
        <v>3.5</v>
      </c>
      <c r="H292" s="5">
        <v>4.5</v>
      </c>
      <c r="I292" s="218"/>
      <c r="J292" s="218"/>
      <c r="K292" s="5">
        <v>3</v>
      </c>
      <c r="L292" s="5">
        <v>4.5</v>
      </c>
      <c r="M292" s="5">
        <v>6</v>
      </c>
      <c r="N292" s="5">
        <v>4.5</v>
      </c>
      <c r="O292" s="5">
        <v>4.5</v>
      </c>
      <c r="P292" s="5">
        <v>6</v>
      </c>
      <c r="Q292" s="5"/>
      <c r="R292" s="5">
        <v>5</v>
      </c>
      <c r="S292" s="5">
        <v>4.5</v>
      </c>
      <c r="T292" s="5">
        <v>4.5</v>
      </c>
      <c r="U292" s="5">
        <v>4.5</v>
      </c>
      <c r="V292" s="5">
        <v>5.5</v>
      </c>
      <c r="W292" s="218">
        <v>7.5</v>
      </c>
      <c r="X292" s="5"/>
      <c r="Y292" s="5">
        <v>4.5</v>
      </c>
      <c r="Z292" s="5">
        <v>4.5</v>
      </c>
      <c r="AA292" s="5">
        <v>5.5</v>
      </c>
      <c r="AB292" s="5">
        <v>6.5</v>
      </c>
      <c r="AC292" s="5">
        <v>4</v>
      </c>
      <c r="AD292" s="5">
        <v>4.5</v>
      </c>
      <c r="AE292" s="5">
        <v>4.5</v>
      </c>
      <c r="AF292" s="5">
        <v>5</v>
      </c>
      <c r="AG292" s="5">
        <v>7.5</v>
      </c>
      <c r="AH292" s="113"/>
      <c r="AI292" s="109"/>
      <c r="AJ292" s="109"/>
      <c r="AK292" s="109"/>
      <c r="AL292" s="109"/>
      <c r="AM292" s="109"/>
      <c r="AN292" s="67"/>
      <c r="AO292" s="109"/>
      <c r="AP292" s="109"/>
    </row>
    <row r="293" ht="16.5" spans="1:42">
      <c r="A293" s="216" t="s">
        <v>44</v>
      </c>
      <c r="B293" s="217" t="s">
        <v>242</v>
      </c>
      <c r="C293" s="217" t="s">
        <v>242</v>
      </c>
      <c r="D293" s="218">
        <v>4</v>
      </c>
      <c r="E293" s="218"/>
      <c r="F293" s="218"/>
      <c r="G293" s="218">
        <v>4</v>
      </c>
      <c r="H293" s="218"/>
      <c r="I293" s="218"/>
      <c r="J293" s="218"/>
      <c r="K293" s="218"/>
      <c r="L293" s="218"/>
      <c r="M293" s="218"/>
      <c r="N293" s="218"/>
      <c r="O293" s="218"/>
      <c r="P293" s="218"/>
      <c r="Q293" s="218"/>
      <c r="R293" s="218"/>
      <c r="S293" s="218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33"/>
      <c r="AG293" s="233"/>
      <c r="AH293" s="113"/>
      <c r="AI293" s="109">
        <f>IF(A293="","",COUNTIF(D293:AH294,"&gt;2")/2)</f>
        <v>2</v>
      </c>
      <c r="AJ293" s="109">
        <f>SUMPRODUCT(IFERROR((IFERROR(WEEKDAY($D$3:$AH$3,2),999)&lt;6)*D293:AH294,0))</f>
        <v>16</v>
      </c>
      <c r="AK293" s="109">
        <f>SUMPRODUCT((IFERROR(WEEKDAY($D$3:$AH$3,2),999)&lt;6)*D295:AH295)</f>
        <v>4</v>
      </c>
      <c r="AL293" s="109">
        <f>SUMPRODUCT(IFERROR((IFERROR(WEEKDAY($D$3:$AH$3,2),0)&gt;5)*D293:AH295,0))</f>
        <v>0</v>
      </c>
      <c r="AM293" s="109">
        <f>SUM(D293:AH295)</f>
        <v>20</v>
      </c>
      <c r="AN293" s="67" t="s">
        <v>219</v>
      </c>
      <c r="AO293" s="109">
        <f>SUMPRODUCT((IFERROR((D293:AH293+D294:AH294+D295:AH295),0)&gt;8)*1,IFERROR((D293:AH293+D294:AH294+D295:AH295-8),0))</f>
        <v>4</v>
      </c>
      <c r="AP293" s="109">
        <f>AM293-AO293</f>
        <v>16</v>
      </c>
    </row>
    <row r="294" ht="16.5" spans="1:42">
      <c r="A294" s="216"/>
      <c r="B294" s="219"/>
      <c r="C294" s="219"/>
      <c r="D294" s="218">
        <v>4</v>
      </c>
      <c r="E294" s="218"/>
      <c r="F294" s="218"/>
      <c r="G294" s="218">
        <v>4</v>
      </c>
      <c r="H294" s="218"/>
      <c r="I294" s="218"/>
      <c r="J294" s="218"/>
      <c r="K294" s="218"/>
      <c r="L294" s="218"/>
      <c r="M294" s="218"/>
      <c r="N294" s="218"/>
      <c r="O294" s="218"/>
      <c r="P294" s="218"/>
      <c r="Q294" s="218"/>
      <c r="R294" s="218"/>
      <c r="S294" s="218"/>
      <c r="T294" s="218"/>
      <c r="U294" s="218"/>
      <c r="V294" s="218"/>
      <c r="W294" s="218"/>
      <c r="X294" s="218"/>
      <c r="Y294" s="218"/>
      <c r="Z294" s="236"/>
      <c r="AA294" s="218"/>
      <c r="AB294" s="218"/>
      <c r="AC294" s="218"/>
      <c r="AD294" s="218"/>
      <c r="AE294" s="218"/>
      <c r="AF294" s="233"/>
      <c r="AG294" s="233"/>
      <c r="AH294" s="113"/>
      <c r="AI294" s="109"/>
      <c r="AJ294" s="109"/>
      <c r="AK294" s="109"/>
      <c r="AL294" s="109"/>
      <c r="AM294" s="109"/>
      <c r="AN294" s="67"/>
      <c r="AO294" s="109"/>
      <c r="AP294" s="109"/>
    </row>
    <row r="295" ht="16.5" spans="1:42">
      <c r="A295" s="216"/>
      <c r="B295" s="220"/>
      <c r="C295" s="220"/>
      <c r="D295" s="218">
        <v>0.5</v>
      </c>
      <c r="E295" s="218"/>
      <c r="F295" s="218"/>
      <c r="G295" s="218">
        <v>3.5</v>
      </c>
      <c r="H295" s="218"/>
      <c r="I295" s="218"/>
      <c r="J295" s="218"/>
      <c r="K295" s="218"/>
      <c r="L295" s="218"/>
      <c r="M295" s="218"/>
      <c r="N295" s="218"/>
      <c r="O295" s="218"/>
      <c r="P295" s="218"/>
      <c r="Q295" s="218"/>
      <c r="R295" s="218"/>
      <c r="S295" s="218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33"/>
      <c r="AG295" s="233"/>
      <c r="AH295" s="239"/>
      <c r="AI295" s="109"/>
      <c r="AJ295" s="109"/>
      <c r="AK295" s="109"/>
      <c r="AL295" s="109"/>
      <c r="AM295" s="109"/>
      <c r="AN295" s="67"/>
      <c r="AO295" s="109"/>
      <c r="AP295" s="109"/>
    </row>
    <row r="296" ht="16.5" spans="1:42">
      <c r="A296" s="212" t="s">
        <v>46</v>
      </c>
      <c r="B296" s="213" t="s">
        <v>242</v>
      </c>
      <c r="C296" s="213" t="s">
        <v>242</v>
      </c>
      <c r="D296" s="5"/>
      <c r="E296" s="5"/>
      <c r="F296" s="5"/>
      <c r="G296" s="5"/>
      <c r="H296" s="5">
        <v>4</v>
      </c>
      <c r="I296" s="5">
        <v>4</v>
      </c>
      <c r="J296" s="5">
        <v>4</v>
      </c>
      <c r="K296" s="5">
        <v>4</v>
      </c>
      <c r="L296" s="5">
        <v>4</v>
      </c>
      <c r="M296" s="5">
        <v>4</v>
      </c>
      <c r="N296" s="5">
        <v>4</v>
      </c>
      <c r="O296" s="5">
        <v>4</v>
      </c>
      <c r="P296" s="5">
        <v>4</v>
      </c>
      <c r="Q296" s="5"/>
      <c r="R296" s="5">
        <v>4</v>
      </c>
      <c r="S296" s="5">
        <v>4</v>
      </c>
      <c r="T296" s="5">
        <v>4</v>
      </c>
      <c r="U296" s="5">
        <v>4</v>
      </c>
      <c r="V296" s="5">
        <v>4</v>
      </c>
      <c r="W296" s="218">
        <v>4</v>
      </c>
      <c r="X296" s="5"/>
      <c r="Y296" s="5">
        <v>4</v>
      </c>
      <c r="Z296" s="5">
        <v>4</v>
      </c>
      <c r="AA296" s="5">
        <v>4</v>
      </c>
      <c r="AB296" s="5">
        <v>4</v>
      </c>
      <c r="AC296" s="5">
        <v>4</v>
      </c>
      <c r="AD296" s="5">
        <v>4</v>
      </c>
      <c r="AE296" s="5">
        <v>4</v>
      </c>
      <c r="AF296" s="5">
        <v>4</v>
      </c>
      <c r="AG296" s="5">
        <v>4</v>
      </c>
      <c r="AH296" s="113"/>
      <c r="AI296" s="109">
        <f>IF(A296="","",COUNTIF(D296:AH297,"&gt;2")/2)</f>
        <v>23</v>
      </c>
      <c r="AJ296" s="109">
        <f>SUMPRODUCT(IFERROR((IFERROR(WEEKDAY($D$3:$AH$3,2),999)&lt;6)*D296:AH297,0))</f>
        <v>137</v>
      </c>
      <c r="AK296" s="109">
        <f>SUMPRODUCT((IFERROR(WEEKDAY($D$3:$AH$3,2),999)&lt;6)*D298:AH298)</f>
        <v>78.5</v>
      </c>
      <c r="AL296" s="109">
        <f>SUMPRODUCT(IFERROR((IFERROR(WEEKDAY($D$3:$AH$3,2),0)&gt;5)*D296:AH298,0))</f>
        <v>78.5</v>
      </c>
      <c r="AM296" s="109">
        <f>SUM(D296:AH298)</f>
        <v>294</v>
      </c>
      <c r="AN296" s="67" t="s">
        <v>219</v>
      </c>
      <c r="AO296" s="109">
        <f>SUMPRODUCT((IFERROR((D296:AH296+D297:AH297+D298:AH298),0)&gt;8)*1,IFERROR((D296:AH296+D297:AH297+D298:AH298-8),0))</f>
        <v>106</v>
      </c>
      <c r="AP296" s="109">
        <f>AM296-AO296</f>
        <v>188</v>
      </c>
    </row>
    <row r="297" ht="16.5" spans="1:42">
      <c r="A297" s="212"/>
      <c r="B297" s="214"/>
      <c r="C297" s="214"/>
      <c r="D297" s="5"/>
      <c r="E297" s="5"/>
      <c r="F297" s="5"/>
      <c r="G297" s="5"/>
      <c r="H297" s="5">
        <v>4</v>
      </c>
      <c r="I297" s="5">
        <v>4</v>
      </c>
      <c r="J297" s="5">
        <v>4</v>
      </c>
      <c r="K297" s="5">
        <v>4</v>
      </c>
      <c r="L297" s="5"/>
      <c r="M297" s="5">
        <v>4</v>
      </c>
      <c r="N297" s="5">
        <v>4</v>
      </c>
      <c r="O297" s="5">
        <v>4</v>
      </c>
      <c r="P297" s="5">
        <v>4</v>
      </c>
      <c r="Q297" s="5"/>
      <c r="R297" s="5">
        <v>4</v>
      </c>
      <c r="S297" s="5">
        <v>4</v>
      </c>
      <c r="T297" s="5">
        <v>4</v>
      </c>
      <c r="U297" s="5">
        <v>4</v>
      </c>
      <c r="V297" s="5">
        <v>4</v>
      </c>
      <c r="W297" s="218">
        <v>4</v>
      </c>
      <c r="X297" s="5"/>
      <c r="Y297" s="5">
        <v>4</v>
      </c>
      <c r="Z297" s="237">
        <v>4</v>
      </c>
      <c r="AA297" s="5">
        <v>4</v>
      </c>
      <c r="AB297" s="5">
        <v>4</v>
      </c>
      <c r="AC297" s="5">
        <v>1</v>
      </c>
      <c r="AD297" s="5">
        <v>4</v>
      </c>
      <c r="AE297" s="5">
        <v>4</v>
      </c>
      <c r="AF297" s="5">
        <v>4</v>
      </c>
      <c r="AG297" s="5">
        <v>4</v>
      </c>
      <c r="AH297" s="113"/>
      <c r="AI297" s="109"/>
      <c r="AJ297" s="109"/>
      <c r="AK297" s="109"/>
      <c r="AL297" s="109"/>
      <c r="AM297" s="109"/>
      <c r="AN297" s="67"/>
      <c r="AO297" s="109"/>
      <c r="AP297" s="109"/>
    </row>
    <row r="298" ht="16.5" spans="1:42">
      <c r="A298" s="212"/>
      <c r="B298" s="215"/>
      <c r="C298" s="215"/>
      <c r="D298" s="5"/>
      <c r="E298" s="5"/>
      <c r="F298" s="5"/>
      <c r="G298" s="5"/>
      <c r="H298" s="5">
        <v>4.5</v>
      </c>
      <c r="I298" s="5">
        <v>4.5</v>
      </c>
      <c r="J298" s="5">
        <v>3.5</v>
      </c>
      <c r="K298" s="5">
        <v>3</v>
      </c>
      <c r="L298" s="5"/>
      <c r="M298" s="5">
        <v>6</v>
      </c>
      <c r="N298" s="5">
        <v>4.5</v>
      </c>
      <c r="O298" s="5">
        <v>4.5</v>
      </c>
      <c r="P298" s="5">
        <v>6</v>
      </c>
      <c r="Q298" s="5"/>
      <c r="R298" s="5">
        <v>5</v>
      </c>
      <c r="S298" s="5">
        <v>0.5</v>
      </c>
      <c r="T298" s="5">
        <v>4.5</v>
      </c>
      <c r="U298" s="5">
        <v>4.5</v>
      </c>
      <c r="V298" s="5">
        <v>5.5</v>
      </c>
      <c r="W298" s="218">
        <v>7.5</v>
      </c>
      <c r="X298" s="5"/>
      <c r="Y298" s="5">
        <v>4.5</v>
      </c>
      <c r="Z298" s="5">
        <v>4.5</v>
      </c>
      <c r="AA298" s="5">
        <v>4.5</v>
      </c>
      <c r="AB298" s="5">
        <v>6.5</v>
      </c>
      <c r="AC298" s="5">
        <v>4</v>
      </c>
      <c r="AD298" s="5">
        <v>4.5</v>
      </c>
      <c r="AE298" s="5">
        <v>4.5</v>
      </c>
      <c r="AF298" s="5">
        <v>5</v>
      </c>
      <c r="AG298" s="5">
        <v>7</v>
      </c>
      <c r="AH298" s="113"/>
      <c r="AI298" s="109"/>
      <c r="AJ298" s="109"/>
      <c r="AK298" s="109"/>
      <c r="AL298" s="109"/>
      <c r="AM298" s="109"/>
      <c r="AN298" s="67"/>
      <c r="AO298" s="109"/>
      <c r="AP298" s="109"/>
    </row>
    <row r="299" ht="16.5" spans="1:42">
      <c r="A299" s="212" t="s">
        <v>49</v>
      </c>
      <c r="B299" s="213" t="s">
        <v>244</v>
      </c>
      <c r="C299" s="213" t="s">
        <v>244</v>
      </c>
      <c r="D299" s="5"/>
      <c r="E299" s="5"/>
      <c r="F299" s="5"/>
      <c r="G299" s="5"/>
      <c r="H299" s="5"/>
      <c r="I299" s="5"/>
      <c r="J299" s="5"/>
      <c r="K299" s="5"/>
      <c r="L299" s="5">
        <v>4</v>
      </c>
      <c r="M299" s="5">
        <v>4</v>
      </c>
      <c r="N299" s="5">
        <v>4</v>
      </c>
      <c r="O299" s="5">
        <v>4</v>
      </c>
      <c r="P299" s="5">
        <v>4</v>
      </c>
      <c r="Q299" s="5"/>
      <c r="R299" s="5">
        <v>4</v>
      </c>
      <c r="S299" s="5">
        <v>4</v>
      </c>
      <c r="T299" s="5">
        <v>4</v>
      </c>
      <c r="U299" s="5">
        <v>4</v>
      </c>
      <c r="V299" s="5">
        <v>4</v>
      </c>
      <c r="W299" s="218">
        <v>4</v>
      </c>
      <c r="X299" s="5">
        <v>4</v>
      </c>
      <c r="Y299" s="5">
        <v>4</v>
      </c>
      <c r="Z299" s="5">
        <v>4</v>
      </c>
      <c r="AA299" s="5">
        <v>4</v>
      </c>
      <c r="AB299" s="5">
        <v>4</v>
      </c>
      <c r="AC299" s="5">
        <v>4</v>
      </c>
      <c r="AD299" s="5">
        <v>4</v>
      </c>
      <c r="AE299" s="5">
        <v>4</v>
      </c>
      <c r="AF299" s="5">
        <v>4</v>
      </c>
      <c r="AG299" s="5">
        <v>4</v>
      </c>
      <c r="AH299" s="113"/>
      <c r="AI299" s="109">
        <f>IF(A299="","",COUNTIF(D299:AH300,"&gt;2")/2)</f>
        <v>21</v>
      </c>
      <c r="AJ299" s="109">
        <f>SUMPRODUCT(IFERROR((IFERROR(WEEKDAY($D$3:$AH$3,2),999)&lt;6)*D299:AH300,0))</f>
        <v>128</v>
      </c>
      <c r="AK299" s="109">
        <f>SUMPRODUCT((IFERROR(WEEKDAY($D$3:$AH$3,2),999)&lt;6)*D301:AH301)</f>
        <v>59</v>
      </c>
      <c r="AL299" s="109">
        <f>SUMPRODUCT(IFERROR((IFERROR(WEEKDAY($D$3:$AH$3,2),0)&gt;5)*D299:AH301,0))</f>
        <v>57.5</v>
      </c>
      <c r="AM299" s="109">
        <f>SUM(D299:AH301)</f>
        <v>244.5</v>
      </c>
      <c r="AN299" s="67" t="s">
        <v>219</v>
      </c>
      <c r="AO299" s="109">
        <f>SUMPRODUCT((IFERROR((D299:AH299+D300:AH300+D301:AH301),0)&gt;8)*1,IFERROR((D299:AH299+D300:AH300+D301:AH301-8),0))</f>
        <v>76.5</v>
      </c>
      <c r="AP299" s="109">
        <f>AM299-AO299</f>
        <v>168</v>
      </c>
    </row>
    <row r="300" ht="16.5" spans="1:42">
      <c r="A300" s="212"/>
      <c r="B300" s="214"/>
      <c r="C300" s="214"/>
      <c r="D300" s="5"/>
      <c r="E300" s="5"/>
      <c r="F300" s="5"/>
      <c r="G300" s="5"/>
      <c r="H300" s="5"/>
      <c r="I300" s="5"/>
      <c r="J300" s="5"/>
      <c r="K300" s="5"/>
      <c r="L300" s="5">
        <v>4</v>
      </c>
      <c r="M300" s="5">
        <v>4</v>
      </c>
      <c r="N300" s="5">
        <v>4</v>
      </c>
      <c r="O300" s="5">
        <v>4</v>
      </c>
      <c r="P300" s="5">
        <v>4</v>
      </c>
      <c r="Q300" s="5"/>
      <c r="R300" s="5">
        <v>4</v>
      </c>
      <c r="S300" s="5">
        <v>4</v>
      </c>
      <c r="T300" s="5">
        <v>4</v>
      </c>
      <c r="U300" s="5">
        <v>4</v>
      </c>
      <c r="V300" s="5">
        <v>4</v>
      </c>
      <c r="W300" s="218">
        <v>4</v>
      </c>
      <c r="X300" s="5">
        <v>4</v>
      </c>
      <c r="Y300" s="5">
        <v>4</v>
      </c>
      <c r="Z300" s="237">
        <v>4</v>
      </c>
      <c r="AA300" s="5">
        <v>4</v>
      </c>
      <c r="AB300" s="5">
        <v>4</v>
      </c>
      <c r="AC300" s="5">
        <v>4</v>
      </c>
      <c r="AD300" s="5">
        <v>4</v>
      </c>
      <c r="AE300" s="5">
        <v>4</v>
      </c>
      <c r="AF300" s="5">
        <v>4</v>
      </c>
      <c r="AG300" s="5">
        <v>4</v>
      </c>
      <c r="AH300" s="113"/>
      <c r="AI300" s="109"/>
      <c r="AJ300" s="109"/>
      <c r="AK300" s="109"/>
      <c r="AL300" s="109"/>
      <c r="AM300" s="109"/>
      <c r="AN300" s="67"/>
      <c r="AO300" s="109"/>
      <c r="AP300" s="109"/>
    </row>
    <row r="301" ht="16.5" spans="1:42">
      <c r="A301" s="212"/>
      <c r="B301" s="215"/>
      <c r="C301" s="215"/>
      <c r="D301" s="5"/>
      <c r="E301" s="5"/>
      <c r="F301" s="5"/>
      <c r="G301" s="5"/>
      <c r="H301" s="5"/>
      <c r="I301" s="5"/>
      <c r="J301" s="5"/>
      <c r="K301" s="5"/>
      <c r="L301" s="5">
        <v>3</v>
      </c>
      <c r="M301" s="5">
        <v>4</v>
      </c>
      <c r="N301" s="5">
        <v>4.5</v>
      </c>
      <c r="O301" s="5">
        <v>4.5</v>
      </c>
      <c r="P301" s="5">
        <v>5</v>
      </c>
      <c r="Q301" s="5"/>
      <c r="R301" s="5">
        <v>2</v>
      </c>
      <c r="S301" s="5">
        <v>4.5</v>
      </c>
      <c r="T301" s="5">
        <v>4.5</v>
      </c>
      <c r="U301" s="5">
        <v>4.5</v>
      </c>
      <c r="V301" s="5">
        <v>4.5</v>
      </c>
      <c r="W301" s="218">
        <v>1.5</v>
      </c>
      <c r="X301" s="5">
        <v>3</v>
      </c>
      <c r="Y301" s="5">
        <v>3</v>
      </c>
      <c r="Z301" s="5">
        <v>0.5</v>
      </c>
      <c r="AA301" s="5">
        <v>5.5</v>
      </c>
      <c r="AB301" s="5">
        <v>4</v>
      </c>
      <c r="AC301" s="5">
        <v>4.5</v>
      </c>
      <c r="AD301" s="5">
        <v>4</v>
      </c>
      <c r="AE301" s="5">
        <v>4</v>
      </c>
      <c r="AF301" s="5">
        <v>1.5</v>
      </c>
      <c r="AG301" s="5">
        <v>4</v>
      </c>
      <c r="AH301" s="113"/>
      <c r="AI301" s="109"/>
      <c r="AJ301" s="109"/>
      <c r="AK301" s="109"/>
      <c r="AL301" s="109"/>
      <c r="AM301" s="109"/>
      <c r="AN301" s="67"/>
      <c r="AO301" s="109"/>
      <c r="AP301" s="109"/>
    </row>
    <row r="302" ht="16.5" spans="1:42">
      <c r="A302" s="212" t="s">
        <v>47</v>
      </c>
      <c r="B302" s="213" t="s">
        <v>242</v>
      </c>
      <c r="C302" s="213" t="s">
        <v>242</v>
      </c>
      <c r="D302" s="5"/>
      <c r="E302" s="5"/>
      <c r="F302" s="5"/>
      <c r="G302" s="5"/>
      <c r="H302" s="5"/>
      <c r="I302" s="5"/>
      <c r="J302" s="5"/>
      <c r="K302" s="5"/>
      <c r="L302" s="5"/>
      <c r="M302" s="5">
        <v>4</v>
      </c>
      <c r="N302" s="5">
        <v>4</v>
      </c>
      <c r="O302" s="5">
        <v>4</v>
      </c>
      <c r="P302" s="5">
        <v>4</v>
      </c>
      <c r="Q302" s="5"/>
      <c r="R302" s="5">
        <v>4</v>
      </c>
      <c r="S302" s="5">
        <v>3.5</v>
      </c>
      <c r="T302" s="5">
        <v>4</v>
      </c>
      <c r="U302" s="5">
        <v>4</v>
      </c>
      <c r="V302" s="5">
        <v>4</v>
      </c>
      <c r="W302" s="218">
        <v>4</v>
      </c>
      <c r="X302" s="5">
        <v>4</v>
      </c>
      <c r="Y302" s="5">
        <v>4</v>
      </c>
      <c r="Z302" s="5">
        <v>4</v>
      </c>
      <c r="AA302" s="5">
        <v>4</v>
      </c>
      <c r="AB302" s="5">
        <v>4</v>
      </c>
      <c r="AC302" s="5">
        <v>4</v>
      </c>
      <c r="AD302" s="5">
        <v>4</v>
      </c>
      <c r="AE302" s="5">
        <v>4</v>
      </c>
      <c r="AF302" s="5">
        <v>4</v>
      </c>
      <c r="AG302" s="5">
        <v>4</v>
      </c>
      <c r="AH302" s="113"/>
      <c r="AI302" s="109">
        <f>IF(A302="","",COUNTIF(D302:AH303,"&gt;2")/2)</f>
        <v>20</v>
      </c>
      <c r="AJ302" s="109">
        <f>SUMPRODUCT(IFERROR((IFERROR(WEEKDAY($D$3:$AH$3,2),999)&lt;6)*D302:AH303,0))</f>
        <v>119</v>
      </c>
      <c r="AK302" s="109">
        <f>SUMPRODUCT((IFERROR(WEEKDAY($D$3:$AH$3,2),999)&lt;6)*D304:AH304)</f>
        <v>64</v>
      </c>
      <c r="AL302" s="109">
        <f>SUMPRODUCT(IFERROR((IFERROR(WEEKDAY($D$3:$AH$3,2),0)&gt;5)*D302:AH304,0))</f>
        <v>55.5</v>
      </c>
      <c r="AM302" s="109">
        <f>SUM(D302:AH304)</f>
        <v>238.5</v>
      </c>
      <c r="AN302" s="67" t="s">
        <v>219</v>
      </c>
      <c r="AO302" s="109">
        <f>SUMPRODUCT((IFERROR((D302:AH302+D303:AH303+D304:AH304),0)&gt;8)*1,IFERROR((D302:AH302+D303:AH303+D304:AH304-8),0))</f>
        <v>78.5</v>
      </c>
      <c r="AP302" s="109">
        <f>AM302-AO302</f>
        <v>160</v>
      </c>
    </row>
    <row r="303" ht="16.5" spans="1:42">
      <c r="A303" s="212"/>
      <c r="B303" s="214"/>
      <c r="C303" s="214"/>
      <c r="D303" s="5"/>
      <c r="E303" s="5"/>
      <c r="F303" s="5"/>
      <c r="G303" s="5"/>
      <c r="H303" s="5"/>
      <c r="I303" s="5"/>
      <c r="J303" s="5"/>
      <c r="K303" s="5"/>
      <c r="L303" s="5"/>
      <c r="M303" s="5">
        <v>4</v>
      </c>
      <c r="N303" s="5">
        <v>4</v>
      </c>
      <c r="O303" s="5">
        <v>4</v>
      </c>
      <c r="P303" s="5">
        <v>4</v>
      </c>
      <c r="Q303" s="5"/>
      <c r="R303" s="5">
        <v>4</v>
      </c>
      <c r="S303" s="5">
        <v>4</v>
      </c>
      <c r="T303" s="5">
        <v>4</v>
      </c>
      <c r="U303" s="5">
        <v>4</v>
      </c>
      <c r="V303" s="5">
        <v>4</v>
      </c>
      <c r="W303" s="218">
        <v>4</v>
      </c>
      <c r="X303" s="5">
        <v>4</v>
      </c>
      <c r="Y303" s="5">
        <v>3.5</v>
      </c>
      <c r="Z303" s="5">
        <v>4</v>
      </c>
      <c r="AA303" s="5">
        <v>4</v>
      </c>
      <c r="AB303" s="5">
        <v>4</v>
      </c>
      <c r="AC303" s="5">
        <v>4</v>
      </c>
      <c r="AD303" s="5">
        <v>4</v>
      </c>
      <c r="AE303" s="5">
        <v>4</v>
      </c>
      <c r="AF303" s="5">
        <v>4</v>
      </c>
      <c r="AG303" s="5">
        <v>4</v>
      </c>
      <c r="AH303" s="113"/>
      <c r="AI303" s="109"/>
      <c r="AJ303" s="109"/>
      <c r="AK303" s="109"/>
      <c r="AL303" s="109"/>
      <c r="AM303" s="109"/>
      <c r="AN303" s="67"/>
      <c r="AO303" s="109"/>
      <c r="AP303" s="109"/>
    </row>
    <row r="304" ht="16.5" spans="1:42">
      <c r="A304" s="212"/>
      <c r="B304" s="215"/>
      <c r="C304" s="215"/>
      <c r="D304" s="5"/>
      <c r="E304" s="5"/>
      <c r="F304" s="5"/>
      <c r="G304" s="5"/>
      <c r="H304" s="5"/>
      <c r="I304" s="5"/>
      <c r="J304" s="5"/>
      <c r="K304" s="5"/>
      <c r="L304" s="5"/>
      <c r="M304" s="5">
        <v>4.5</v>
      </c>
      <c r="N304" s="5">
        <v>4.5</v>
      </c>
      <c r="O304" s="5">
        <v>4.5</v>
      </c>
      <c r="P304" s="5">
        <v>5.5</v>
      </c>
      <c r="Q304" s="5"/>
      <c r="R304" s="5">
        <v>6</v>
      </c>
      <c r="S304" s="5">
        <v>4.5</v>
      </c>
      <c r="T304" s="5">
        <v>4.5</v>
      </c>
      <c r="U304" s="5">
        <v>5</v>
      </c>
      <c r="V304" s="5">
        <v>4.5</v>
      </c>
      <c r="W304" s="218">
        <v>2</v>
      </c>
      <c r="X304" s="5">
        <v>2.5</v>
      </c>
      <c r="Y304" s="5">
        <v>3.5</v>
      </c>
      <c r="Z304" s="5">
        <v>4</v>
      </c>
      <c r="AA304" s="5">
        <v>5.5</v>
      </c>
      <c r="AB304" s="5">
        <v>4</v>
      </c>
      <c r="AC304" s="5">
        <v>0.5</v>
      </c>
      <c r="AD304" s="5">
        <v>3.5</v>
      </c>
      <c r="AE304" s="5">
        <v>2</v>
      </c>
      <c r="AF304" s="5">
        <v>4.5</v>
      </c>
      <c r="AG304" s="5">
        <v>4</v>
      </c>
      <c r="AH304" s="113"/>
      <c r="AI304" s="109"/>
      <c r="AJ304" s="109"/>
      <c r="AK304" s="109"/>
      <c r="AL304" s="109"/>
      <c r="AM304" s="109"/>
      <c r="AN304" s="67"/>
      <c r="AO304" s="109"/>
      <c r="AP304" s="109"/>
    </row>
    <row r="305" ht="22.5" spans="1:42">
      <c r="A305" s="212" t="s">
        <v>50</v>
      </c>
      <c r="B305" s="213" t="s">
        <v>245</v>
      </c>
      <c r="C305" s="213" t="s">
        <v>245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218"/>
      <c r="X305" s="5">
        <v>4</v>
      </c>
      <c r="Y305" s="5">
        <v>4</v>
      </c>
      <c r="Z305" s="5">
        <v>3.5</v>
      </c>
      <c r="AA305" s="5">
        <v>4</v>
      </c>
      <c r="AB305" s="5">
        <v>4</v>
      </c>
      <c r="AC305" s="5">
        <v>4</v>
      </c>
      <c r="AD305" s="5">
        <v>4</v>
      </c>
      <c r="AE305" s="5">
        <v>4</v>
      </c>
      <c r="AF305" s="5">
        <v>4</v>
      </c>
      <c r="AG305" s="5">
        <v>4</v>
      </c>
      <c r="AH305" s="85"/>
      <c r="AI305" s="109">
        <f>IF(A305="","",COUNTIF(D305:AH306,"&gt;2")/2)</f>
        <v>9.5</v>
      </c>
      <c r="AJ305" s="109">
        <f>SUMPRODUCT(IFERROR((IFERROR(WEEKDAY($D$3:$AH$3,2),999)&lt;6)*D305:AH306,0))</f>
        <v>51.5</v>
      </c>
      <c r="AK305" s="109">
        <f>SUMPRODUCT((IFERROR(WEEKDAY($D$3:$AH$3,2),999)&lt;6)*D307:AH307)</f>
        <v>24.5</v>
      </c>
      <c r="AL305" s="109">
        <f>SUMPRODUCT(IFERROR((IFERROR(WEEKDAY($D$3:$AH$3,2),0)&gt;5)*D305:AH307,0))</f>
        <v>34</v>
      </c>
      <c r="AM305" s="109">
        <f>SUM(D305:AH307)</f>
        <v>110</v>
      </c>
      <c r="AN305" s="67" t="s">
        <v>219</v>
      </c>
      <c r="AO305" s="109">
        <f>SUMPRODUCT((IFERROR((D305:AH305+D306:AH306+D307:AH307),0)&gt;8)*1,IFERROR((D305:AH305+D306:AH306+D307:AH307-8),0))</f>
        <v>34.5</v>
      </c>
      <c r="AP305" s="109">
        <f>AM305-AO305</f>
        <v>75.5</v>
      </c>
    </row>
    <row r="306" ht="22.5" spans="1:42">
      <c r="A306" s="212"/>
      <c r="B306" s="214"/>
      <c r="C306" s="21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218"/>
      <c r="X306" s="5">
        <v>4</v>
      </c>
      <c r="Y306" s="5">
        <v>4</v>
      </c>
      <c r="Z306" s="5"/>
      <c r="AA306" s="5">
        <v>4</v>
      </c>
      <c r="AB306" s="5">
        <v>4</v>
      </c>
      <c r="AC306" s="5">
        <v>4</v>
      </c>
      <c r="AD306" s="5">
        <v>4</v>
      </c>
      <c r="AE306" s="5">
        <v>4</v>
      </c>
      <c r="AF306" s="5">
        <v>4</v>
      </c>
      <c r="AG306" s="5">
        <v>4</v>
      </c>
      <c r="AH306" s="85"/>
      <c r="AI306" s="109"/>
      <c r="AJ306" s="109"/>
      <c r="AK306" s="109"/>
      <c r="AL306" s="109"/>
      <c r="AM306" s="109"/>
      <c r="AN306" s="67"/>
      <c r="AO306" s="109"/>
      <c r="AP306" s="109"/>
    </row>
    <row r="307" ht="22.5" spans="1:42">
      <c r="A307" s="212"/>
      <c r="B307" s="215"/>
      <c r="C307" s="21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218"/>
      <c r="X307" s="5">
        <v>2</v>
      </c>
      <c r="Y307" s="5">
        <v>3</v>
      </c>
      <c r="Z307" s="5"/>
      <c r="AA307" s="5">
        <v>5.5</v>
      </c>
      <c r="AB307" s="5">
        <v>4</v>
      </c>
      <c r="AC307" s="5">
        <v>4.5</v>
      </c>
      <c r="AD307" s="5">
        <v>4</v>
      </c>
      <c r="AE307" s="5">
        <v>4</v>
      </c>
      <c r="AF307" s="5">
        <v>3.5</v>
      </c>
      <c r="AG307" s="5">
        <v>4</v>
      </c>
      <c r="AH307" s="85"/>
      <c r="AI307" s="109"/>
      <c r="AJ307" s="109"/>
      <c r="AK307" s="109"/>
      <c r="AL307" s="109"/>
      <c r="AM307" s="109"/>
      <c r="AN307" s="67"/>
      <c r="AO307" s="109"/>
      <c r="AP307" s="109"/>
    </row>
    <row r="308" ht="22.5" spans="1:42">
      <c r="A308" s="212" t="s">
        <v>48</v>
      </c>
      <c r="B308" s="213" t="s">
        <v>242</v>
      </c>
      <c r="C308" s="213" t="s">
        <v>242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218"/>
      <c r="X308" s="5"/>
      <c r="Y308" s="5"/>
      <c r="Z308" s="5"/>
      <c r="AA308" s="5">
        <v>4</v>
      </c>
      <c r="AB308" s="5">
        <v>4</v>
      </c>
      <c r="AC308" s="5">
        <v>4</v>
      </c>
      <c r="AD308" s="223"/>
      <c r="AE308" s="5">
        <v>4</v>
      </c>
      <c r="AF308" s="5">
        <v>4</v>
      </c>
      <c r="AG308" s="5">
        <v>4</v>
      </c>
      <c r="AH308" s="85"/>
      <c r="AI308" s="109">
        <f>IF(A308="","",COUNTIF(D308:AH309,"&gt;2")/2)</f>
        <v>6</v>
      </c>
      <c r="AJ308" s="109">
        <f>SUMPRODUCT(IFERROR((IFERROR(WEEKDAY($D$3:$AH$3,2),999)&lt;6)*D308:AH309,0))</f>
        <v>40</v>
      </c>
      <c r="AK308" s="109">
        <f>SUMPRODUCT((IFERROR(WEEKDAY($D$3:$AH$3,2),999)&lt;6)*D310:AH310)</f>
        <v>28.5</v>
      </c>
      <c r="AL308" s="109">
        <f>SUMPRODUCT(IFERROR((IFERROR(WEEKDAY($D$3:$AH$3,2),0)&gt;5)*D308:AH310,0))</f>
        <v>12.5</v>
      </c>
      <c r="AM308" s="109">
        <f>SUM(D308:AH310)</f>
        <v>81</v>
      </c>
      <c r="AN308" s="67" t="s">
        <v>219</v>
      </c>
      <c r="AO308" s="109">
        <f>SUMPRODUCT((IFERROR((D308:AH308+D309:AH309+D310:AH310),0)&gt;8)*1,IFERROR((D308:AH308+D309:AH309+D310:AH310-8),0))</f>
        <v>33</v>
      </c>
      <c r="AP308" s="109">
        <f>AM308-AO308</f>
        <v>48</v>
      </c>
    </row>
    <row r="309" ht="22.5" spans="1:42">
      <c r="A309" s="212"/>
      <c r="B309" s="214"/>
      <c r="C309" s="21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218"/>
      <c r="X309" s="5"/>
      <c r="Y309" s="5"/>
      <c r="Z309" s="5"/>
      <c r="AA309" s="5">
        <v>4</v>
      </c>
      <c r="AB309" s="5">
        <v>4</v>
      </c>
      <c r="AC309" s="5">
        <v>4</v>
      </c>
      <c r="AD309" s="223"/>
      <c r="AE309" s="5">
        <v>4</v>
      </c>
      <c r="AF309" s="5">
        <v>4</v>
      </c>
      <c r="AG309" s="5">
        <v>4</v>
      </c>
      <c r="AH309" s="85"/>
      <c r="AI309" s="109"/>
      <c r="AJ309" s="109"/>
      <c r="AK309" s="109"/>
      <c r="AL309" s="109"/>
      <c r="AM309" s="109"/>
      <c r="AN309" s="67"/>
      <c r="AO309" s="109"/>
      <c r="AP309" s="109"/>
    </row>
    <row r="310" ht="22.5" spans="1:42">
      <c r="A310" s="212"/>
      <c r="B310" s="215"/>
      <c r="C310" s="21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218"/>
      <c r="X310" s="5"/>
      <c r="Y310" s="5"/>
      <c r="Z310" s="5"/>
      <c r="AA310" s="5">
        <v>5.5</v>
      </c>
      <c r="AB310" s="5">
        <v>6.5</v>
      </c>
      <c r="AC310" s="5">
        <v>4</v>
      </c>
      <c r="AD310" s="223"/>
      <c r="AE310" s="5">
        <v>4.5</v>
      </c>
      <c r="AF310" s="5">
        <v>5</v>
      </c>
      <c r="AG310" s="5">
        <v>7.5</v>
      </c>
      <c r="AH310" s="85"/>
      <c r="AI310" s="109"/>
      <c r="AJ310" s="109"/>
      <c r="AK310" s="109"/>
      <c r="AL310" s="109"/>
      <c r="AM310" s="109"/>
      <c r="AN310" s="67"/>
      <c r="AO310" s="109"/>
      <c r="AP310" s="109"/>
    </row>
    <row r="311" ht="22.5" spans="1:42">
      <c r="A311" s="110" t="s">
        <v>192</v>
      </c>
      <c r="B311" s="110" t="s">
        <v>246</v>
      </c>
      <c r="C311" s="110" t="s">
        <v>246</v>
      </c>
      <c r="D311" s="110">
        <v>4</v>
      </c>
      <c r="E311" s="110">
        <v>4</v>
      </c>
      <c r="F311" s="110">
        <v>4</v>
      </c>
      <c r="G311" s="110">
        <v>4</v>
      </c>
      <c r="H311" s="110">
        <v>4</v>
      </c>
      <c r="I311" s="110">
        <v>4</v>
      </c>
      <c r="J311" s="110">
        <v>4</v>
      </c>
      <c r="K311" s="110">
        <v>4</v>
      </c>
      <c r="L311" s="110">
        <v>4</v>
      </c>
      <c r="M311" s="110">
        <v>4</v>
      </c>
      <c r="N311" s="110">
        <v>4</v>
      </c>
      <c r="O311" s="110">
        <v>4</v>
      </c>
      <c r="P311" s="110">
        <v>4</v>
      </c>
      <c r="Q311" s="110">
        <v>4</v>
      </c>
      <c r="R311" s="110">
        <v>4</v>
      </c>
      <c r="S311" s="110">
        <v>4</v>
      </c>
      <c r="T311" s="110">
        <v>4</v>
      </c>
      <c r="U311" s="110">
        <v>4</v>
      </c>
      <c r="V311" s="110">
        <v>4</v>
      </c>
      <c r="W311" s="234">
        <v>4</v>
      </c>
      <c r="X311" s="110">
        <v>4</v>
      </c>
      <c r="Y311" s="110">
        <v>4</v>
      </c>
      <c r="Z311" s="110">
        <v>4</v>
      </c>
      <c r="AA311" s="110">
        <v>4</v>
      </c>
      <c r="AB311" s="110">
        <v>4</v>
      </c>
      <c r="AC311" s="110">
        <v>4</v>
      </c>
      <c r="AD311" s="110">
        <v>4</v>
      </c>
      <c r="AE311" s="110">
        <v>4</v>
      </c>
      <c r="AF311" s="110">
        <v>4</v>
      </c>
      <c r="AG311" s="110">
        <v>4</v>
      </c>
      <c r="AH311" s="85"/>
      <c r="AI311" s="109">
        <f>IF(A311="","",COUNTIF(D311:AH312,"&gt;2")/2)</f>
        <v>30</v>
      </c>
      <c r="AJ311" s="109">
        <f>SUMPRODUCT(IFERROR((IFERROR(WEEKDAY($D$3:$AH$3,2),999)&lt;6)*D311:AH312,0))</f>
        <v>176</v>
      </c>
      <c r="AK311" s="109">
        <f>SUMPRODUCT((IFERROR(WEEKDAY($D$3:$AH$3,2),999)&lt;6)*D313:AH313)</f>
        <v>0</v>
      </c>
      <c r="AL311" s="109">
        <f>SUMPRODUCT(IFERROR((IFERROR(WEEKDAY($D$3:$AH$3,2),0)&gt;5)*D311:AH313,0))</f>
        <v>64</v>
      </c>
      <c r="AM311" s="109">
        <f>SUM(D311:AH313)</f>
        <v>240</v>
      </c>
      <c r="AN311" s="67" t="s">
        <v>219</v>
      </c>
      <c r="AO311" s="109">
        <f>SUMPRODUCT((IFERROR((D311:AH311+D312:AH312+D313:AH313),0)&gt;8)*1,IFERROR((D311:AH311+D312:AH312+D313:AH313-8),0))</f>
        <v>0</v>
      </c>
      <c r="AP311" s="109">
        <f>AM311-AO311</f>
        <v>240</v>
      </c>
    </row>
    <row r="312" ht="22.5" spans="1:42">
      <c r="A312" s="110"/>
      <c r="B312" s="110"/>
      <c r="C312" s="110"/>
      <c r="D312" s="110">
        <v>4</v>
      </c>
      <c r="E312" s="110">
        <v>4</v>
      </c>
      <c r="F312" s="110">
        <v>4</v>
      </c>
      <c r="G312" s="110">
        <v>4</v>
      </c>
      <c r="H312" s="110">
        <v>4</v>
      </c>
      <c r="I312" s="110">
        <v>4</v>
      </c>
      <c r="J312" s="110">
        <v>4</v>
      </c>
      <c r="K312" s="110">
        <v>4</v>
      </c>
      <c r="L312" s="110">
        <v>4</v>
      </c>
      <c r="M312" s="110">
        <v>4</v>
      </c>
      <c r="N312" s="110">
        <v>4</v>
      </c>
      <c r="O312" s="110">
        <v>4</v>
      </c>
      <c r="P312" s="110">
        <v>4</v>
      </c>
      <c r="Q312" s="110">
        <v>4</v>
      </c>
      <c r="R312" s="110">
        <v>4</v>
      </c>
      <c r="S312" s="110">
        <v>4</v>
      </c>
      <c r="T312" s="110">
        <v>4</v>
      </c>
      <c r="U312" s="110">
        <v>4</v>
      </c>
      <c r="V312" s="110">
        <v>4</v>
      </c>
      <c r="W312" s="234">
        <v>4</v>
      </c>
      <c r="X312" s="110">
        <v>4</v>
      </c>
      <c r="Y312" s="110">
        <v>4</v>
      </c>
      <c r="Z312" s="110">
        <v>4</v>
      </c>
      <c r="AA312" s="110">
        <v>4</v>
      </c>
      <c r="AB312" s="110">
        <v>4</v>
      </c>
      <c r="AC312" s="110">
        <v>4</v>
      </c>
      <c r="AD312" s="110">
        <v>4</v>
      </c>
      <c r="AE312" s="110">
        <v>4</v>
      </c>
      <c r="AF312" s="110">
        <v>4</v>
      </c>
      <c r="AG312" s="110">
        <v>4</v>
      </c>
      <c r="AH312" s="85"/>
      <c r="AI312" s="109"/>
      <c r="AJ312" s="109"/>
      <c r="AK312" s="109"/>
      <c r="AL312" s="109"/>
      <c r="AM312" s="109"/>
      <c r="AN312" s="67"/>
      <c r="AO312" s="109"/>
      <c r="AP312" s="109"/>
    </row>
    <row r="313" ht="22.5" spans="1:42">
      <c r="A313" s="225" t="s">
        <v>220</v>
      </c>
      <c r="B313" s="110"/>
      <c r="C313" s="110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235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85"/>
      <c r="AI313" s="109"/>
      <c r="AJ313" s="109"/>
      <c r="AK313" s="109"/>
      <c r="AL313" s="109"/>
      <c r="AM313" s="109"/>
      <c r="AN313" s="67"/>
      <c r="AO313" s="109"/>
      <c r="AP313" s="109"/>
    </row>
    <row r="314" ht="22.5" spans="1:42">
      <c r="A314" s="110" t="s">
        <v>190</v>
      </c>
      <c r="B314" s="110" t="s">
        <v>246</v>
      </c>
      <c r="C314" s="110" t="s">
        <v>246</v>
      </c>
      <c r="D314" s="110">
        <v>4</v>
      </c>
      <c r="E314" s="110">
        <v>4</v>
      </c>
      <c r="F314" s="110">
        <v>4</v>
      </c>
      <c r="G314" s="110">
        <v>4</v>
      </c>
      <c r="H314" s="110">
        <v>4</v>
      </c>
      <c r="I314" s="110">
        <v>4</v>
      </c>
      <c r="J314" s="110">
        <v>4</v>
      </c>
      <c r="K314" s="110">
        <v>4</v>
      </c>
      <c r="L314" s="110">
        <v>4</v>
      </c>
      <c r="M314" s="110">
        <v>4</v>
      </c>
      <c r="N314" s="110">
        <v>4</v>
      </c>
      <c r="O314" s="110">
        <v>4</v>
      </c>
      <c r="P314" s="110">
        <v>4</v>
      </c>
      <c r="Q314" s="110">
        <v>4</v>
      </c>
      <c r="R314" s="110">
        <v>4</v>
      </c>
      <c r="S314" s="110">
        <v>4</v>
      </c>
      <c r="T314" s="110">
        <v>4</v>
      </c>
      <c r="U314" s="110">
        <v>4</v>
      </c>
      <c r="V314" s="110">
        <v>4</v>
      </c>
      <c r="W314" s="234">
        <v>4</v>
      </c>
      <c r="X314" s="110">
        <v>4</v>
      </c>
      <c r="Y314" s="110">
        <v>4</v>
      </c>
      <c r="Z314" s="110">
        <v>4</v>
      </c>
      <c r="AA314" s="110">
        <v>4</v>
      </c>
      <c r="AB314" s="110">
        <v>4</v>
      </c>
      <c r="AC314" s="110">
        <v>4</v>
      </c>
      <c r="AD314" s="110">
        <v>4</v>
      </c>
      <c r="AE314" s="112"/>
      <c r="AF314" s="112"/>
      <c r="AG314" s="110">
        <v>4</v>
      </c>
      <c r="AH314" s="85"/>
      <c r="AI314" s="109">
        <f>IF(A314="","",COUNTIF(D314:AH315,"&gt;2")/2)</f>
        <v>28</v>
      </c>
      <c r="AJ314" s="109">
        <f>SUMPRODUCT(IFERROR((IFERROR(WEEKDAY($D$3:$AH$3,2),999)&lt;6)*D314:AH315,0))</f>
        <v>168</v>
      </c>
      <c r="AK314" s="109">
        <f>SUMPRODUCT((IFERROR(WEEKDAY($D$3:$AH$3,2),999)&lt;6)*D316:AH316)</f>
        <v>0</v>
      </c>
      <c r="AL314" s="109">
        <f>SUMPRODUCT(IFERROR((IFERROR(WEEKDAY($D$3:$AH$3,2),0)&gt;5)*D314:AH316,0))</f>
        <v>56</v>
      </c>
      <c r="AM314" s="109">
        <f>SUM(D314:AH316)</f>
        <v>224</v>
      </c>
      <c r="AN314" s="67" t="s">
        <v>219</v>
      </c>
      <c r="AO314" s="109">
        <f>SUMPRODUCT((IFERROR((D314:AH314+D315:AH315+D316:AH316),0)&gt;8)*1,IFERROR((D314:AH314+D315:AH315+D316:AH316-8),0))</f>
        <v>0</v>
      </c>
      <c r="AP314" s="109">
        <f>AM314-AO314</f>
        <v>224</v>
      </c>
    </row>
    <row r="315" ht="22.5" spans="1:42">
      <c r="A315" s="110"/>
      <c r="B315" s="110"/>
      <c r="C315" s="110"/>
      <c r="D315" s="110">
        <v>4</v>
      </c>
      <c r="E315" s="110">
        <v>4</v>
      </c>
      <c r="F315" s="110">
        <v>4</v>
      </c>
      <c r="G315" s="110">
        <v>4</v>
      </c>
      <c r="H315" s="110">
        <v>4</v>
      </c>
      <c r="I315" s="110">
        <v>4</v>
      </c>
      <c r="J315" s="110">
        <v>4</v>
      </c>
      <c r="K315" s="110">
        <v>4</v>
      </c>
      <c r="L315" s="110">
        <v>4</v>
      </c>
      <c r="M315" s="110">
        <v>4</v>
      </c>
      <c r="N315" s="110">
        <v>4</v>
      </c>
      <c r="O315" s="110">
        <v>4</v>
      </c>
      <c r="P315" s="110">
        <v>4</v>
      </c>
      <c r="Q315" s="110">
        <v>4</v>
      </c>
      <c r="R315" s="110">
        <v>4</v>
      </c>
      <c r="S315" s="110">
        <v>4</v>
      </c>
      <c r="T315" s="110">
        <v>4</v>
      </c>
      <c r="U315" s="110">
        <v>4</v>
      </c>
      <c r="V315" s="110">
        <v>4</v>
      </c>
      <c r="W315" s="234">
        <v>4</v>
      </c>
      <c r="X315" s="110">
        <v>4</v>
      </c>
      <c r="Y315" s="110">
        <v>4</v>
      </c>
      <c r="Z315" s="110">
        <v>4</v>
      </c>
      <c r="AA315" s="110">
        <v>4</v>
      </c>
      <c r="AB315" s="110">
        <v>4</v>
      </c>
      <c r="AC315" s="110">
        <v>4</v>
      </c>
      <c r="AD315" s="110">
        <v>4</v>
      </c>
      <c r="AE315" s="112"/>
      <c r="AF315" s="112"/>
      <c r="AG315" s="110">
        <v>4</v>
      </c>
      <c r="AH315" s="85"/>
      <c r="AI315" s="109"/>
      <c r="AJ315" s="109"/>
      <c r="AK315" s="109"/>
      <c r="AL315" s="109"/>
      <c r="AM315" s="109"/>
      <c r="AN315" s="67"/>
      <c r="AO315" s="109"/>
      <c r="AP315" s="109"/>
    </row>
    <row r="316" ht="22.5" spans="1:42">
      <c r="A316" s="225" t="s">
        <v>220</v>
      </c>
      <c r="B316" s="110"/>
      <c r="C316" s="110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235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39"/>
      <c r="AI316" s="109"/>
      <c r="AJ316" s="109"/>
      <c r="AK316" s="109"/>
      <c r="AL316" s="109"/>
      <c r="AM316" s="109"/>
      <c r="AN316" s="67"/>
      <c r="AO316" s="109"/>
      <c r="AP316" s="109"/>
    </row>
    <row r="317" ht="22.5" spans="1:42">
      <c r="A317" s="110" t="s">
        <v>193</v>
      </c>
      <c r="B317" s="110" t="s">
        <v>246</v>
      </c>
      <c r="C317" s="110" t="s">
        <v>246</v>
      </c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0">
        <v>4</v>
      </c>
      <c r="Q317" s="110">
        <v>4</v>
      </c>
      <c r="R317" s="110">
        <v>4</v>
      </c>
      <c r="S317" s="110">
        <v>4</v>
      </c>
      <c r="T317" s="110">
        <v>4</v>
      </c>
      <c r="U317" s="110">
        <v>4</v>
      </c>
      <c r="V317" s="110">
        <v>4</v>
      </c>
      <c r="W317" s="234">
        <v>4</v>
      </c>
      <c r="X317" s="112"/>
      <c r="Y317" s="110">
        <v>4</v>
      </c>
      <c r="Z317" s="110">
        <v>4</v>
      </c>
      <c r="AA317" s="110">
        <v>4</v>
      </c>
      <c r="AB317" s="110">
        <v>4</v>
      </c>
      <c r="AC317" s="110">
        <v>4</v>
      </c>
      <c r="AD317" s="110">
        <v>4</v>
      </c>
      <c r="AE317" s="112"/>
      <c r="AF317" s="112"/>
      <c r="AG317" s="110">
        <v>4</v>
      </c>
      <c r="AH317" s="85"/>
      <c r="AI317" s="109">
        <f>IF(A317="","",COUNTIF(D317:AH318,"&gt;2")/2)</f>
        <v>14.5</v>
      </c>
      <c r="AJ317" s="109">
        <f>SUMPRODUCT(IFERROR((IFERROR(WEEKDAY($D$3:$AH$3,2),999)&lt;6)*D317:AH318,0))</f>
        <v>83</v>
      </c>
      <c r="AK317" s="109">
        <f>SUMPRODUCT((IFERROR(WEEKDAY($D$3:$AH$3,2),999)&lt;6)*D319:AH319)</f>
        <v>10</v>
      </c>
      <c r="AL317" s="109">
        <f>SUMPRODUCT(IFERROR((IFERROR(WEEKDAY($D$3:$AH$3,2),0)&gt;5)*D317:AH319,0))</f>
        <v>33</v>
      </c>
      <c r="AM317" s="109">
        <f>SUM(D317:AH319)</f>
        <v>126</v>
      </c>
      <c r="AN317" s="67" t="s">
        <v>219</v>
      </c>
      <c r="AO317" s="109">
        <f>SUMPRODUCT((IFERROR((D317:AH317+D318:AH318+D319:AH319),0)&gt;8)*1,IFERROR((D317:AH317+D318:AH318+D319:AH319-8),0))</f>
        <v>11</v>
      </c>
      <c r="AP317" s="109">
        <f>AM317-AO317</f>
        <v>115</v>
      </c>
    </row>
    <row r="318" ht="22.5" spans="1:42">
      <c r="A318" s="110"/>
      <c r="B318" s="110"/>
      <c r="C318" s="110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0">
        <v>4</v>
      </c>
      <c r="Q318" s="110">
        <v>4</v>
      </c>
      <c r="R318" s="110">
        <v>4</v>
      </c>
      <c r="S318" s="110">
        <v>4</v>
      </c>
      <c r="T318" s="110">
        <v>4</v>
      </c>
      <c r="U318" s="112"/>
      <c r="V318" s="110">
        <v>4</v>
      </c>
      <c r="W318" s="234">
        <v>4</v>
      </c>
      <c r="X318" s="112"/>
      <c r="Y318" s="110">
        <v>4</v>
      </c>
      <c r="Z318" s="110">
        <v>4</v>
      </c>
      <c r="AA318" s="110">
        <v>4</v>
      </c>
      <c r="AB318" s="110">
        <v>3</v>
      </c>
      <c r="AC318" s="110">
        <v>4</v>
      </c>
      <c r="AD318" s="110">
        <v>4</v>
      </c>
      <c r="AE318" s="112"/>
      <c r="AF318" s="112"/>
      <c r="AG318" s="110">
        <v>4</v>
      </c>
      <c r="AH318" s="85"/>
      <c r="AI318" s="109"/>
      <c r="AJ318" s="109"/>
      <c r="AK318" s="109"/>
      <c r="AL318" s="109"/>
      <c r="AM318" s="109"/>
      <c r="AN318" s="67"/>
      <c r="AO318" s="109"/>
      <c r="AP318" s="109"/>
    </row>
    <row r="319" ht="22.5" spans="1:42">
      <c r="A319" s="225" t="s">
        <v>220</v>
      </c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>
        <v>1</v>
      </c>
      <c r="S319" s="110">
        <v>1</v>
      </c>
      <c r="T319" s="110">
        <v>1</v>
      </c>
      <c r="U319" s="110"/>
      <c r="V319" s="110">
        <v>0.5</v>
      </c>
      <c r="W319" s="234">
        <v>1</v>
      </c>
      <c r="X319" s="110"/>
      <c r="Y319" s="110">
        <v>1</v>
      </c>
      <c r="Z319" s="110">
        <v>0.5</v>
      </c>
      <c r="AA319" s="110">
        <v>4</v>
      </c>
      <c r="AB319" s="110"/>
      <c r="AC319" s="110">
        <v>1</v>
      </c>
      <c r="AD319" s="110"/>
      <c r="AE319" s="110"/>
      <c r="AF319" s="110"/>
      <c r="AG319" s="110"/>
      <c r="AH319" s="85"/>
      <c r="AI319" s="109"/>
      <c r="AJ319" s="109"/>
      <c r="AK319" s="109"/>
      <c r="AL319" s="109"/>
      <c r="AM319" s="109"/>
      <c r="AN319" s="67"/>
      <c r="AO319" s="109"/>
      <c r="AP319" s="109"/>
    </row>
    <row r="320" ht="22.5" spans="1:42">
      <c r="A320" s="226" t="s">
        <v>177</v>
      </c>
      <c r="B320" s="108" t="s">
        <v>233</v>
      </c>
      <c r="C320" s="108" t="s">
        <v>233</v>
      </c>
      <c r="D320" s="113">
        <v>4</v>
      </c>
      <c r="E320" s="113">
        <v>4</v>
      </c>
      <c r="F320" s="113">
        <v>4</v>
      </c>
      <c r="G320" s="113"/>
      <c r="H320" s="113">
        <v>4</v>
      </c>
      <c r="I320" s="113">
        <v>4</v>
      </c>
      <c r="J320" s="113"/>
      <c r="K320" s="113">
        <v>4</v>
      </c>
      <c r="L320" s="113">
        <v>4</v>
      </c>
      <c r="M320" s="113">
        <v>4</v>
      </c>
      <c r="N320" s="113">
        <v>4</v>
      </c>
      <c r="O320" s="113">
        <v>4</v>
      </c>
      <c r="P320" s="113">
        <v>4</v>
      </c>
      <c r="Q320" s="113">
        <v>4</v>
      </c>
      <c r="R320" s="113">
        <v>4</v>
      </c>
      <c r="S320" s="113">
        <v>4</v>
      </c>
      <c r="T320" s="113">
        <v>4</v>
      </c>
      <c r="U320" s="113">
        <v>4</v>
      </c>
      <c r="V320" s="113">
        <v>4</v>
      </c>
      <c r="W320" s="197">
        <v>4</v>
      </c>
      <c r="X320" s="113">
        <v>4</v>
      </c>
      <c r="Y320" s="113">
        <v>4</v>
      </c>
      <c r="Z320" s="113">
        <v>4</v>
      </c>
      <c r="AA320" s="113">
        <v>4</v>
      </c>
      <c r="AB320" s="113">
        <v>4</v>
      </c>
      <c r="AC320" s="113"/>
      <c r="AD320" s="113"/>
      <c r="AE320" s="113">
        <v>4</v>
      </c>
      <c r="AF320" s="113">
        <v>4</v>
      </c>
      <c r="AG320" s="113">
        <v>4</v>
      </c>
      <c r="AH320" s="85"/>
      <c r="AI320" s="109">
        <f>IF(A320="","",COUNTIF(D320:AH321,"&gt;2")/2)</f>
        <v>26</v>
      </c>
      <c r="AJ320" s="109">
        <f>SUMPRODUCT(IFERROR((IFERROR(WEEKDAY($D$3:$AH$3,2),999)&lt;6)*D320:AH321,0))</f>
        <v>220</v>
      </c>
      <c r="AK320" s="109">
        <f>SUMPRODUCT((IFERROR(WEEKDAY($D$3:$AH$3,2),999)&lt;6)*D322:AH322)</f>
        <v>0</v>
      </c>
      <c r="AL320" s="109">
        <f>SUMPRODUCT(IFERROR((IFERROR(WEEKDAY($D$3:$AH$3,2),0)&gt;5)*D320:AH322,0))</f>
        <v>66</v>
      </c>
      <c r="AM320" s="109">
        <f>SUM(D320:AH322)</f>
        <v>286</v>
      </c>
      <c r="AN320" s="67" t="s">
        <v>219</v>
      </c>
      <c r="AO320" s="109">
        <f>SUMPRODUCT((IFERROR((D320:AH320+D321:AH321+D322:AH322),0)&gt;8)*1,IFERROR((D320:AH320+D321:AH321+D322:AH322-8),0))</f>
        <v>78</v>
      </c>
      <c r="AP320" s="109">
        <f>AM320-AO320</f>
        <v>208</v>
      </c>
    </row>
    <row r="321" ht="22.5" spans="1:42">
      <c r="A321" s="240"/>
      <c r="B321" s="108"/>
      <c r="C321" s="108"/>
      <c r="D321" s="113">
        <v>7</v>
      </c>
      <c r="E321" s="113">
        <v>7</v>
      </c>
      <c r="F321" s="113">
        <v>7</v>
      </c>
      <c r="G321" s="113"/>
      <c r="H321" s="113">
        <v>7</v>
      </c>
      <c r="I321" s="113">
        <v>7</v>
      </c>
      <c r="J321" s="113"/>
      <c r="K321" s="113">
        <v>7</v>
      </c>
      <c r="L321" s="113">
        <v>7</v>
      </c>
      <c r="M321" s="113">
        <v>7</v>
      </c>
      <c r="N321" s="113">
        <v>7</v>
      </c>
      <c r="O321" s="113">
        <v>7</v>
      </c>
      <c r="P321" s="113">
        <v>7</v>
      </c>
      <c r="Q321" s="113">
        <v>7</v>
      </c>
      <c r="R321" s="113">
        <v>7</v>
      </c>
      <c r="S321" s="113">
        <v>7</v>
      </c>
      <c r="T321" s="113">
        <v>7</v>
      </c>
      <c r="U321" s="113">
        <v>7</v>
      </c>
      <c r="V321" s="113">
        <v>7</v>
      </c>
      <c r="W321" s="197">
        <v>7</v>
      </c>
      <c r="X321" s="113">
        <v>7</v>
      </c>
      <c r="Y321" s="113">
        <v>7</v>
      </c>
      <c r="Z321" s="113">
        <v>7</v>
      </c>
      <c r="AA321" s="113">
        <v>7</v>
      </c>
      <c r="AB321" s="113">
        <v>7</v>
      </c>
      <c r="AC321" s="113"/>
      <c r="AD321" s="113"/>
      <c r="AE321" s="113">
        <v>7</v>
      </c>
      <c r="AF321" s="113">
        <v>7</v>
      </c>
      <c r="AG321" s="113">
        <v>7</v>
      </c>
      <c r="AH321" s="85"/>
      <c r="AI321" s="109"/>
      <c r="AJ321" s="109"/>
      <c r="AK321" s="109"/>
      <c r="AL321" s="109"/>
      <c r="AM321" s="109"/>
      <c r="AN321" s="67"/>
      <c r="AO321" s="109"/>
      <c r="AP321" s="109"/>
    </row>
    <row r="322" ht="22.5" spans="1:42">
      <c r="A322" s="116" t="s">
        <v>220</v>
      </c>
      <c r="B322" s="108"/>
      <c r="C322" s="108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97"/>
      <c r="X322" s="113"/>
      <c r="Y322" s="113"/>
      <c r="Z322" s="113"/>
      <c r="AA322" s="113"/>
      <c r="AB322" s="113"/>
      <c r="AC322" s="113"/>
      <c r="AD322" s="113"/>
      <c r="AE322" s="113"/>
      <c r="AF322" s="113"/>
      <c r="AG322" s="113"/>
      <c r="AH322" s="85"/>
      <c r="AI322" s="109"/>
      <c r="AJ322" s="109"/>
      <c r="AK322" s="109"/>
      <c r="AL322" s="109"/>
      <c r="AM322" s="109"/>
      <c r="AN322" s="67"/>
      <c r="AO322" s="109"/>
      <c r="AP322" s="109"/>
    </row>
    <row r="323" spans="1:42">
      <c r="A323" s="111" t="s">
        <v>178</v>
      </c>
      <c r="B323" s="108" t="s">
        <v>233</v>
      </c>
      <c r="C323" s="108" t="s">
        <v>233</v>
      </c>
      <c r="D323" s="113">
        <v>4</v>
      </c>
      <c r="E323" s="113">
        <v>4</v>
      </c>
      <c r="F323" s="113">
        <v>4</v>
      </c>
      <c r="G323" s="113"/>
      <c r="H323" s="113">
        <v>4</v>
      </c>
      <c r="I323" s="113">
        <v>4</v>
      </c>
      <c r="J323" s="113"/>
      <c r="K323" s="113">
        <v>4</v>
      </c>
      <c r="L323" s="113">
        <v>4</v>
      </c>
      <c r="M323" s="113">
        <v>4</v>
      </c>
      <c r="N323" s="113">
        <v>4</v>
      </c>
      <c r="O323" s="113">
        <v>4</v>
      </c>
      <c r="P323" s="113">
        <v>4</v>
      </c>
      <c r="Q323" s="113">
        <v>4</v>
      </c>
      <c r="R323" s="113">
        <v>4</v>
      </c>
      <c r="S323" s="113">
        <v>4</v>
      </c>
      <c r="T323" s="113">
        <v>4</v>
      </c>
      <c r="U323" s="113">
        <v>4</v>
      </c>
      <c r="V323" s="113">
        <v>4</v>
      </c>
      <c r="W323" s="197">
        <v>4</v>
      </c>
      <c r="X323" s="113">
        <v>4</v>
      </c>
      <c r="Y323" s="113">
        <v>4</v>
      </c>
      <c r="Z323" s="113">
        <v>4</v>
      </c>
      <c r="AA323" s="113">
        <v>4</v>
      </c>
      <c r="AB323" s="113">
        <v>4</v>
      </c>
      <c r="AC323" s="113"/>
      <c r="AD323" s="113"/>
      <c r="AE323" s="113">
        <v>4</v>
      </c>
      <c r="AF323" s="113">
        <v>4</v>
      </c>
      <c r="AG323" s="113">
        <v>4</v>
      </c>
      <c r="AH323" s="255"/>
      <c r="AI323" s="109">
        <f>IF(A323="","",COUNTIF(D323:AH324,"&gt;2")/2)</f>
        <v>26</v>
      </c>
      <c r="AJ323" s="109">
        <f>SUMPRODUCT(IFERROR((IFERROR(WEEKDAY($D$3:$AH$3,2),999)&lt;6)*D323:AH324,0))</f>
        <v>220</v>
      </c>
      <c r="AK323" s="109">
        <f>SUMPRODUCT((IFERROR(WEEKDAY($D$3:$AH$3,2),999)&lt;6)*D325:AH325)</f>
        <v>0</v>
      </c>
      <c r="AL323" s="109">
        <f>SUMPRODUCT(IFERROR((IFERROR(WEEKDAY($D$3:$AH$3,2),0)&gt;5)*D323:AH325,0))</f>
        <v>66</v>
      </c>
      <c r="AM323" s="109">
        <f>SUM(D323:AH325)</f>
        <v>286</v>
      </c>
      <c r="AN323" s="67" t="s">
        <v>219</v>
      </c>
      <c r="AO323" s="109">
        <f>SUMPRODUCT((IFERROR((D323:AH323+D324:AH324+D325:AH325),0)&gt;8)*1,IFERROR((D323:AH323+D324:AH324+D325:AH325-8),0))</f>
        <v>78</v>
      </c>
      <c r="AP323" s="109">
        <f>AM323-AO323</f>
        <v>208</v>
      </c>
    </row>
    <row r="324" spans="1:42">
      <c r="A324" s="111"/>
      <c r="B324" s="108"/>
      <c r="C324" s="108"/>
      <c r="D324" s="113">
        <v>7</v>
      </c>
      <c r="E324" s="113">
        <v>7</v>
      </c>
      <c r="F324" s="113">
        <v>7</v>
      </c>
      <c r="G324" s="113"/>
      <c r="H324" s="113">
        <v>7</v>
      </c>
      <c r="I324" s="113">
        <v>7</v>
      </c>
      <c r="J324" s="113"/>
      <c r="K324" s="113">
        <v>7</v>
      </c>
      <c r="L324" s="113">
        <v>7</v>
      </c>
      <c r="M324" s="113">
        <v>7</v>
      </c>
      <c r="N324" s="113">
        <v>7</v>
      </c>
      <c r="O324" s="113">
        <v>7</v>
      </c>
      <c r="P324" s="113">
        <v>7</v>
      </c>
      <c r="Q324" s="113">
        <v>7</v>
      </c>
      <c r="R324" s="113">
        <v>7</v>
      </c>
      <c r="S324" s="113">
        <v>7</v>
      </c>
      <c r="T324" s="113">
        <v>7</v>
      </c>
      <c r="U324" s="113">
        <v>7</v>
      </c>
      <c r="V324" s="113">
        <v>7</v>
      </c>
      <c r="W324" s="197">
        <v>7</v>
      </c>
      <c r="X324" s="113">
        <v>7</v>
      </c>
      <c r="Y324" s="113">
        <v>7</v>
      </c>
      <c r="Z324" s="113">
        <v>7</v>
      </c>
      <c r="AA324" s="113">
        <v>7</v>
      </c>
      <c r="AB324" s="113">
        <v>7</v>
      </c>
      <c r="AC324" s="113"/>
      <c r="AD324" s="113"/>
      <c r="AE324" s="113">
        <v>7</v>
      </c>
      <c r="AF324" s="113">
        <v>7</v>
      </c>
      <c r="AG324" s="113">
        <v>7</v>
      </c>
      <c r="AH324" s="255"/>
      <c r="AI324" s="109"/>
      <c r="AJ324" s="109"/>
      <c r="AK324" s="109"/>
      <c r="AL324" s="109"/>
      <c r="AM324" s="109"/>
      <c r="AN324" s="67"/>
      <c r="AO324" s="109"/>
      <c r="AP324" s="109"/>
    </row>
    <row r="325" spans="1:42">
      <c r="A325" s="116" t="s">
        <v>220</v>
      </c>
      <c r="B325" s="108"/>
      <c r="C325" s="108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235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255"/>
      <c r="AI325" s="109"/>
      <c r="AJ325" s="109"/>
      <c r="AK325" s="109"/>
      <c r="AL325" s="109"/>
      <c r="AM325" s="109"/>
      <c r="AN325" s="67"/>
      <c r="AO325" s="109"/>
      <c r="AP325" s="109"/>
    </row>
    <row r="326" spans="1:42">
      <c r="A326" s="149" t="s">
        <v>182</v>
      </c>
      <c r="B326" s="241">
        <v>3</v>
      </c>
      <c r="C326" s="241">
        <v>3</v>
      </c>
      <c r="D326" s="113">
        <v>4</v>
      </c>
      <c r="E326" s="113">
        <v>4</v>
      </c>
      <c r="F326" s="113">
        <v>4</v>
      </c>
      <c r="G326" s="113">
        <v>4</v>
      </c>
      <c r="H326" s="113">
        <v>4</v>
      </c>
      <c r="I326" s="113">
        <v>4</v>
      </c>
      <c r="J326" s="113">
        <v>4</v>
      </c>
      <c r="K326" s="113">
        <v>4</v>
      </c>
      <c r="L326" s="113">
        <v>4</v>
      </c>
      <c r="M326" s="113">
        <v>4</v>
      </c>
      <c r="N326" s="113">
        <v>4</v>
      </c>
      <c r="O326" s="113">
        <v>4</v>
      </c>
      <c r="P326" s="113">
        <v>4</v>
      </c>
      <c r="Q326" s="113"/>
      <c r="R326" s="113">
        <v>4</v>
      </c>
      <c r="S326" s="113">
        <v>4</v>
      </c>
      <c r="T326" s="113">
        <v>4</v>
      </c>
      <c r="U326" s="113">
        <v>4</v>
      </c>
      <c r="V326" s="113">
        <v>4</v>
      </c>
      <c r="W326" s="197">
        <v>4</v>
      </c>
      <c r="X326" s="113">
        <v>4</v>
      </c>
      <c r="Y326" s="113">
        <v>4</v>
      </c>
      <c r="Z326" s="113">
        <v>4</v>
      </c>
      <c r="AA326" s="113">
        <v>4</v>
      </c>
      <c r="AB326" s="113">
        <v>4</v>
      </c>
      <c r="AC326" s="113">
        <v>4</v>
      </c>
      <c r="AD326" s="113">
        <v>4</v>
      </c>
      <c r="AE326" s="113">
        <v>4</v>
      </c>
      <c r="AF326" s="113">
        <v>4</v>
      </c>
      <c r="AG326" s="113">
        <v>4</v>
      </c>
      <c r="AH326" s="255"/>
      <c r="AI326" s="109">
        <f>IF(A326="","",COUNTIF(D326:AH327,"&gt;2")/2)</f>
        <v>29</v>
      </c>
      <c r="AJ326" s="109">
        <f>SUMPRODUCT(IFERROR((IFERROR(WEEKDAY($D$3:$AH$3,2),999)&lt;6)*D326:AH327,0))</f>
        <v>176</v>
      </c>
      <c r="AK326" s="109">
        <f>SUMPRODUCT((IFERROR(WEEKDAY($D$3:$AH$3,2),999)&lt;6)*D328:AH328)</f>
        <v>100.5</v>
      </c>
      <c r="AL326" s="109">
        <f>SUMPRODUCT(IFERROR((IFERROR(WEEKDAY($D$3:$AH$3,2),0)&gt;5)*D326:AH328,0))</f>
        <v>87</v>
      </c>
      <c r="AM326" s="109">
        <f>SUM(D326:AH328)</f>
        <v>363.5</v>
      </c>
      <c r="AN326" s="67" t="s">
        <v>219</v>
      </c>
      <c r="AO326" s="109">
        <f>SUMPRODUCT((IFERROR((D326:AH326+D327:AH327+D328:AH328),0)&gt;8)*1,IFERROR((D326:AH326+D327:AH327+D328:AH328-8),0))</f>
        <v>131.5</v>
      </c>
      <c r="AP326" s="109">
        <f>AM326-AO326</f>
        <v>232</v>
      </c>
    </row>
    <row r="327" spans="1:42">
      <c r="A327" s="149"/>
      <c r="B327" s="241"/>
      <c r="C327" s="241"/>
      <c r="D327" s="113">
        <v>4</v>
      </c>
      <c r="E327" s="113">
        <v>4</v>
      </c>
      <c r="F327" s="113">
        <v>4</v>
      </c>
      <c r="G327" s="113">
        <v>4</v>
      </c>
      <c r="H327" s="113">
        <v>4</v>
      </c>
      <c r="I327" s="113">
        <v>4</v>
      </c>
      <c r="J327" s="113">
        <v>4</v>
      </c>
      <c r="K327" s="113">
        <v>4</v>
      </c>
      <c r="L327" s="113">
        <v>4</v>
      </c>
      <c r="M327" s="113">
        <v>4</v>
      </c>
      <c r="N327" s="113">
        <v>4</v>
      </c>
      <c r="O327" s="113">
        <v>4</v>
      </c>
      <c r="P327" s="113">
        <v>4</v>
      </c>
      <c r="Q327" s="113"/>
      <c r="R327" s="113">
        <v>4</v>
      </c>
      <c r="S327" s="113">
        <v>4</v>
      </c>
      <c r="T327" s="113">
        <v>4</v>
      </c>
      <c r="U327" s="113">
        <v>4</v>
      </c>
      <c r="V327" s="113">
        <v>4</v>
      </c>
      <c r="W327" s="197">
        <v>4</v>
      </c>
      <c r="X327" s="113">
        <v>4</v>
      </c>
      <c r="Y327" s="113">
        <v>4</v>
      </c>
      <c r="Z327" s="113">
        <v>4</v>
      </c>
      <c r="AA327" s="113">
        <v>4</v>
      </c>
      <c r="AB327" s="113">
        <v>4</v>
      </c>
      <c r="AC327" s="113">
        <v>4</v>
      </c>
      <c r="AD327" s="113">
        <v>4</v>
      </c>
      <c r="AE327" s="113">
        <v>4</v>
      </c>
      <c r="AF327" s="113">
        <v>4</v>
      </c>
      <c r="AG327" s="113">
        <v>4</v>
      </c>
      <c r="AH327" s="255"/>
      <c r="AI327" s="109"/>
      <c r="AJ327" s="109"/>
      <c r="AK327" s="109"/>
      <c r="AL327" s="109"/>
      <c r="AM327" s="109"/>
      <c r="AN327" s="67"/>
      <c r="AO327" s="109"/>
      <c r="AP327" s="109"/>
    </row>
    <row r="328" spans="1:42">
      <c r="A328" s="149"/>
      <c r="B328" s="241"/>
      <c r="C328" s="241"/>
      <c r="D328" s="113">
        <v>4</v>
      </c>
      <c r="E328" s="113">
        <v>3</v>
      </c>
      <c r="F328" s="113">
        <v>4</v>
      </c>
      <c r="G328" s="113">
        <v>4.5</v>
      </c>
      <c r="H328" s="113">
        <v>3.5</v>
      </c>
      <c r="I328" s="113">
        <v>4.5</v>
      </c>
      <c r="J328" s="113">
        <v>5.5</v>
      </c>
      <c r="K328" s="113">
        <v>7.5</v>
      </c>
      <c r="L328" s="113">
        <v>5</v>
      </c>
      <c r="M328" s="113">
        <v>4.5</v>
      </c>
      <c r="N328" s="113">
        <v>6</v>
      </c>
      <c r="O328" s="113">
        <v>5</v>
      </c>
      <c r="P328" s="113">
        <v>5.5</v>
      </c>
      <c r="Q328" s="113"/>
      <c r="R328" s="113">
        <v>5</v>
      </c>
      <c r="S328" s="113">
        <v>2.5</v>
      </c>
      <c r="T328" s="113">
        <v>5.5</v>
      </c>
      <c r="U328" s="113">
        <v>4</v>
      </c>
      <c r="V328" s="113">
        <v>4</v>
      </c>
      <c r="W328" s="197">
        <v>4.5</v>
      </c>
      <c r="X328" s="113">
        <v>4</v>
      </c>
      <c r="Y328" s="113">
        <v>5</v>
      </c>
      <c r="Z328" s="113">
        <v>2.5</v>
      </c>
      <c r="AA328" s="113">
        <v>5.5</v>
      </c>
      <c r="AB328" s="113">
        <v>6</v>
      </c>
      <c r="AC328" s="113">
        <v>3.5</v>
      </c>
      <c r="AD328" s="113">
        <v>3</v>
      </c>
      <c r="AE328" s="113">
        <v>4</v>
      </c>
      <c r="AF328" s="113">
        <v>5.5</v>
      </c>
      <c r="AG328" s="113">
        <v>4.5</v>
      </c>
      <c r="AH328" s="255"/>
      <c r="AI328" s="109"/>
      <c r="AJ328" s="109"/>
      <c r="AK328" s="109"/>
      <c r="AL328" s="109"/>
      <c r="AM328" s="109"/>
      <c r="AN328" s="67"/>
      <c r="AO328" s="109"/>
      <c r="AP328" s="109"/>
    </row>
    <row r="329" spans="1:42">
      <c r="A329" s="149" t="s">
        <v>156</v>
      </c>
      <c r="B329" s="241">
        <v>3</v>
      </c>
      <c r="C329" s="241">
        <v>3</v>
      </c>
      <c r="D329" s="113">
        <v>4</v>
      </c>
      <c r="E329" s="113">
        <v>4</v>
      </c>
      <c r="F329" s="113">
        <v>4</v>
      </c>
      <c r="G329" s="113">
        <v>4</v>
      </c>
      <c r="H329" s="113">
        <v>4</v>
      </c>
      <c r="I329" s="113">
        <v>4</v>
      </c>
      <c r="J329" s="113">
        <v>4</v>
      </c>
      <c r="K329" s="113">
        <v>4</v>
      </c>
      <c r="L329" s="113">
        <v>4</v>
      </c>
      <c r="M329" s="113">
        <v>4</v>
      </c>
      <c r="N329" s="113">
        <v>4</v>
      </c>
      <c r="O329" s="113">
        <v>4</v>
      </c>
      <c r="P329" s="113">
        <v>4</v>
      </c>
      <c r="Q329" s="113"/>
      <c r="R329" s="113">
        <v>4</v>
      </c>
      <c r="S329" s="113">
        <v>4</v>
      </c>
      <c r="T329" s="113">
        <v>4</v>
      </c>
      <c r="U329" s="113">
        <v>4</v>
      </c>
      <c r="V329" s="113">
        <v>4</v>
      </c>
      <c r="W329" s="197">
        <v>4</v>
      </c>
      <c r="X329" s="113">
        <v>4</v>
      </c>
      <c r="Y329" s="113">
        <v>4</v>
      </c>
      <c r="Z329" s="113">
        <v>4</v>
      </c>
      <c r="AA329" s="113">
        <v>4</v>
      </c>
      <c r="AB329" s="113">
        <v>4</v>
      </c>
      <c r="AC329" s="113">
        <v>4</v>
      </c>
      <c r="AD329" s="113">
        <v>4</v>
      </c>
      <c r="AE329" s="113">
        <v>4</v>
      </c>
      <c r="AF329" s="113">
        <v>4</v>
      </c>
      <c r="AG329" s="113">
        <v>4</v>
      </c>
      <c r="AH329" s="255"/>
      <c r="AI329" s="109">
        <f>IF(A329="","",COUNTIF(D329:AH330,"&gt;2")/2)</f>
        <v>29</v>
      </c>
      <c r="AJ329" s="109">
        <f>SUMPRODUCT(IFERROR((IFERROR(WEEKDAY($D$3:$AH$3,2),999)&lt;6)*D329:AH330,0))</f>
        <v>176</v>
      </c>
      <c r="AK329" s="109">
        <f>SUMPRODUCT((IFERROR(WEEKDAY($D$3:$AH$3,2),999)&lt;6)*D331:AH331)</f>
        <v>103.5</v>
      </c>
      <c r="AL329" s="109">
        <f>SUMPRODUCT(IFERROR((IFERROR(WEEKDAY($D$3:$AH$3,2),0)&gt;5)*D329:AH331,0))</f>
        <v>87</v>
      </c>
      <c r="AM329" s="109">
        <f>SUM(D329:AH331)</f>
        <v>366.5</v>
      </c>
      <c r="AN329" s="67" t="s">
        <v>219</v>
      </c>
      <c r="AO329" s="109">
        <f>SUMPRODUCT((IFERROR((D329:AH329+D330:AH330+D331:AH331),0)&gt;8)*1,IFERROR((D329:AH329+D330:AH330+D331:AH331-8),0))</f>
        <v>134.5</v>
      </c>
      <c r="AP329" s="109">
        <f>AM329-AO329</f>
        <v>232</v>
      </c>
    </row>
    <row r="330" spans="1:42">
      <c r="A330" s="149"/>
      <c r="B330" s="241"/>
      <c r="C330" s="241"/>
      <c r="D330" s="113">
        <v>4</v>
      </c>
      <c r="E330" s="113">
        <v>4</v>
      </c>
      <c r="F330" s="113">
        <v>4</v>
      </c>
      <c r="G330" s="113">
        <v>4</v>
      </c>
      <c r="H330" s="113">
        <v>4</v>
      </c>
      <c r="I330" s="113">
        <v>4</v>
      </c>
      <c r="J330" s="113">
        <v>4</v>
      </c>
      <c r="K330" s="113">
        <v>4</v>
      </c>
      <c r="L330" s="113">
        <v>4</v>
      </c>
      <c r="M330" s="113">
        <v>4</v>
      </c>
      <c r="N330" s="113">
        <v>4</v>
      </c>
      <c r="O330" s="113">
        <v>4</v>
      </c>
      <c r="P330" s="113">
        <v>4</v>
      </c>
      <c r="Q330" s="113"/>
      <c r="R330" s="113">
        <v>4</v>
      </c>
      <c r="S330" s="113">
        <v>4</v>
      </c>
      <c r="T330" s="113">
        <v>4</v>
      </c>
      <c r="U330" s="113">
        <v>4</v>
      </c>
      <c r="V330" s="113">
        <v>4</v>
      </c>
      <c r="W330" s="197">
        <v>4</v>
      </c>
      <c r="X330" s="113">
        <v>4</v>
      </c>
      <c r="Y330" s="113">
        <v>4</v>
      </c>
      <c r="Z330" s="113">
        <v>4</v>
      </c>
      <c r="AA330" s="113">
        <v>4</v>
      </c>
      <c r="AB330" s="113">
        <v>4</v>
      </c>
      <c r="AC330" s="113">
        <v>4</v>
      </c>
      <c r="AD330" s="113">
        <v>4</v>
      </c>
      <c r="AE330" s="113">
        <v>4</v>
      </c>
      <c r="AF330" s="113">
        <v>4</v>
      </c>
      <c r="AG330" s="113">
        <v>4</v>
      </c>
      <c r="AH330" s="255"/>
      <c r="AI330" s="109"/>
      <c r="AJ330" s="109"/>
      <c r="AK330" s="109"/>
      <c r="AL330" s="109"/>
      <c r="AM330" s="109"/>
      <c r="AN330" s="67"/>
      <c r="AO330" s="109"/>
      <c r="AP330" s="109"/>
    </row>
    <row r="331" spans="1:42">
      <c r="A331" s="149"/>
      <c r="B331" s="241"/>
      <c r="C331" s="241"/>
      <c r="D331" s="113">
        <v>4</v>
      </c>
      <c r="E331" s="113">
        <v>3</v>
      </c>
      <c r="F331" s="113">
        <v>4</v>
      </c>
      <c r="G331" s="113">
        <v>4.5</v>
      </c>
      <c r="H331" s="113">
        <v>3.5</v>
      </c>
      <c r="I331" s="113">
        <v>4</v>
      </c>
      <c r="J331" s="113">
        <v>5.5</v>
      </c>
      <c r="K331" s="113">
        <v>7.5</v>
      </c>
      <c r="L331" s="113">
        <v>5</v>
      </c>
      <c r="M331" s="113">
        <v>4.5</v>
      </c>
      <c r="N331" s="113">
        <v>6</v>
      </c>
      <c r="O331" s="113">
        <v>5</v>
      </c>
      <c r="P331" s="113">
        <v>5.5</v>
      </c>
      <c r="Q331" s="113"/>
      <c r="R331" s="113">
        <v>5</v>
      </c>
      <c r="S331" s="113">
        <v>2.5</v>
      </c>
      <c r="T331" s="113">
        <v>5.5</v>
      </c>
      <c r="U331" s="113">
        <v>4</v>
      </c>
      <c r="V331" s="113">
        <v>4</v>
      </c>
      <c r="W331" s="197">
        <v>4.5</v>
      </c>
      <c r="X331" s="113">
        <v>4.5</v>
      </c>
      <c r="Y331" s="113">
        <v>5</v>
      </c>
      <c r="Z331" s="113">
        <v>5.5</v>
      </c>
      <c r="AA331" s="113">
        <v>5.5</v>
      </c>
      <c r="AB331" s="113">
        <v>6</v>
      </c>
      <c r="AC331" s="113">
        <v>3.5</v>
      </c>
      <c r="AD331" s="113">
        <v>3</v>
      </c>
      <c r="AE331" s="113">
        <v>4</v>
      </c>
      <c r="AF331" s="113">
        <v>5.5</v>
      </c>
      <c r="AG331" s="113">
        <v>4.5</v>
      </c>
      <c r="AH331" s="255"/>
      <c r="AI331" s="109"/>
      <c r="AJ331" s="109"/>
      <c r="AK331" s="109"/>
      <c r="AL331" s="109"/>
      <c r="AM331" s="109"/>
      <c r="AN331" s="67"/>
      <c r="AO331" s="109"/>
      <c r="AP331" s="109"/>
    </row>
    <row r="332" spans="1:42">
      <c r="A332" s="242" t="s">
        <v>154</v>
      </c>
      <c r="B332" s="241">
        <v>3</v>
      </c>
      <c r="C332" s="241">
        <v>3</v>
      </c>
      <c r="D332" s="113">
        <v>4</v>
      </c>
      <c r="E332" s="113">
        <v>4</v>
      </c>
      <c r="F332" s="113">
        <v>4</v>
      </c>
      <c r="G332" s="113">
        <v>4</v>
      </c>
      <c r="H332" s="113">
        <v>4</v>
      </c>
      <c r="I332" s="113">
        <v>4</v>
      </c>
      <c r="J332" s="113">
        <v>4</v>
      </c>
      <c r="K332" s="113">
        <v>4</v>
      </c>
      <c r="L332" s="113">
        <v>4</v>
      </c>
      <c r="M332" s="113">
        <v>4</v>
      </c>
      <c r="N332" s="113">
        <v>4</v>
      </c>
      <c r="O332" s="113"/>
      <c r="P332" s="113">
        <v>4</v>
      </c>
      <c r="Q332" s="113"/>
      <c r="R332" s="113">
        <v>4</v>
      </c>
      <c r="S332" s="113">
        <v>4</v>
      </c>
      <c r="T332" s="113">
        <v>4</v>
      </c>
      <c r="U332" s="113">
        <v>4</v>
      </c>
      <c r="V332" s="113">
        <v>4</v>
      </c>
      <c r="W332" s="197">
        <v>4</v>
      </c>
      <c r="X332" s="113">
        <v>4</v>
      </c>
      <c r="Y332" s="113">
        <v>4</v>
      </c>
      <c r="Z332" s="113">
        <v>4</v>
      </c>
      <c r="AA332" s="113">
        <v>4</v>
      </c>
      <c r="AB332" s="113">
        <v>4</v>
      </c>
      <c r="AC332" s="113">
        <v>4</v>
      </c>
      <c r="AD332" s="113">
        <v>4</v>
      </c>
      <c r="AE332" s="113">
        <v>4</v>
      </c>
      <c r="AF332" s="113">
        <v>4</v>
      </c>
      <c r="AG332" s="113">
        <v>4</v>
      </c>
      <c r="AH332" s="111"/>
      <c r="AI332" s="109">
        <f>IF(A332="","",COUNTIF(D332:AH333,"&gt;2")/2)</f>
        <v>28</v>
      </c>
      <c r="AJ332" s="109">
        <f>SUMPRODUCT(IFERROR((IFERROR(WEEKDAY($D$3:$AH$3,2),999)&lt;6)*D332:AH333,0))</f>
        <v>168</v>
      </c>
      <c r="AK332" s="109">
        <f>SUMPRODUCT((IFERROR(WEEKDAY($D$3:$AH$3,2),999)&lt;6)*D334:AH334)</f>
        <v>94.5</v>
      </c>
      <c r="AL332" s="109">
        <f>SUMPRODUCT(IFERROR((IFERROR(WEEKDAY($D$3:$AH$3,2),0)&gt;5)*D332:AH334,0))</f>
        <v>87.5</v>
      </c>
      <c r="AM332" s="109">
        <f>SUM(D332:AH334)</f>
        <v>350</v>
      </c>
      <c r="AN332" s="67" t="s">
        <v>219</v>
      </c>
      <c r="AO332" s="109">
        <f>SUMPRODUCT((IFERROR((D332:AH332+D333:AH333+D334:AH334),0)&gt;8)*1,IFERROR((D332:AH332+D333:AH333+D334:AH334-8),0))</f>
        <v>126</v>
      </c>
      <c r="AP332" s="109">
        <f>AM332-AO332</f>
        <v>224</v>
      </c>
    </row>
    <row r="333" spans="1:42">
      <c r="A333" s="242"/>
      <c r="B333" s="241"/>
      <c r="C333" s="241"/>
      <c r="D333" s="113">
        <v>4</v>
      </c>
      <c r="E333" s="113">
        <v>4</v>
      </c>
      <c r="F333" s="113">
        <v>4</v>
      </c>
      <c r="G333" s="113">
        <v>4</v>
      </c>
      <c r="H333" s="113">
        <v>4</v>
      </c>
      <c r="I333" s="113">
        <v>4</v>
      </c>
      <c r="J333" s="113">
        <v>4</v>
      </c>
      <c r="K333" s="113">
        <v>4</v>
      </c>
      <c r="L333" s="113">
        <v>4</v>
      </c>
      <c r="M333" s="113">
        <v>4</v>
      </c>
      <c r="N333" s="113">
        <v>4</v>
      </c>
      <c r="O333" s="113"/>
      <c r="P333" s="113">
        <v>4</v>
      </c>
      <c r="Q333" s="113"/>
      <c r="R333" s="113">
        <v>4</v>
      </c>
      <c r="S333" s="113">
        <v>4</v>
      </c>
      <c r="T333" s="113">
        <v>4</v>
      </c>
      <c r="U333" s="113">
        <v>4</v>
      </c>
      <c r="V333" s="113">
        <v>4</v>
      </c>
      <c r="W333" s="197">
        <v>4</v>
      </c>
      <c r="X333" s="113">
        <v>4</v>
      </c>
      <c r="Y333" s="113">
        <v>4</v>
      </c>
      <c r="Z333" s="113">
        <v>4</v>
      </c>
      <c r="AA333" s="113">
        <v>4</v>
      </c>
      <c r="AB333" s="113">
        <v>4</v>
      </c>
      <c r="AC333" s="113">
        <v>4</v>
      </c>
      <c r="AD333" s="113">
        <v>4</v>
      </c>
      <c r="AE333" s="113">
        <v>4</v>
      </c>
      <c r="AF333" s="113">
        <v>4</v>
      </c>
      <c r="AG333" s="113">
        <v>4</v>
      </c>
      <c r="AH333" s="111"/>
      <c r="AI333" s="109"/>
      <c r="AJ333" s="109"/>
      <c r="AK333" s="109"/>
      <c r="AL333" s="109"/>
      <c r="AM333" s="109"/>
      <c r="AN333" s="67"/>
      <c r="AO333" s="109"/>
      <c r="AP333" s="109"/>
    </row>
    <row r="334" spans="1:42">
      <c r="A334" s="242"/>
      <c r="B334" s="241"/>
      <c r="C334" s="241"/>
      <c r="D334" s="113">
        <v>4</v>
      </c>
      <c r="E334" s="113">
        <v>3</v>
      </c>
      <c r="F334" s="113">
        <v>4</v>
      </c>
      <c r="G334" s="113">
        <v>4.5</v>
      </c>
      <c r="H334" s="113"/>
      <c r="I334" s="113">
        <v>4.5</v>
      </c>
      <c r="J334" s="113">
        <v>5.5</v>
      </c>
      <c r="K334" s="113">
        <v>7.5</v>
      </c>
      <c r="L334" s="113">
        <v>5</v>
      </c>
      <c r="M334" s="113">
        <v>4.5</v>
      </c>
      <c r="N334" s="113">
        <v>6</v>
      </c>
      <c r="O334" s="113"/>
      <c r="P334" s="113">
        <v>5.5</v>
      </c>
      <c r="Q334" s="113"/>
      <c r="R334" s="113">
        <v>5</v>
      </c>
      <c r="S334" s="113">
        <v>2.5</v>
      </c>
      <c r="T334" s="113">
        <v>5.5</v>
      </c>
      <c r="U334" s="113">
        <v>4</v>
      </c>
      <c r="V334" s="113">
        <v>4</v>
      </c>
      <c r="W334" s="197">
        <v>4.5</v>
      </c>
      <c r="X334" s="113">
        <v>4</v>
      </c>
      <c r="Y334" s="113">
        <v>5</v>
      </c>
      <c r="Z334" s="113">
        <v>4.5</v>
      </c>
      <c r="AA334" s="113">
        <v>5.5</v>
      </c>
      <c r="AB334" s="113">
        <v>6</v>
      </c>
      <c r="AC334" s="113">
        <v>3.5</v>
      </c>
      <c r="AD334" s="113">
        <v>3.5</v>
      </c>
      <c r="AE334" s="113">
        <v>4</v>
      </c>
      <c r="AF334" s="113">
        <v>5.5</v>
      </c>
      <c r="AG334" s="113">
        <v>5</v>
      </c>
      <c r="AH334" s="111"/>
      <c r="AI334" s="109"/>
      <c r="AJ334" s="109"/>
      <c r="AK334" s="109"/>
      <c r="AL334" s="109"/>
      <c r="AM334" s="109"/>
      <c r="AN334" s="67"/>
      <c r="AO334" s="109"/>
      <c r="AP334" s="109"/>
    </row>
    <row r="335" ht="18" spans="1:42">
      <c r="A335" s="242" t="s">
        <v>151</v>
      </c>
      <c r="B335" s="241">
        <v>3</v>
      </c>
      <c r="C335" s="241">
        <v>3</v>
      </c>
      <c r="D335" s="113"/>
      <c r="E335" s="113">
        <v>4</v>
      </c>
      <c r="F335" s="113">
        <v>4</v>
      </c>
      <c r="G335" s="113">
        <v>4</v>
      </c>
      <c r="H335" s="113">
        <v>4</v>
      </c>
      <c r="I335" s="113">
        <v>4</v>
      </c>
      <c r="J335" s="113">
        <v>4</v>
      </c>
      <c r="K335" s="113">
        <v>4</v>
      </c>
      <c r="L335" s="113">
        <v>4</v>
      </c>
      <c r="M335" s="113">
        <v>4</v>
      </c>
      <c r="N335" s="113">
        <v>4</v>
      </c>
      <c r="O335" s="113">
        <v>4</v>
      </c>
      <c r="P335" s="113">
        <v>4</v>
      </c>
      <c r="Q335" s="113"/>
      <c r="R335" s="113">
        <v>4</v>
      </c>
      <c r="S335" s="113">
        <v>4</v>
      </c>
      <c r="T335" s="113">
        <v>4</v>
      </c>
      <c r="U335" s="113">
        <v>4</v>
      </c>
      <c r="V335" s="113">
        <v>4</v>
      </c>
      <c r="W335" s="197">
        <v>4</v>
      </c>
      <c r="X335" s="113"/>
      <c r="Y335" s="113">
        <v>4</v>
      </c>
      <c r="Z335" s="113">
        <v>4</v>
      </c>
      <c r="AA335" s="113">
        <v>4</v>
      </c>
      <c r="AB335" s="113">
        <v>4</v>
      </c>
      <c r="AC335" s="113">
        <v>4</v>
      </c>
      <c r="AD335" s="113">
        <v>4</v>
      </c>
      <c r="AE335" s="113">
        <v>4</v>
      </c>
      <c r="AF335" s="113">
        <v>4</v>
      </c>
      <c r="AG335" s="113">
        <v>4</v>
      </c>
      <c r="AH335" s="124"/>
      <c r="AI335" s="109">
        <f>IF(A335="","",COUNTIF(D335:AH336,"&gt;2")/2)</f>
        <v>27</v>
      </c>
      <c r="AJ335" s="109">
        <f>SUMPRODUCT(IFERROR((IFERROR(WEEKDAY($D$3:$AH$3,2),999)&lt;6)*D335:AH336,0))</f>
        <v>168</v>
      </c>
      <c r="AK335" s="109">
        <f>SUMPRODUCT((IFERROR(WEEKDAY($D$3:$AH$3,2),999)&lt;6)*D337:AH337)</f>
        <v>99</v>
      </c>
      <c r="AL335" s="109">
        <f>SUMPRODUCT(IFERROR((IFERROR(WEEKDAY($D$3:$AH$3,2),0)&gt;5)*D335:AH337,0))</f>
        <v>75</v>
      </c>
      <c r="AM335" s="109">
        <f>SUM(D335:AH337)</f>
        <v>342</v>
      </c>
      <c r="AN335" s="67" t="s">
        <v>219</v>
      </c>
      <c r="AO335" s="109">
        <f>SUMPRODUCT((IFERROR((D335:AH335+D336:AH336+D337:AH337),0)&gt;8)*1,IFERROR((D335:AH335+D336:AH336+D337:AH337-8),0))</f>
        <v>126</v>
      </c>
      <c r="AP335" s="109">
        <f>AM335-AO335</f>
        <v>216</v>
      </c>
    </row>
    <row r="336" ht="18" spans="1:42">
      <c r="A336" s="242"/>
      <c r="B336" s="241"/>
      <c r="C336" s="241"/>
      <c r="D336" s="113"/>
      <c r="E336" s="113">
        <v>4</v>
      </c>
      <c r="F336" s="113">
        <v>4</v>
      </c>
      <c r="G336" s="113">
        <v>4</v>
      </c>
      <c r="H336" s="113">
        <v>4</v>
      </c>
      <c r="I336" s="113">
        <v>4</v>
      </c>
      <c r="J336" s="113">
        <v>4</v>
      </c>
      <c r="K336" s="113">
        <v>4</v>
      </c>
      <c r="L336" s="113">
        <v>4</v>
      </c>
      <c r="M336" s="113">
        <v>4</v>
      </c>
      <c r="N336" s="113">
        <v>4</v>
      </c>
      <c r="O336" s="113">
        <v>4</v>
      </c>
      <c r="P336" s="113">
        <v>4</v>
      </c>
      <c r="Q336" s="113"/>
      <c r="R336" s="113">
        <v>4</v>
      </c>
      <c r="S336" s="113">
        <v>4</v>
      </c>
      <c r="T336" s="113">
        <v>4</v>
      </c>
      <c r="U336" s="113">
        <v>4</v>
      </c>
      <c r="V336" s="113">
        <v>4</v>
      </c>
      <c r="W336" s="197">
        <v>4</v>
      </c>
      <c r="X336" s="113"/>
      <c r="Y336" s="113">
        <v>4</v>
      </c>
      <c r="Z336" s="113">
        <v>4</v>
      </c>
      <c r="AA336" s="113">
        <v>4</v>
      </c>
      <c r="AB336" s="113">
        <v>4</v>
      </c>
      <c r="AC336" s="113">
        <v>4</v>
      </c>
      <c r="AD336" s="113">
        <v>4</v>
      </c>
      <c r="AE336" s="113">
        <v>4</v>
      </c>
      <c r="AF336" s="113">
        <v>4</v>
      </c>
      <c r="AG336" s="113">
        <v>4</v>
      </c>
      <c r="AH336" s="124"/>
      <c r="AI336" s="109"/>
      <c r="AJ336" s="109"/>
      <c r="AK336" s="109"/>
      <c r="AL336" s="109"/>
      <c r="AM336" s="109"/>
      <c r="AN336" s="67"/>
      <c r="AO336" s="109"/>
      <c r="AP336" s="109"/>
    </row>
    <row r="337" ht="18" spans="1:42">
      <c r="A337" s="242"/>
      <c r="B337" s="241"/>
      <c r="C337" s="241"/>
      <c r="D337" s="113"/>
      <c r="E337" s="113">
        <v>3</v>
      </c>
      <c r="F337" s="113">
        <v>4</v>
      </c>
      <c r="G337" s="113">
        <v>4.5</v>
      </c>
      <c r="H337" s="113">
        <v>3.5</v>
      </c>
      <c r="I337" s="113">
        <v>4.5</v>
      </c>
      <c r="J337" s="113">
        <v>5.5</v>
      </c>
      <c r="K337" s="113">
        <v>7.5</v>
      </c>
      <c r="L337" s="113">
        <v>5</v>
      </c>
      <c r="M337" s="113">
        <v>4.5</v>
      </c>
      <c r="N337" s="113">
        <v>6</v>
      </c>
      <c r="O337" s="113">
        <v>5</v>
      </c>
      <c r="P337" s="113">
        <v>5</v>
      </c>
      <c r="Q337" s="113"/>
      <c r="R337" s="113">
        <v>5</v>
      </c>
      <c r="S337" s="113">
        <v>2.5</v>
      </c>
      <c r="T337" s="113">
        <v>5.5</v>
      </c>
      <c r="U337" s="113">
        <v>4</v>
      </c>
      <c r="V337" s="113">
        <v>4</v>
      </c>
      <c r="W337" s="197">
        <v>4.5</v>
      </c>
      <c r="X337" s="113"/>
      <c r="Y337" s="113">
        <v>5</v>
      </c>
      <c r="Z337" s="113">
        <v>4.5</v>
      </c>
      <c r="AA337" s="113">
        <v>5.5</v>
      </c>
      <c r="AB337" s="113">
        <v>6</v>
      </c>
      <c r="AC337" s="113">
        <v>3.5</v>
      </c>
      <c r="AD337" s="113">
        <v>3.5</v>
      </c>
      <c r="AE337" s="113">
        <v>4</v>
      </c>
      <c r="AF337" s="113">
        <v>5.5</v>
      </c>
      <c r="AG337" s="113">
        <v>5</v>
      </c>
      <c r="AH337" s="124"/>
      <c r="AI337" s="109"/>
      <c r="AJ337" s="109"/>
      <c r="AK337" s="109"/>
      <c r="AL337" s="109"/>
      <c r="AM337" s="109"/>
      <c r="AN337" s="67"/>
      <c r="AO337" s="109"/>
      <c r="AP337" s="109"/>
    </row>
    <row r="338" ht="18" spans="1:42">
      <c r="A338" s="242" t="s">
        <v>149</v>
      </c>
      <c r="B338" s="241">
        <v>3</v>
      </c>
      <c r="C338" s="241">
        <v>3</v>
      </c>
      <c r="D338" s="113">
        <v>4</v>
      </c>
      <c r="E338" s="113">
        <v>4</v>
      </c>
      <c r="F338" s="113">
        <v>4</v>
      </c>
      <c r="G338" s="113">
        <v>4</v>
      </c>
      <c r="H338" s="113">
        <v>4</v>
      </c>
      <c r="I338" s="113">
        <v>4</v>
      </c>
      <c r="J338" s="113">
        <v>4</v>
      </c>
      <c r="K338" s="113">
        <v>4</v>
      </c>
      <c r="L338" s="113">
        <v>3.5</v>
      </c>
      <c r="M338" s="113">
        <v>4</v>
      </c>
      <c r="N338" s="113">
        <v>4</v>
      </c>
      <c r="O338" s="113">
        <v>4</v>
      </c>
      <c r="P338" s="113">
        <v>4</v>
      </c>
      <c r="Q338" s="113"/>
      <c r="R338" s="113">
        <v>4</v>
      </c>
      <c r="S338" s="113">
        <v>4</v>
      </c>
      <c r="T338" s="113">
        <v>4</v>
      </c>
      <c r="U338" s="113">
        <v>4</v>
      </c>
      <c r="V338" s="113">
        <v>4</v>
      </c>
      <c r="W338" s="197">
        <v>4</v>
      </c>
      <c r="X338" s="113">
        <v>4</v>
      </c>
      <c r="Y338" s="113">
        <v>4</v>
      </c>
      <c r="Z338" s="113">
        <v>4</v>
      </c>
      <c r="AA338" s="113">
        <v>4</v>
      </c>
      <c r="AB338" s="113">
        <v>4</v>
      </c>
      <c r="AC338" s="113">
        <v>4</v>
      </c>
      <c r="AD338" s="113">
        <v>4</v>
      </c>
      <c r="AE338" s="113">
        <v>4</v>
      </c>
      <c r="AF338" s="113">
        <v>4</v>
      </c>
      <c r="AG338" s="113">
        <v>4</v>
      </c>
      <c r="AH338" s="124"/>
      <c r="AI338" s="109">
        <f>IF(A338="","",COUNTIF(D338:AH339,"&gt;2")/2)</f>
        <v>28.5</v>
      </c>
      <c r="AJ338" s="109">
        <f>SUMPRODUCT(IFERROR((IFERROR(WEEKDAY($D$3:$AH$3,2),999)&lt;6)*D338:AH339,0))</f>
        <v>171.5</v>
      </c>
      <c r="AK338" s="109">
        <f>SUMPRODUCT((IFERROR(WEEKDAY($D$3:$AH$3,2),999)&lt;6)*D340:AH340)</f>
        <v>90</v>
      </c>
      <c r="AL338" s="109">
        <f>SUMPRODUCT(IFERROR((IFERROR(WEEKDAY($D$3:$AH$3,2),0)&gt;5)*D338:AH340,0))</f>
        <v>88</v>
      </c>
      <c r="AM338" s="109">
        <f>SUM(D338:AH340)</f>
        <v>349.5</v>
      </c>
      <c r="AN338" s="67" t="s">
        <v>219</v>
      </c>
      <c r="AO338" s="109">
        <f>SUMPRODUCT((IFERROR((D338:AH338+D339:AH339+D340:AH340),0)&gt;8)*1,IFERROR((D338:AH338+D339:AH339+D340:AH340-8),0))</f>
        <v>122</v>
      </c>
      <c r="AP338" s="109">
        <f>AM338-AO338</f>
        <v>227.5</v>
      </c>
    </row>
    <row r="339" ht="18" spans="1:42">
      <c r="A339" s="242"/>
      <c r="B339" s="241"/>
      <c r="C339" s="241"/>
      <c r="D339" s="113">
        <v>4</v>
      </c>
      <c r="E339" s="113">
        <v>4</v>
      </c>
      <c r="F339" s="113">
        <v>4</v>
      </c>
      <c r="G339" s="113">
        <v>4</v>
      </c>
      <c r="H339" s="113">
        <v>4</v>
      </c>
      <c r="I339" s="113">
        <v>4</v>
      </c>
      <c r="J339" s="113">
        <v>4</v>
      </c>
      <c r="K339" s="113">
        <v>4</v>
      </c>
      <c r="L339" s="113"/>
      <c r="M339" s="113">
        <v>4</v>
      </c>
      <c r="N339" s="113">
        <v>4</v>
      </c>
      <c r="O339" s="113">
        <v>4</v>
      </c>
      <c r="P339" s="113">
        <v>4</v>
      </c>
      <c r="Q339" s="113"/>
      <c r="R339" s="113">
        <v>4</v>
      </c>
      <c r="S339" s="113">
        <v>4</v>
      </c>
      <c r="T339" s="113">
        <v>4</v>
      </c>
      <c r="U339" s="113">
        <v>4</v>
      </c>
      <c r="V339" s="113">
        <v>4</v>
      </c>
      <c r="W339" s="197">
        <v>4</v>
      </c>
      <c r="X339" s="113">
        <v>4</v>
      </c>
      <c r="Y339" s="113">
        <v>4</v>
      </c>
      <c r="Z339" s="113">
        <v>4</v>
      </c>
      <c r="AA339" s="113">
        <v>4</v>
      </c>
      <c r="AB339" s="113">
        <v>4</v>
      </c>
      <c r="AC339" s="113">
        <v>4</v>
      </c>
      <c r="AD339" s="113">
        <v>4</v>
      </c>
      <c r="AE339" s="113">
        <v>4</v>
      </c>
      <c r="AF339" s="113">
        <v>4</v>
      </c>
      <c r="AG339" s="113">
        <v>4</v>
      </c>
      <c r="AH339" s="124"/>
      <c r="AI339" s="109"/>
      <c r="AJ339" s="109"/>
      <c r="AK339" s="109"/>
      <c r="AL339" s="109"/>
      <c r="AM339" s="109"/>
      <c r="AN339" s="67"/>
      <c r="AO339" s="109"/>
      <c r="AP339" s="109"/>
    </row>
    <row r="340" ht="18" spans="1:42">
      <c r="A340" s="242"/>
      <c r="B340" s="241"/>
      <c r="C340" s="241"/>
      <c r="D340" s="113">
        <v>3.5</v>
      </c>
      <c r="E340" s="113">
        <v>3</v>
      </c>
      <c r="F340" s="113">
        <v>4</v>
      </c>
      <c r="G340" s="113">
        <v>4.5</v>
      </c>
      <c r="H340" s="113">
        <v>3.5</v>
      </c>
      <c r="I340" s="113">
        <v>4.5</v>
      </c>
      <c r="J340" s="113">
        <v>5.5</v>
      </c>
      <c r="K340" s="113">
        <v>7.5</v>
      </c>
      <c r="L340" s="113"/>
      <c r="M340" s="113">
        <v>1</v>
      </c>
      <c r="N340" s="113">
        <v>6</v>
      </c>
      <c r="O340" s="113">
        <v>5</v>
      </c>
      <c r="P340" s="113">
        <v>5</v>
      </c>
      <c r="Q340" s="113"/>
      <c r="R340" s="113">
        <v>4</v>
      </c>
      <c r="S340" s="113">
        <v>2.5</v>
      </c>
      <c r="T340" s="113">
        <v>5.5</v>
      </c>
      <c r="U340" s="113">
        <v>3.5</v>
      </c>
      <c r="V340" s="113">
        <v>4</v>
      </c>
      <c r="W340" s="197">
        <v>4.5</v>
      </c>
      <c r="X340" s="113">
        <v>5</v>
      </c>
      <c r="Y340" s="113">
        <v>5</v>
      </c>
      <c r="Z340" s="113">
        <v>4.5</v>
      </c>
      <c r="AA340" s="113">
        <v>3.5</v>
      </c>
      <c r="AB340" s="113">
        <v>6</v>
      </c>
      <c r="AC340" s="113">
        <v>3</v>
      </c>
      <c r="AD340" s="113">
        <v>3.5</v>
      </c>
      <c r="AE340" s="113">
        <v>4</v>
      </c>
      <c r="AF340" s="113">
        <v>5.5</v>
      </c>
      <c r="AG340" s="113">
        <v>5</v>
      </c>
      <c r="AH340" s="124"/>
      <c r="AI340" s="109"/>
      <c r="AJ340" s="109"/>
      <c r="AK340" s="109"/>
      <c r="AL340" s="109"/>
      <c r="AM340" s="109"/>
      <c r="AN340" s="67"/>
      <c r="AO340" s="109"/>
      <c r="AP340" s="109"/>
    </row>
    <row r="341" ht="18" spans="1:42">
      <c r="A341" s="242" t="s">
        <v>148</v>
      </c>
      <c r="B341" s="241">
        <v>3</v>
      </c>
      <c r="C341" s="241">
        <v>3</v>
      </c>
      <c r="D341" s="113">
        <v>4</v>
      </c>
      <c r="E341" s="113">
        <v>4</v>
      </c>
      <c r="F341" s="113">
        <v>4</v>
      </c>
      <c r="G341" s="113">
        <v>4</v>
      </c>
      <c r="H341" s="113">
        <v>4</v>
      </c>
      <c r="I341" s="113">
        <v>4</v>
      </c>
      <c r="J341" s="113">
        <v>4</v>
      </c>
      <c r="K341" s="113">
        <v>4</v>
      </c>
      <c r="L341" s="113">
        <v>4</v>
      </c>
      <c r="M341" s="113">
        <v>4</v>
      </c>
      <c r="N341" s="113">
        <v>4</v>
      </c>
      <c r="O341" s="113">
        <v>4</v>
      </c>
      <c r="P341" s="113">
        <v>4</v>
      </c>
      <c r="Q341" s="113"/>
      <c r="R341" s="113">
        <v>4</v>
      </c>
      <c r="S341" s="113">
        <v>4</v>
      </c>
      <c r="T341" s="113">
        <v>4</v>
      </c>
      <c r="U341" s="113">
        <v>4</v>
      </c>
      <c r="V341" s="113">
        <v>4</v>
      </c>
      <c r="W341" s="197">
        <v>4</v>
      </c>
      <c r="X341" s="113">
        <v>4</v>
      </c>
      <c r="Y341" s="113">
        <v>4</v>
      </c>
      <c r="Z341" s="113">
        <v>4</v>
      </c>
      <c r="AA341" s="113">
        <v>4</v>
      </c>
      <c r="AB341" s="113">
        <v>4</v>
      </c>
      <c r="AC341" s="113">
        <v>4</v>
      </c>
      <c r="AD341" s="113">
        <v>4</v>
      </c>
      <c r="AE341" s="113">
        <v>4</v>
      </c>
      <c r="AF341" s="113">
        <v>4</v>
      </c>
      <c r="AG341" s="113">
        <v>4</v>
      </c>
      <c r="AH341" s="124"/>
      <c r="AI341" s="109">
        <f>IF(A341="","",COUNTIF(D341:AH342,"&gt;2")/2)</f>
        <v>29</v>
      </c>
      <c r="AJ341" s="109">
        <f>SUMPRODUCT(IFERROR((IFERROR(WEEKDAY($D$3:$AH$3,2),999)&lt;6)*D341:AH342,0))</f>
        <v>176</v>
      </c>
      <c r="AK341" s="109">
        <f>SUMPRODUCT((IFERROR(WEEKDAY($D$3:$AH$3,2),999)&lt;6)*D343:AH343)</f>
        <v>93</v>
      </c>
      <c r="AL341" s="109">
        <f>SUMPRODUCT(IFERROR((IFERROR(WEEKDAY($D$3:$AH$3,2),0)&gt;5)*D341:AH343,0))</f>
        <v>87</v>
      </c>
      <c r="AM341" s="109">
        <f>SUM(D341:AH343)</f>
        <v>356</v>
      </c>
      <c r="AN341" s="67" t="s">
        <v>219</v>
      </c>
      <c r="AO341" s="109">
        <f>SUMPRODUCT((IFERROR((D341:AH341+D342:AH342+D343:AH343),0)&gt;8)*1,IFERROR((D341:AH341+D342:AH342+D343:AH343-8),0))</f>
        <v>124</v>
      </c>
      <c r="AP341" s="109">
        <f>AM341-AO341</f>
        <v>232</v>
      </c>
    </row>
    <row r="342" ht="18" spans="1:42">
      <c r="A342" s="242"/>
      <c r="B342" s="241"/>
      <c r="C342" s="241"/>
      <c r="D342" s="113">
        <v>4</v>
      </c>
      <c r="E342" s="113">
        <v>4</v>
      </c>
      <c r="F342" s="113">
        <v>4</v>
      </c>
      <c r="G342" s="113">
        <v>4</v>
      </c>
      <c r="H342" s="113">
        <v>4</v>
      </c>
      <c r="I342" s="113">
        <v>4</v>
      </c>
      <c r="J342" s="113">
        <v>4</v>
      </c>
      <c r="K342" s="113">
        <v>4</v>
      </c>
      <c r="L342" s="113">
        <v>4</v>
      </c>
      <c r="M342" s="113">
        <v>4</v>
      </c>
      <c r="N342" s="113">
        <v>4</v>
      </c>
      <c r="O342" s="113">
        <v>4</v>
      </c>
      <c r="P342" s="113">
        <v>4</v>
      </c>
      <c r="Q342" s="113"/>
      <c r="R342" s="113">
        <v>4</v>
      </c>
      <c r="S342" s="113">
        <v>4</v>
      </c>
      <c r="T342" s="113">
        <v>4</v>
      </c>
      <c r="U342" s="113">
        <v>4</v>
      </c>
      <c r="V342" s="113">
        <v>4</v>
      </c>
      <c r="W342" s="197">
        <v>4</v>
      </c>
      <c r="X342" s="113">
        <v>4</v>
      </c>
      <c r="Y342" s="113">
        <v>4</v>
      </c>
      <c r="Z342" s="113">
        <v>4</v>
      </c>
      <c r="AA342" s="113">
        <v>4</v>
      </c>
      <c r="AB342" s="113">
        <v>4</v>
      </c>
      <c r="AC342" s="113">
        <v>4</v>
      </c>
      <c r="AD342" s="113">
        <v>4</v>
      </c>
      <c r="AE342" s="113">
        <v>4</v>
      </c>
      <c r="AF342" s="113">
        <v>4</v>
      </c>
      <c r="AG342" s="113">
        <v>4</v>
      </c>
      <c r="AH342" s="124"/>
      <c r="AI342" s="109"/>
      <c r="AJ342" s="109"/>
      <c r="AK342" s="109"/>
      <c r="AL342" s="109"/>
      <c r="AM342" s="109"/>
      <c r="AN342" s="67"/>
      <c r="AO342" s="109"/>
      <c r="AP342" s="109"/>
    </row>
    <row r="343" ht="18" spans="1:42">
      <c r="A343" s="242"/>
      <c r="B343" s="241"/>
      <c r="C343" s="241"/>
      <c r="D343" s="113">
        <v>4</v>
      </c>
      <c r="E343" s="113">
        <v>3</v>
      </c>
      <c r="F343" s="113">
        <v>4</v>
      </c>
      <c r="G343" s="113">
        <v>4.5</v>
      </c>
      <c r="H343" s="113">
        <v>3.5</v>
      </c>
      <c r="I343" s="113">
        <v>4.5</v>
      </c>
      <c r="J343" s="113">
        <v>5.5</v>
      </c>
      <c r="K343" s="113">
        <v>7.5</v>
      </c>
      <c r="L343" s="113">
        <v>5</v>
      </c>
      <c r="M343" s="113">
        <v>4.5</v>
      </c>
      <c r="N343" s="113">
        <v>6</v>
      </c>
      <c r="O343" s="113">
        <v>5</v>
      </c>
      <c r="P343" s="113">
        <v>5.5</v>
      </c>
      <c r="Q343" s="113"/>
      <c r="R343" s="113">
        <v>5</v>
      </c>
      <c r="S343" s="113">
        <v>2.5</v>
      </c>
      <c r="T343" s="113">
        <v>5.5</v>
      </c>
      <c r="U343" s="113">
        <v>4</v>
      </c>
      <c r="V343" s="113">
        <v>4</v>
      </c>
      <c r="W343" s="197">
        <v>4.5</v>
      </c>
      <c r="X343" s="113">
        <v>4</v>
      </c>
      <c r="Y343" s="113">
        <v>5</v>
      </c>
      <c r="Z343" s="113">
        <v>4</v>
      </c>
      <c r="AA343" s="113">
        <v>2</v>
      </c>
      <c r="AB343" s="113"/>
      <c r="AC343" s="113">
        <v>3.5</v>
      </c>
      <c r="AD343" s="113">
        <v>3</v>
      </c>
      <c r="AE343" s="113">
        <v>4</v>
      </c>
      <c r="AF343" s="113">
        <v>5.5</v>
      </c>
      <c r="AG343" s="113">
        <v>5</v>
      </c>
      <c r="AH343" s="124"/>
      <c r="AI343" s="109"/>
      <c r="AJ343" s="109"/>
      <c r="AK343" s="109"/>
      <c r="AL343" s="109"/>
      <c r="AM343" s="109"/>
      <c r="AN343" s="67"/>
      <c r="AO343" s="109"/>
      <c r="AP343" s="109"/>
    </row>
    <row r="344" ht="18" spans="1:42">
      <c r="A344" s="242" t="s">
        <v>153</v>
      </c>
      <c r="B344" s="241">
        <v>3</v>
      </c>
      <c r="C344" s="241">
        <v>3</v>
      </c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97"/>
      <c r="X344" s="113"/>
      <c r="Y344" s="113">
        <v>4</v>
      </c>
      <c r="Z344" s="113">
        <v>4</v>
      </c>
      <c r="AA344" s="113">
        <v>4</v>
      </c>
      <c r="AB344" s="113">
        <v>4</v>
      </c>
      <c r="AC344" s="113">
        <v>4</v>
      </c>
      <c r="AD344" s="113">
        <v>4</v>
      </c>
      <c r="AE344" s="113">
        <v>4</v>
      </c>
      <c r="AF344" s="113">
        <v>4</v>
      </c>
      <c r="AG344" s="113">
        <v>4</v>
      </c>
      <c r="AH344" s="124"/>
      <c r="AI344" s="109">
        <f>IF(A344="","",COUNTIF(D344:AH345,"&gt;2")/2)</f>
        <v>9</v>
      </c>
      <c r="AJ344" s="109">
        <f>SUMPRODUCT(IFERROR((IFERROR(WEEKDAY($D$3:$AH$3,2),999)&lt;6)*D344:AH345,0))</f>
        <v>56</v>
      </c>
      <c r="AK344" s="109">
        <f>SUMPRODUCT((IFERROR(WEEKDAY($D$3:$AH$3,2),999)&lt;6)*D346:AH346)</f>
        <v>35</v>
      </c>
      <c r="AL344" s="109">
        <f>SUMPRODUCT(IFERROR((IFERROR(WEEKDAY($D$3:$AH$3,2),0)&gt;5)*D344:AH346,0))</f>
        <v>23.5</v>
      </c>
      <c r="AM344" s="109">
        <f>SUM(D344:AH346)</f>
        <v>114.5</v>
      </c>
      <c r="AN344" s="67" t="s">
        <v>219</v>
      </c>
      <c r="AO344" s="109">
        <f>SUMPRODUCT((IFERROR((D344:AH344+D345:AH345+D346:AH346),0)&gt;8)*1,IFERROR((D344:AH344+D345:AH345+D346:AH346-8),0))</f>
        <v>42.5</v>
      </c>
      <c r="AP344" s="109">
        <f>AM344-AO344</f>
        <v>72</v>
      </c>
    </row>
    <row r="345" ht="18" spans="1:42">
      <c r="A345" s="242"/>
      <c r="B345" s="241"/>
      <c r="C345" s="241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97"/>
      <c r="X345" s="113"/>
      <c r="Y345" s="113">
        <v>4</v>
      </c>
      <c r="Z345" s="113">
        <v>4</v>
      </c>
      <c r="AA345" s="113">
        <v>4</v>
      </c>
      <c r="AB345" s="113">
        <v>4</v>
      </c>
      <c r="AC345" s="113">
        <v>4</v>
      </c>
      <c r="AD345" s="113">
        <v>4</v>
      </c>
      <c r="AE345" s="113">
        <v>4</v>
      </c>
      <c r="AF345" s="113">
        <v>4</v>
      </c>
      <c r="AG345" s="113">
        <v>4</v>
      </c>
      <c r="AH345" s="124"/>
      <c r="AI345" s="109"/>
      <c r="AJ345" s="109"/>
      <c r="AK345" s="109"/>
      <c r="AL345" s="109"/>
      <c r="AM345" s="109"/>
      <c r="AN345" s="67"/>
      <c r="AO345" s="109"/>
      <c r="AP345" s="109"/>
    </row>
    <row r="346" ht="18" spans="1:42">
      <c r="A346" s="242"/>
      <c r="B346" s="241"/>
      <c r="C346" s="241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97"/>
      <c r="X346" s="113"/>
      <c r="Y346" s="254">
        <v>5</v>
      </c>
      <c r="Z346" s="113">
        <v>4.5</v>
      </c>
      <c r="AA346" s="113">
        <v>5.5</v>
      </c>
      <c r="AB346" s="113">
        <v>6</v>
      </c>
      <c r="AC346" s="113">
        <v>3.5</v>
      </c>
      <c r="AD346" s="113">
        <v>3.5</v>
      </c>
      <c r="AE346" s="113">
        <v>4</v>
      </c>
      <c r="AF346" s="113">
        <v>5.5</v>
      </c>
      <c r="AG346" s="113">
        <v>5</v>
      </c>
      <c r="AH346" s="124"/>
      <c r="AI346" s="109"/>
      <c r="AJ346" s="109"/>
      <c r="AK346" s="109"/>
      <c r="AL346" s="109"/>
      <c r="AM346" s="109"/>
      <c r="AN346" s="67"/>
      <c r="AO346" s="109"/>
      <c r="AP346" s="109"/>
    </row>
    <row r="347" ht="18" spans="1:42">
      <c r="A347" s="242" t="s">
        <v>152</v>
      </c>
      <c r="B347" s="241">
        <v>3</v>
      </c>
      <c r="C347" s="241">
        <v>3</v>
      </c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>
        <v>4</v>
      </c>
      <c r="P347" s="113">
        <v>4</v>
      </c>
      <c r="Q347" s="113"/>
      <c r="R347" s="113">
        <v>4</v>
      </c>
      <c r="S347" s="113">
        <v>4</v>
      </c>
      <c r="T347" s="113">
        <v>4</v>
      </c>
      <c r="U347" s="113" t="s">
        <v>226</v>
      </c>
      <c r="V347" s="113"/>
      <c r="W347" s="197"/>
      <c r="X347" s="113"/>
      <c r="Y347" s="113"/>
      <c r="Z347" s="113"/>
      <c r="AA347" s="113"/>
      <c r="AB347" s="113"/>
      <c r="AC347" s="113"/>
      <c r="AD347" s="113"/>
      <c r="AE347" s="113"/>
      <c r="AF347" s="113"/>
      <c r="AG347" s="113"/>
      <c r="AH347" s="124"/>
      <c r="AI347" s="109">
        <f>IF(A347="","",COUNTIF(D347:AH348,"&gt;2")/2)</f>
        <v>5</v>
      </c>
      <c r="AJ347" s="109">
        <f>SUMPRODUCT(IFERROR((IFERROR(WEEKDAY($D$3:$AH$3,2),999)&lt;6)*D347:AH348,0))</f>
        <v>32</v>
      </c>
      <c r="AK347" s="109">
        <f>SUMPRODUCT((IFERROR(WEEKDAY($D$3:$AH$3,2),999)&lt;6)*D349:AH349)</f>
        <v>15.5</v>
      </c>
      <c r="AL347" s="109">
        <f>SUMPRODUCT(IFERROR((IFERROR(WEEKDAY($D$3:$AH$3,2),0)&gt;5)*D347:AH349,0))</f>
        <v>10.5</v>
      </c>
      <c r="AM347" s="109">
        <f>SUM(D347:AH349)</f>
        <v>58</v>
      </c>
      <c r="AN347" s="67" t="s">
        <v>219</v>
      </c>
      <c r="AO347" s="109">
        <f>SUMPRODUCT((IFERROR((D347:AH347+D348:AH348+D349:AH349),0)&gt;8)*1,IFERROR((D347:AH347+D348:AH348+D349:AH349-8),0))</f>
        <v>18</v>
      </c>
      <c r="AP347" s="109">
        <f>AM347-AO347</f>
        <v>40</v>
      </c>
    </row>
    <row r="348" ht="18" spans="1:42">
      <c r="A348" s="242"/>
      <c r="B348" s="241"/>
      <c r="C348" s="241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>
        <v>4</v>
      </c>
      <c r="P348" s="113">
        <v>4</v>
      </c>
      <c r="Q348" s="113"/>
      <c r="R348" s="113">
        <v>4</v>
      </c>
      <c r="S348" s="113">
        <v>4</v>
      </c>
      <c r="T348" s="113">
        <v>4</v>
      </c>
      <c r="U348" s="113"/>
      <c r="V348" s="113"/>
      <c r="W348" s="197"/>
      <c r="X348" s="113"/>
      <c r="Y348" s="113"/>
      <c r="Z348" s="113"/>
      <c r="AA348" s="113"/>
      <c r="AB348" s="113"/>
      <c r="AC348" s="113"/>
      <c r="AD348" s="113"/>
      <c r="AE348" s="113"/>
      <c r="AF348" s="113"/>
      <c r="AG348" s="113"/>
      <c r="AH348" s="124"/>
      <c r="AI348" s="109"/>
      <c r="AJ348" s="109"/>
      <c r="AK348" s="109"/>
      <c r="AL348" s="109"/>
      <c r="AM348" s="109"/>
      <c r="AN348" s="67"/>
      <c r="AO348" s="109"/>
      <c r="AP348" s="109"/>
    </row>
    <row r="349" ht="18" spans="1:42">
      <c r="A349" s="242"/>
      <c r="B349" s="241"/>
      <c r="C349" s="241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>
        <v>2.5</v>
      </c>
      <c r="P349" s="113">
        <v>2.5</v>
      </c>
      <c r="Q349" s="113"/>
      <c r="R349" s="113">
        <v>5</v>
      </c>
      <c r="S349" s="113">
        <v>2.5</v>
      </c>
      <c r="T349" s="113">
        <v>5.5</v>
      </c>
      <c r="U349" s="113"/>
      <c r="V349" s="113"/>
      <c r="W349" s="197"/>
      <c r="X349" s="113"/>
      <c r="Y349" s="254"/>
      <c r="Z349" s="113"/>
      <c r="AA349" s="113"/>
      <c r="AB349" s="113"/>
      <c r="AC349" s="113"/>
      <c r="AD349" s="113"/>
      <c r="AE349" s="113"/>
      <c r="AF349" s="113"/>
      <c r="AG349" s="113"/>
      <c r="AH349" s="124"/>
      <c r="AI349" s="109"/>
      <c r="AJ349" s="109"/>
      <c r="AK349" s="109"/>
      <c r="AL349" s="109"/>
      <c r="AM349" s="109"/>
      <c r="AN349" s="67"/>
      <c r="AO349" s="109"/>
      <c r="AP349" s="109"/>
    </row>
    <row r="350" ht="33.75" spans="1:42">
      <c r="A350" s="242" t="s">
        <v>147</v>
      </c>
      <c r="B350" s="241">
        <v>3</v>
      </c>
      <c r="C350" s="241">
        <v>3</v>
      </c>
      <c r="D350" s="113">
        <v>4</v>
      </c>
      <c r="E350" s="113">
        <v>4</v>
      </c>
      <c r="F350" s="113">
        <v>4</v>
      </c>
      <c r="G350" s="113">
        <v>4</v>
      </c>
      <c r="H350" s="113" t="s">
        <v>226</v>
      </c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97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256"/>
      <c r="AI350" s="109">
        <f>IF(A350="","",COUNTIF(D350:AH351,"&gt;2")/2)</f>
        <v>4</v>
      </c>
      <c r="AJ350" s="109">
        <f>SUMPRODUCT(IFERROR((IFERROR(WEEKDAY($D$3:$AH$3,2),999)&lt;6)*D350:AH351,0))</f>
        <v>32</v>
      </c>
      <c r="AK350" s="109">
        <f>SUMPRODUCT((IFERROR(WEEKDAY($D$3:$AH$3,2),999)&lt;6)*D352:AH352)</f>
        <v>15.5</v>
      </c>
      <c r="AL350" s="109">
        <f>SUMPRODUCT(IFERROR((IFERROR(WEEKDAY($D$3:$AH$3,2),0)&gt;5)*D350:AH352,0))</f>
        <v>0</v>
      </c>
      <c r="AM350" s="109">
        <f>SUM(D350:AH352)</f>
        <v>47.5</v>
      </c>
      <c r="AN350" s="67" t="s">
        <v>219</v>
      </c>
      <c r="AO350" s="109">
        <f>SUMPRODUCT((IFERROR((D350:AH350+D351:AH351+D352:AH352),0)&gt;8)*1,IFERROR((D350:AH350+D351:AH351+D352:AH352-8),0))</f>
        <v>15.5</v>
      </c>
      <c r="AP350" s="109">
        <f>AM350-AO350</f>
        <v>32</v>
      </c>
    </row>
    <row r="351" ht="33.75" spans="1:42">
      <c r="A351" s="242"/>
      <c r="B351" s="241"/>
      <c r="C351" s="241"/>
      <c r="D351" s="113">
        <v>4</v>
      </c>
      <c r="E351" s="113">
        <v>4</v>
      </c>
      <c r="F351" s="113">
        <v>4</v>
      </c>
      <c r="G351" s="113">
        <v>4</v>
      </c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97"/>
      <c r="X351" s="113"/>
      <c r="Y351" s="113"/>
      <c r="Z351" s="113"/>
      <c r="AA351" s="113"/>
      <c r="AB351" s="113"/>
      <c r="AC351" s="113"/>
      <c r="AD351" s="113"/>
      <c r="AE351" s="113"/>
      <c r="AF351" s="113"/>
      <c r="AG351" s="113"/>
      <c r="AH351" s="256"/>
      <c r="AI351" s="109"/>
      <c r="AJ351" s="109"/>
      <c r="AK351" s="109"/>
      <c r="AL351" s="109"/>
      <c r="AM351" s="109"/>
      <c r="AN351" s="67"/>
      <c r="AO351" s="109"/>
      <c r="AP351" s="109"/>
    </row>
    <row r="352" ht="33.75" spans="1:42">
      <c r="A352" s="242"/>
      <c r="B352" s="241"/>
      <c r="C352" s="241"/>
      <c r="D352" s="113">
        <v>4</v>
      </c>
      <c r="E352" s="113">
        <v>3</v>
      </c>
      <c r="F352" s="113">
        <v>4</v>
      </c>
      <c r="G352" s="113">
        <v>4.5</v>
      </c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97"/>
      <c r="X352" s="113"/>
      <c r="Y352" s="254"/>
      <c r="Z352" s="113"/>
      <c r="AA352" s="113"/>
      <c r="AB352" s="113"/>
      <c r="AC352" s="113"/>
      <c r="AD352" s="113"/>
      <c r="AE352" s="113"/>
      <c r="AF352" s="113"/>
      <c r="AG352" s="113"/>
      <c r="AH352" s="256"/>
      <c r="AI352" s="109"/>
      <c r="AJ352" s="109"/>
      <c r="AK352" s="109"/>
      <c r="AL352" s="109"/>
      <c r="AM352" s="109"/>
      <c r="AN352" s="67"/>
      <c r="AO352" s="109"/>
      <c r="AP352" s="109"/>
    </row>
    <row r="353" ht="18" spans="1:42">
      <c r="A353" s="149" t="s">
        <v>183</v>
      </c>
      <c r="B353" s="71" t="s">
        <v>247</v>
      </c>
      <c r="C353" s="71" t="s">
        <v>247</v>
      </c>
      <c r="D353" s="243">
        <v>4</v>
      </c>
      <c r="E353" s="243">
        <v>4</v>
      </c>
      <c r="F353" s="243">
        <v>4</v>
      </c>
      <c r="G353" s="243">
        <v>4</v>
      </c>
      <c r="H353" s="243">
        <v>4</v>
      </c>
      <c r="I353" s="247">
        <v>4</v>
      </c>
      <c r="J353" s="238">
        <v>4</v>
      </c>
      <c r="K353" s="238">
        <v>4</v>
      </c>
      <c r="L353" s="247">
        <v>4</v>
      </c>
      <c r="M353" s="248">
        <v>4</v>
      </c>
      <c r="N353" s="247">
        <v>4</v>
      </c>
      <c r="O353" s="238">
        <v>4</v>
      </c>
      <c r="P353" s="248">
        <v>4</v>
      </c>
      <c r="Q353" s="238"/>
      <c r="R353" s="238">
        <v>4</v>
      </c>
      <c r="S353" s="248">
        <v>4</v>
      </c>
      <c r="T353" s="248">
        <v>4</v>
      </c>
      <c r="U353" s="248">
        <v>4</v>
      </c>
      <c r="V353" s="43">
        <v>4</v>
      </c>
      <c r="W353" s="250">
        <v>4</v>
      </c>
      <c r="X353" s="248"/>
      <c r="Y353" s="247">
        <v>4</v>
      </c>
      <c r="Z353" s="247">
        <v>4</v>
      </c>
      <c r="AA353" s="247">
        <v>4</v>
      </c>
      <c r="AB353" s="248">
        <v>4</v>
      </c>
      <c r="AC353" s="247">
        <v>4</v>
      </c>
      <c r="AD353" s="247"/>
      <c r="AE353" s="238">
        <v>4</v>
      </c>
      <c r="AF353" s="238">
        <v>4</v>
      </c>
      <c r="AG353" s="238">
        <v>4</v>
      </c>
      <c r="AH353" s="124"/>
      <c r="AI353" s="109">
        <f>IF(A353="","",COUNTIF(D353:AH354,"&gt;2")/2)</f>
        <v>27</v>
      </c>
      <c r="AJ353" s="109">
        <f>SUMPRODUCT(IFERROR((IFERROR(WEEKDAY($D$3:$AH$3,2),999)&lt;6)*D353:AH354,0))</f>
        <v>176</v>
      </c>
      <c r="AK353" s="109">
        <f>SUMPRODUCT((IFERROR(WEEKDAY($D$3:$AH$3,2),999)&lt;6)*D355:AH355)</f>
        <v>88</v>
      </c>
      <c r="AL353" s="109">
        <f>SUMPRODUCT(IFERROR((IFERROR(WEEKDAY($D$3:$AH$3,2),0)&gt;5)*D353:AH355,0))</f>
        <v>58.5</v>
      </c>
      <c r="AM353" s="109">
        <f>SUM(D353:AH355)</f>
        <v>322.5</v>
      </c>
      <c r="AN353" s="67" t="s">
        <v>219</v>
      </c>
      <c r="AO353" s="109">
        <f>SUMPRODUCT((IFERROR((D353:AH353+D354:AH354+D355:AH355),0)&gt;8)*1,IFERROR((D353:AH353+D354:AH354+D355:AH355-8),0))</f>
        <v>106.5</v>
      </c>
      <c r="AP353" s="109">
        <f>AM353-AO353</f>
        <v>216</v>
      </c>
    </row>
    <row r="354" ht="18" spans="1:42">
      <c r="A354" s="149"/>
      <c r="B354" s="71"/>
      <c r="C354" s="71"/>
      <c r="D354" s="243">
        <v>4</v>
      </c>
      <c r="E354" s="243">
        <v>4</v>
      </c>
      <c r="F354" s="243">
        <v>4</v>
      </c>
      <c r="G354" s="243">
        <v>4</v>
      </c>
      <c r="H354" s="243">
        <v>4</v>
      </c>
      <c r="I354" s="238">
        <v>4</v>
      </c>
      <c r="J354" s="238">
        <v>4</v>
      </c>
      <c r="K354" s="238">
        <v>4</v>
      </c>
      <c r="L354" s="247">
        <v>4</v>
      </c>
      <c r="M354" s="248">
        <v>4</v>
      </c>
      <c r="N354" s="247">
        <v>4</v>
      </c>
      <c r="O354" s="238">
        <v>4</v>
      </c>
      <c r="P354" s="248">
        <v>4</v>
      </c>
      <c r="Q354" s="238"/>
      <c r="R354" s="238">
        <v>4</v>
      </c>
      <c r="S354" s="248">
        <v>4</v>
      </c>
      <c r="T354" s="248">
        <v>4</v>
      </c>
      <c r="U354" s="248">
        <v>4</v>
      </c>
      <c r="V354" s="43">
        <v>4</v>
      </c>
      <c r="W354" s="250">
        <v>4</v>
      </c>
      <c r="X354" s="248"/>
      <c r="Y354" s="238">
        <v>4</v>
      </c>
      <c r="Z354" s="238">
        <v>4</v>
      </c>
      <c r="AA354" s="238">
        <v>4</v>
      </c>
      <c r="AB354" s="248">
        <v>4</v>
      </c>
      <c r="AC354" s="247">
        <v>4</v>
      </c>
      <c r="AD354" s="238"/>
      <c r="AE354" s="238">
        <v>4</v>
      </c>
      <c r="AF354" s="238">
        <v>4</v>
      </c>
      <c r="AG354" s="238">
        <v>4</v>
      </c>
      <c r="AH354" s="124"/>
      <c r="AI354" s="109"/>
      <c r="AJ354" s="109"/>
      <c r="AK354" s="109"/>
      <c r="AL354" s="109"/>
      <c r="AM354" s="109"/>
      <c r="AN354" s="67"/>
      <c r="AO354" s="109"/>
      <c r="AP354" s="109"/>
    </row>
    <row r="355" ht="18" spans="1:42">
      <c r="A355" s="149"/>
      <c r="B355" s="71"/>
      <c r="C355" s="71"/>
      <c r="D355" s="243">
        <v>3</v>
      </c>
      <c r="E355" s="243">
        <v>2.5</v>
      </c>
      <c r="F355" s="243">
        <v>1</v>
      </c>
      <c r="G355" s="149">
        <v>7</v>
      </c>
      <c r="H355" s="149">
        <v>4.5</v>
      </c>
      <c r="I355" s="238">
        <v>1.5</v>
      </c>
      <c r="J355" s="247">
        <v>3.5</v>
      </c>
      <c r="K355" s="248">
        <v>7</v>
      </c>
      <c r="L355" s="238">
        <v>8.5</v>
      </c>
      <c r="M355" s="248">
        <v>2.5</v>
      </c>
      <c r="N355" s="247">
        <v>6.5</v>
      </c>
      <c r="O355" s="248">
        <v>2.5</v>
      </c>
      <c r="P355" s="248">
        <v>5</v>
      </c>
      <c r="Q355" s="238"/>
      <c r="R355" s="248">
        <v>3.5</v>
      </c>
      <c r="S355" s="248">
        <v>3</v>
      </c>
      <c r="T355" s="248">
        <v>6</v>
      </c>
      <c r="U355" s="248">
        <v>1.5</v>
      </c>
      <c r="V355" s="238">
        <v>6</v>
      </c>
      <c r="W355" s="250">
        <v>3.5</v>
      </c>
      <c r="X355" s="248"/>
      <c r="Y355" s="238">
        <v>3</v>
      </c>
      <c r="Z355" s="238">
        <v>3.5</v>
      </c>
      <c r="AA355" s="238">
        <v>3.5</v>
      </c>
      <c r="AB355" s="248">
        <v>2.5</v>
      </c>
      <c r="AC355" s="247">
        <v>3.5</v>
      </c>
      <c r="AD355" s="238"/>
      <c r="AE355" s="238">
        <v>5</v>
      </c>
      <c r="AF355" s="238">
        <v>4.5</v>
      </c>
      <c r="AG355" s="238">
        <v>2.5</v>
      </c>
      <c r="AH355" s="124"/>
      <c r="AI355" s="109"/>
      <c r="AJ355" s="109"/>
      <c r="AK355" s="109"/>
      <c r="AL355" s="109"/>
      <c r="AM355" s="109"/>
      <c r="AN355" s="67"/>
      <c r="AO355" s="109"/>
      <c r="AP355" s="109"/>
    </row>
    <row r="356" ht="18" spans="1:42">
      <c r="A356" s="149" t="s">
        <v>127</v>
      </c>
      <c r="B356" s="71" t="s">
        <v>247</v>
      </c>
      <c r="C356" s="71" t="s">
        <v>247</v>
      </c>
      <c r="D356" s="243">
        <v>4</v>
      </c>
      <c r="E356" s="243">
        <v>4</v>
      </c>
      <c r="F356" s="243">
        <v>4</v>
      </c>
      <c r="G356" s="243">
        <v>4</v>
      </c>
      <c r="H356" s="243">
        <v>4</v>
      </c>
      <c r="I356" s="247">
        <v>4</v>
      </c>
      <c r="J356" s="238">
        <v>4</v>
      </c>
      <c r="K356" s="238">
        <v>4</v>
      </c>
      <c r="L356" s="247">
        <v>4</v>
      </c>
      <c r="M356" s="248">
        <v>4</v>
      </c>
      <c r="N356" s="247">
        <v>4</v>
      </c>
      <c r="O356" s="248">
        <v>4</v>
      </c>
      <c r="P356" s="248">
        <v>4</v>
      </c>
      <c r="Q356" s="238"/>
      <c r="R356" s="238">
        <v>4</v>
      </c>
      <c r="S356" s="248">
        <v>4</v>
      </c>
      <c r="T356" s="248">
        <v>4</v>
      </c>
      <c r="U356" s="248">
        <v>4</v>
      </c>
      <c r="V356" s="43">
        <v>4</v>
      </c>
      <c r="W356" s="250">
        <v>4</v>
      </c>
      <c r="X356" s="248">
        <v>4</v>
      </c>
      <c r="Y356" s="247">
        <v>4</v>
      </c>
      <c r="Z356" s="247">
        <v>4</v>
      </c>
      <c r="AA356" s="247">
        <v>4</v>
      </c>
      <c r="AB356" s="248">
        <v>4</v>
      </c>
      <c r="AC356" s="247">
        <v>4</v>
      </c>
      <c r="AD356" s="247">
        <v>4</v>
      </c>
      <c r="AE356" s="238">
        <v>4</v>
      </c>
      <c r="AF356" s="238">
        <v>4</v>
      </c>
      <c r="AG356" s="238">
        <v>4</v>
      </c>
      <c r="AH356" s="124"/>
      <c r="AI356" s="109">
        <f>IF(A356="","",COUNTIF(D356:AH357,"&gt;2")/2)</f>
        <v>29</v>
      </c>
      <c r="AJ356" s="109">
        <f>SUMPRODUCT(IFERROR((IFERROR(WEEKDAY($D$3:$AH$3,2),999)&lt;6)*D356:AH357,0))</f>
        <v>175</v>
      </c>
      <c r="AK356" s="109">
        <f>SUMPRODUCT((IFERROR(WEEKDAY($D$3:$AH$3,2),999)&lt;6)*D358:AH358)</f>
        <v>85</v>
      </c>
      <c r="AL356" s="109">
        <f>SUMPRODUCT(IFERROR((IFERROR(WEEKDAY($D$3:$AH$3,2),0)&gt;5)*D356:AH358,0))</f>
        <v>74.5</v>
      </c>
      <c r="AM356" s="109">
        <f>SUM(D356:AH358)</f>
        <v>334.5</v>
      </c>
      <c r="AN356" s="67" t="s">
        <v>219</v>
      </c>
      <c r="AO356" s="109">
        <f>SUMPRODUCT((IFERROR((D356:AH356+D357:AH357+D358:AH358),0)&gt;8)*1,IFERROR((D356:AH356+D357:AH357+D358:AH358-8),0))</f>
        <v>103.5</v>
      </c>
      <c r="AP356" s="109">
        <f>AM356-AO356</f>
        <v>231</v>
      </c>
    </row>
    <row r="357" ht="18" spans="1:42">
      <c r="A357" s="149"/>
      <c r="B357" s="71"/>
      <c r="C357" s="71"/>
      <c r="D357" s="243">
        <v>4</v>
      </c>
      <c r="E357" s="243">
        <v>4</v>
      </c>
      <c r="F357" s="243">
        <v>4</v>
      </c>
      <c r="G357" s="243">
        <v>4</v>
      </c>
      <c r="H357" s="243">
        <v>4</v>
      </c>
      <c r="I357" s="238">
        <v>4</v>
      </c>
      <c r="J357" s="238">
        <v>4</v>
      </c>
      <c r="K357" s="238">
        <v>4</v>
      </c>
      <c r="L357" s="247">
        <v>4</v>
      </c>
      <c r="M357" s="248">
        <v>4</v>
      </c>
      <c r="N357" s="247">
        <v>3</v>
      </c>
      <c r="O357" s="248">
        <v>4</v>
      </c>
      <c r="P357" s="248">
        <v>4</v>
      </c>
      <c r="Q357" s="238"/>
      <c r="R357" s="238">
        <v>4</v>
      </c>
      <c r="S357" s="248">
        <v>4</v>
      </c>
      <c r="T357" s="248">
        <v>4</v>
      </c>
      <c r="U357" s="248">
        <v>4</v>
      </c>
      <c r="V357" s="43">
        <v>4</v>
      </c>
      <c r="W357" s="250">
        <v>4</v>
      </c>
      <c r="X357" s="248">
        <v>4</v>
      </c>
      <c r="Y357" s="238">
        <v>4</v>
      </c>
      <c r="Z357" s="238">
        <v>4</v>
      </c>
      <c r="AA357" s="238">
        <v>4</v>
      </c>
      <c r="AB357" s="248">
        <v>4</v>
      </c>
      <c r="AC357" s="247">
        <v>4</v>
      </c>
      <c r="AD357" s="238">
        <v>4</v>
      </c>
      <c r="AE357" s="238">
        <v>4</v>
      </c>
      <c r="AF357" s="238">
        <v>4</v>
      </c>
      <c r="AG357" s="238">
        <v>4</v>
      </c>
      <c r="AH357" s="124"/>
      <c r="AI357" s="109"/>
      <c r="AJ357" s="109"/>
      <c r="AK357" s="109"/>
      <c r="AL357" s="109"/>
      <c r="AM357" s="109"/>
      <c r="AN357" s="67"/>
      <c r="AO357" s="109"/>
      <c r="AP357" s="109"/>
    </row>
    <row r="358" ht="18" spans="1:42">
      <c r="A358" s="149"/>
      <c r="B358" s="71"/>
      <c r="C358" s="71"/>
      <c r="D358" s="243">
        <v>3</v>
      </c>
      <c r="E358" s="243">
        <v>2.5</v>
      </c>
      <c r="F358" s="243">
        <v>1</v>
      </c>
      <c r="G358" s="149">
        <v>2.5</v>
      </c>
      <c r="H358" s="149">
        <v>4.5</v>
      </c>
      <c r="I358" s="238">
        <v>1.5</v>
      </c>
      <c r="J358" s="247">
        <v>3</v>
      </c>
      <c r="K358" s="248">
        <v>7</v>
      </c>
      <c r="L358" s="238">
        <v>8.5</v>
      </c>
      <c r="M358" s="248">
        <v>2.5</v>
      </c>
      <c r="N358" s="247"/>
      <c r="O358" s="248">
        <v>4</v>
      </c>
      <c r="P358" s="248">
        <v>5</v>
      </c>
      <c r="Q358" s="238"/>
      <c r="R358" s="248">
        <v>3.5</v>
      </c>
      <c r="S358" s="248">
        <v>3</v>
      </c>
      <c r="T358" s="248">
        <v>6</v>
      </c>
      <c r="U358" s="248">
        <v>5.5</v>
      </c>
      <c r="V358" s="238">
        <v>6</v>
      </c>
      <c r="W358" s="250">
        <v>3.5</v>
      </c>
      <c r="X358" s="248"/>
      <c r="Y358" s="238">
        <v>6</v>
      </c>
      <c r="Z358" s="238">
        <v>4</v>
      </c>
      <c r="AA358" s="238">
        <v>4</v>
      </c>
      <c r="AB358" s="248">
        <v>2.5</v>
      </c>
      <c r="AC358" s="247">
        <v>3.5</v>
      </c>
      <c r="AD358" s="238">
        <v>0.5</v>
      </c>
      <c r="AE358" s="238">
        <v>5</v>
      </c>
      <c r="AF358" s="238">
        <v>5</v>
      </c>
      <c r="AG358" s="238">
        <v>0.5</v>
      </c>
      <c r="AH358" s="124"/>
      <c r="AI358" s="109"/>
      <c r="AJ358" s="109"/>
      <c r="AK358" s="109"/>
      <c r="AL358" s="109"/>
      <c r="AM358" s="109"/>
      <c r="AN358" s="67"/>
      <c r="AO358" s="109"/>
      <c r="AP358" s="109"/>
    </row>
    <row r="359" ht="18" spans="1:42">
      <c r="A359" s="149" t="s">
        <v>132</v>
      </c>
      <c r="B359" s="71" t="s">
        <v>247</v>
      </c>
      <c r="C359" s="71" t="s">
        <v>247</v>
      </c>
      <c r="D359" s="243">
        <v>4</v>
      </c>
      <c r="E359" s="243">
        <v>4</v>
      </c>
      <c r="F359" s="243">
        <v>4</v>
      </c>
      <c r="G359" s="243">
        <v>4</v>
      </c>
      <c r="H359" s="243">
        <v>4</v>
      </c>
      <c r="I359" s="247">
        <v>4</v>
      </c>
      <c r="J359" s="238">
        <v>4</v>
      </c>
      <c r="K359" s="238">
        <v>4</v>
      </c>
      <c r="L359" s="247"/>
      <c r="M359" s="248"/>
      <c r="N359" s="247">
        <v>4</v>
      </c>
      <c r="O359" s="248">
        <v>4</v>
      </c>
      <c r="P359" s="248">
        <v>4</v>
      </c>
      <c r="Q359" s="238"/>
      <c r="R359" s="238">
        <v>4</v>
      </c>
      <c r="S359" s="248">
        <v>4</v>
      </c>
      <c r="T359" s="248">
        <v>4</v>
      </c>
      <c r="U359" s="247">
        <v>4</v>
      </c>
      <c r="V359" s="247">
        <v>4</v>
      </c>
      <c r="W359" s="250">
        <v>4</v>
      </c>
      <c r="X359" s="248">
        <v>4</v>
      </c>
      <c r="Y359" s="247">
        <v>4</v>
      </c>
      <c r="Z359" s="247">
        <v>4</v>
      </c>
      <c r="AA359" s="247">
        <v>4</v>
      </c>
      <c r="AB359" s="248">
        <v>4</v>
      </c>
      <c r="AC359" s="243">
        <v>4</v>
      </c>
      <c r="AD359" s="247">
        <v>4</v>
      </c>
      <c r="AE359" s="238">
        <v>4</v>
      </c>
      <c r="AF359" s="238">
        <v>4</v>
      </c>
      <c r="AG359" s="238">
        <v>4</v>
      </c>
      <c r="AH359" s="124"/>
      <c r="AI359" s="109">
        <f>IF(A359="","",COUNTIF(D359:AH360,"&gt;2")/2)</f>
        <v>26.5</v>
      </c>
      <c r="AJ359" s="109">
        <f>SUMPRODUCT(IFERROR((IFERROR(WEEKDAY($D$3:$AH$3,2),999)&lt;6)*D359:AH360,0))</f>
        <v>160</v>
      </c>
      <c r="AK359" s="109">
        <f>SUMPRODUCT((IFERROR(WEEKDAY($D$3:$AH$3,2),999)&lt;6)*D361:AH361)</f>
        <v>42</v>
      </c>
      <c r="AL359" s="109">
        <f>SUMPRODUCT(IFERROR((IFERROR(WEEKDAY($D$3:$AH$3,2),0)&gt;5)*D359:AH361,0))</f>
        <v>65.5</v>
      </c>
      <c r="AM359" s="109">
        <f>SUM(D359:AH361)</f>
        <v>267.5</v>
      </c>
      <c r="AN359" s="67" t="s">
        <v>219</v>
      </c>
      <c r="AO359" s="109">
        <f>SUMPRODUCT((IFERROR((D359:AH359+D360:AH360+D361:AH361),0)&gt;8)*1,IFERROR((D359:AH359+D360:AH360+D361:AH361-8),0))</f>
        <v>53.5</v>
      </c>
      <c r="AP359" s="109">
        <f>AM359-AO359</f>
        <v>214</v>
      </c>
    </row>
    <row r="360" ht="18" spans="1:42">
      <c r="A360" s="149"/>
      <c r="B360" s="71"/>
      <c r="C360" s="71"/>
      <c r="D360" s="243">
        <v>4</v>
      </c>
      <c r="E360" s="243">
        <v>4</v>
      </c>
      <c r="F360" s="243">
        <v>4</v>
      </c>
      <c r="G360" s="243">
        <v>4</v>
      </c>
      <c r="H360" s="243">
        <v>4</v>
      </c>
      <c r="I360" s="238">
        <v>4</v>
      </c>
      <c r="J360" s="238">
        <v>4</v>
      </c>
      <c r="K360" s="238">
        <v>4</v>
      </c>
      <c r="L360" s="247"/>
      <c r="M360" s="248"/>
      <c r="N360" s="247">
        <v>4</v>
      </c>
      <c r="O360" s="248">
        <v>4</v>
      </c>
      <c r="P360" s="248">
        <v>4</v>
      </c>
      <c r="Q360" s="238"/>
      <c r="R360" s="238">
        <v>4</v>
      </c>
      <c r="S360" s="248">
        <v>4</v>
      </c>
      <c r="T360" s="248">
        <v>4</v>
      </c>
      <c r="U360" s="247">
        <v>4</v>
      </c>
      <c r="V360" s="247">
        <v>4</v>
      </c>
      <c r="W360" s="250">
        <v>4</v>
      </c>
      <c r="X360" s="248">
        <v>2</v>
      </c>
      <c r="Y360" s="238">
        <v>4</v>
      </c>
      <c r="Z360" s="238">
        <v>4</v>
      </c>
      <c r="AA360" s="238">
        <v>4</v>
      </c>
      <c r="AB360" s="248">
        <v>4</v>
      </c>
      <c r="AC360" s="243">
        <v>4</v>
      </c>
      <c r="AD360" s="238">
        <v>4</v>
      </c>
      <c r="AE360" s="238">
        <v>4</v>
      </c>
      <c r="AF360" s="238">
        <v>4</v>
      </c>
      <c r="AG360" s="238">
        <v>4</v>
      </c>
      <c r="AH360" s="124"/>
      <c r="AI360" s="109"/>
      <c r="AJ360" s="109"/>
      <c r="AK360" s="109"/>
      <c r="AL360" s="109"/>
      <c r="AM360" s="109"/>
      <c r="AN360" s="67"/>
      <c r="AO360" s="109"/>
      <c r="AP360" s="109"/>
    </row>
    <row r="361" ht="18" spans="1:42">
      <c r="A361" s="149"/>
      <c r="B361" s="71"/>
      <c r="C361" s="71"/>
      <c r="D361" s="243">
        <v>0.5</v>
      </c>
      <c r="E361" s="243">
        <v>0.5</v>
      </c>
      <c r="F361" s="243">
        <v>0.5</v>
      </c>
      <c r="G361" s="149">
        <v>0.5</v>
      </c>
      <c r="H361" s="149">
        <v>2.5</v>
      </c>
      <c r="I361" s="238">
        <v>2.5</v>
      </c>
      <c r="J361" s="247">
        <v>0.5</v>
      </c>
      <c r="K361" s="248">
        <v>2</v>
      </c>
      <c r="L361" s="238"/>
      <c r="M361" s="248"/>
      <c r="N361" s="247">
        <v>0.5</v>
      </c>
      <c r="O361" s="248">
        <v>4</v>
      </c>
      <c r="P361" s="248">
        <v>0.5</v>
      </c>
      <c r="Q361" s="238"/>
      <c r="R361" s="248">
        <v>0.5</v>
      </c>
      <c r="S361" s="248">
        <v>3</v>
      </c>
      <c r="T361" s="248">
        <v>1.5</v>
      </c>
      <c r="U361" s="247">
        <v>5.5</v>
      </c>
      <c r="V361" s="238"/>
      <c r="W361" s="250">
        <v>0.5</v>
      </c>
      <c r="X361" s="248"/>
      <c r="Y361" s="238">
        <v>3.5</v>
      </c>
      <c r="Z361" s="238">
        <v>0.5</v>
      </c>
      <c r="AA361" s="238">
        <v>3.5</v>
      </c>
      <c r="AB361" s="248">
        <v>2.5</v>
      </c>
      <c r="AC361" s="243">
        <v>3.5</v>
      </c>
      <c r="AD361" s="238">
        <v>2.5</v>
      </c>
      <c r="AE361" s="238">
        <v>5</v>
      </c>
      <c r="AF361" s="238">
        <v>4.5</v>
      </c>
      <c r="AG361" s="238">
        <v>2.5</v>
      </c>
      <c r="AH361" s="124"/>
      <c r="AI361" s="109"/>
      <c r="AJ361" s="109"/>
      <c r="AK361" s="109"/>
      <c r="AL361" s="109"/>
      <c r="AM361" s="109"/>
      <c r="AN361" s="67"/>
      <c r="AO361" s="109"/>
      <c r="AP361" s="109"/>
    </row>
    <row r="362" ht="18" spans="1:42">
      <c r="A362" s="149" t="s">
        <v>128</v>
      </c>
      <c r="B362" s="149" t="s">
        <v>247</v>
      </c>
      <c r="C362" s="149" t="s">
        <v>247</v>
      </c>
      <c r="D362" s="113">
        <v>4</v>
      </c>
      <c r="E362" s="243">
        <v>4</v>
      </c>
      <c r="F362" s="243"/>
      <c r="G362" s="113">
        <v>4</v>
      </c>
      <c r="H362" s="113">
        <v>4</v>
      </c>
      <c r="I362" s="113">
        <v>4</v>
      </c>
      <c r="J362" s="113">
        <v>4</v>
      </c>
      <c r="K362" s="113">
        <v>4</v>
      </c>
      <c r="L362" s="113">
        <v>4</v>
      </c>
      <c r="M362" s="113">
        <v>4</v>
      </c>
      <c r="N362" s="113">
        <v>4</v>
      </c>
      <c r="O362" s="113">
        <v>4</v>
      </c>
      <c r="P362" s="248">
        <v>4</v>
      </c>
      <c r="Q362" s="238"/>
      <c r="R362" s="238">
        <v>4</v>
      </c>
      <c r="S362" s="248">
        <v>4</v>
      </c>
      <c r="T362" s="248">
        <v>4</v>
      </c>
      <c r="U362" s="248">
        <v>4</v>
      </c>
      <c r="V362" s="43">
        <v>4</v>
      </c>
      <c r="W362" s="250">
        <v>4</v>
      </c>
      <c r="X362" s="113">
        <v>4</v>
      </c>
      <c r="Y362" s="113">
        <v>4</v>
      </c>
      <c r="Z362" s="113">
        <v>4</v>
      </c>
      <c r="AA362" s="247">
        <v>4</v>
      </c>
      <c r="AB362" s="248">
        <v>4</v>
      </c>
      <c r="AC362" s="247">
        <v>4</v>
      </c>
      <c r="AD362" s="247">
        <v>4</v>
      </c>
      <c r="AE362" s="238">
        <v>4</v>
      </c>
      <c r="AF362" s="238">
        <v>4</v>
      </c>
      <c r="AG362" s="238">
        <v>4</v>
      </c>
      <c r="AH362" s="124"/>
      <c r="AI362" s="109">
        <f>IF(A362="","",COUNTIF(D362:AH363,"&gt;2")/2)</f>
        <v>27</v>
      </c>
      <c r="AJ362" s="109">
        <f>SUMPRODUCT(IFERROR((IFERROR(WEEKDAY($D$3:$AH$3,2),999)&lt;6)*D362:AH363,0))</f>
        <v>163</v>
      </c>
      <c r="AK362" s="109">
        <f>SUMPRODUCT((IFERROR(WEEKDAY($D$3:$AH$3,2),999)&lt;6)*D364:AH364)</f>
        <v>16</v>
      </c>
      <c r="AL362" s="109">
        <f>SUMPRODUCT(IFERROR((IFERROR(WEEKDAY($D$3:$AH$3,2),0)&gt;5)*D362:AH364,0))</f>
        <v>58.5</v>
      </c>
      <c r="AM362" s="109">
        <f>SUM(D362:AH364)</f>
        <v>237.5</v>
      </c>
      <c r="AN362" s="67" t="s">
        <v>219</v>
      </c>
      <c r="AO362" s="109">
        <f>SUMPRODUCT((IFERROR((D362:AH362+D363:AH363+D364:AH364),0)&gt;8)*1,IFERROR((D362:AH362+D363:AH363+D364:AH364-8),0))</f>
        <v>20.5</v>
      </c>
      <c r="AP362" s="109">
        <f>AM362-AO362</f>
        <v>217</v>
      </c>
    </row>
    <row r="363" ht="18" spans="1:42">
      <c r="A363" s="149"/>
      <c r="B363" s="149"/>
      <c r="C363" s="149"/>
      <c r="D363" s="113">
        <v>4</v>
      </c>
      <c r="E363" s="243">
        <v>1</v>
      </c>
      <c r="F363" s="243"/>
      <c r="G363" s="113">
        <v>4</v>
      </c>
      <c r="H363" s="113">
        <v>4</v>
      </c>
      <c r="I363" s="113">
        <v>4</v>
      </c>
      <c r="J363" s="113">
        <v>4</v>
      </c>
      <c r="K363" s="113">
        <v>4</v>
      </c>
      <c r="L363" s="113">
        <v>4</v>
      </c>
      <c r="M363" s="113">
        <v>4</v>
      </c>
      <c r="N363" s="113">
        <v>4</v>
      </c>
      <c r="O363" s="113">
        <v>4</v>
      </c>
      <c r="P363" s="248">
        <v>4</v>
      </c>
      <c r="Q363" s="238"/>
      <c r="R363" s="238">
        <v>4</v>
      </c>
      <c r="S363" s="248">
        <v>4</v>
      </c>
      <c r="T363" s="248">
        <v>4</v>
      </c>
      <c r="U363" s="248">
        <v>3.5</v>
      </c>
      <c r="V363" s="43">
        <v>4</v>
      </c>
      <c r="W363" s="250">
        <v>4</v>
      </c>
      <c r="X363" s="113">
        <v>2</v>
      </c>
      <c r="Y363" s="113">
        <v>4</v>
      </c>
      <c r="Z363" s="113">
        <v>4</v>
      </c>
      <c r="AA363" s="238">
        <v>4</v>
      </c>
      <c r="AB363" s="248">
        <v>2.5</v>
      </c>
      <c r="AC363" s="247">
        <v>4</v>
      </c>
      <c r="AD363" s="238">
        <v>4</v>
      </c>
      <c r="AE363" s="238">
        <v>4</v>
      </c>
      <c r="AF363" s="238">
        <v>4</v>
      </c>
      <c r="AG363" s="238">
        <v>4</v>
      </c>
      <c r="AH363" s="124"/>
      <c r="AI363" s="109"/>
      <c r="AJ363" s="109"/>
      <c r="AK363" s="109"/>
      <c r="AL363" s="109"/>
      <c r="AM363" s="109"/>
      <c r="AN363" s="67"/>
      <c r="AO363" s="109"/>
      <c r="AP363" s="109"/>
    </row>
    <row r="364" ht="18" spans="1:42">
      <c r="A364" s="149"/>
      <c r="B364" s="149"/>
      <c r="C364" s="149"/>
      <c r="D364" s="113">
        <v>0.5</v>
      </c>
      <c r="E364" s="113"/>
      <c r="F364" s="113"/>
      <c r="G364" s="113">
        <v>0.5</v>
      </c>
      <c r="H364" s="113">
        <v>2.5</v>
      </c>
      <c r="I364" s="113">
        <v>2.5</v>
      </c>
      <c r="J364" s="113">
        <v>0.5</v>
      </c>
      <c r="K364" s="113">
        <v>0.5</v>
      </c>
      <c r="L364" s="113">
        <v>1</v>
      </c>
      <c r="M364" s="113">
        <v>0.5</v>
      </c>
      <c r="N364" s="113">
        <v>0.5</v>
      </c>
      <c r="O364" s="113">
        <v>0.5</v>
      </c>
      <c r="P364" s="248">
        <v>0.5</v>
      </c>
      <c r="Q364" s="238"/>
      <c r="R364" s="248">
        <v>0.5</v>
      </c>
      <c r="S364" s="248"/>
      <c r="T364" s="248">
        <v>1.5</v>
      </c>
      <c r="U364" s="248"/>
      <c r="V364" s="238"/>
      <c r="W364" s="250">
        <v>0.5</v>
      </c>
      <c r="X364" s="248"/>
      <c r="Y364" s="238">
        <v>2.5</v>
      </c>
      <c r="Z364" s="113">
        <v>0.5</v>
      </c>
      <c r="AA364" s="238">
        <v>1</v>
      </c>
      <c r="AB364" s="248"/>
      <c r="AC364" s="247">
        <v>1</v>
      </c>
      <c r="AD364" s="238">
        <v>0.5</v>
      </c>
      <c r="AE364" s="238"/>
      <c r="AF364" s="238">
        <v>1.5</v>
      </c>
      <c r="AG364" s="238">
        <v>1</v>
      </c>
      <c r="AH364" s="124"/>
      <c r="AI364" s="109"/>
      <c r="AJ364" s="109"/>
      <c r="AK364" s="109"/>
      <c r="AL364" s="109"/>
      <c r="AM364" s="109"/>
      <c r="AN364" s="67"/>
      <c r="AO364" s="109"/>
      <c r="AP364" s="109"/>
    </row>
    <row r="365" ht="18" spans="1:42">
      <c r="A365" s="149" t="s">
        <v>129</v>
      </c>
      <c r="B365" s="149" t="s">
        <v>247</v>
      </c>
      <c r="C365" s="149" t="s">
        <v>247</v>
      </c>
      <c r="D365" s="243">
        <v>4</v>
      </c>
      <c r="E365" s="243">
        <v>4</v>
      </c>
      <c r="F365" s="243">
        <v>4</v>
      </c>
      <c r="G365" s="243">
        <v>4</v>
      </c>
      <c r="H365" s="243">
        <v>4</v>
      </c>
      <c r="I365" s="247">
        <v>4</v>
      </c>
      <c r="J365" s="238">
        <v>4</v>
      </c>
      <c r="K365" s="238">
        <v>4</v>
      </c>
      <c r="L365" s="247">
        <v>4</v>
      </c>
      <c r="M365" s="248">
        <v>4</v>
      </c>
      <c r="N365" s="247">
        <v>4</v>
      </c>
      <c r="O365" s="248">
        <v>4</v>
      </c>
      <c r="P365" s="248">
        <v>4</v>
      </c>
      <c r="Q365" s="238"/>
      <c r="R365" s="238"/>
      <c r="S365" s="248"/>
      <c r="T365" s="248"/>
      <c r="U365" s="248"/>
      <c r="V365" s="43"/>
      <c r="W365" s="250"/>
      <c r="X365" s="248"/>
      <c r="Y365" s="247"/>
      <c r="Z365" s="247"/>
      <c r="AA365" s="247"/>
      <c r="AB365" s="248"/>
      <c r="AC365" s="247"/>
      <c r="AD365" s="247"/>
      <c r="AE365" s="238"/>
      <c r="AF365" s="247"/>
      <c r="AG365" s="238"/>
      <c r="AH365" s="124"/>
      <c r="AI365" s="109">
        <f>IF(A365="","",COUNTIF(D365:AH366,"&gt;2")/2)</f>
        <v>13</v>
      </c>
      <c r="AJ365" s="109">
        <f>SUMPRODUCT(IFERROR((IFERROR(WEEKDAY($D$3:$AH$3,2),999)&lt;6)*D365:AH366,0))</f>
        <v>80</v>
      </c>
      <c r="AK365" s="109">
        <f>SUMPRODUCT((IFERROR(WEEKDAY($D$3:$AH$3,2),999)&lt;6)*D367:AH367)</f>
        <v>44.5</v>
      </c>
      <c r="AL365" s="109">
        <f>SUMPRODUCT(IFERROR((IFERROR(WEEKDAY($D$3:$AH$3,2),0)&gt;5)*D365:AH367,0))</f>
        <v>34</v>
      </c>
      <c r="AM365" s="109">
        <f>SUM(D365:AH367)</f>
        <v>158.5</v>
      </c>
      <c r="AN365" s="67" t="s">
        <v>219</v>
      </c>
      <c r="AO365" s="109">
        <f>SUMPRODUCT((IFERROR((D365:AH365+D366:AH366+D367:AH367),0)&gt;8)*1,IFERROR((D365:AH365+D366:AH366+D367:AH367-8),0))</f>
        <v>54.5</v>
      </c>
      <c r="AP365" s="109">
        <f>AM365-AO365</f>
        <v>104</v>
      </c>
    </row>
    <row r="366" ht="18" spans="1:42">
      <c r="A366" s="149"/>
      <c r="B366" s="149"/>
      <c r="C366" s="149"/>
      <c r="D366" s="243">
        <v>4</v>
      </c>
      <c r="E366" s="243">
        <v>4</v>
      </c>
      <c r="F366" s="243">
        <v>4</v>
      </c>
      <c r="G366" s="243">
        <v>4</v>
      </c>
      <c r="H366" s="243">
        <v>4</v>
      </c>
      <c r="I366" s="238">
        <v>4</v>
      </c>
      <c r="J366" s="238">
        <v>4</v>
      </c>
      <c r="K366" s="238">
        <v>4</v>
      </c>
      <c r="L366" s="247">
        <v>4</v>
      </c>
      <c r="M366" s="248">
        <v>4</v>
      </c>
      <c r="N366" s="247">
        <v>4</v>
      </c>
      <c r="O366" s="248">
        <v>4</v>
      </c>
      <c r="P366" s="248">
        <v>4</v>
      </c>
      <c r="Q366" s="238"/>
      <c r="R366" s="238"/>
      <c r="S366" s="248"/>
      <c r="T366" s="248"/>
      <c r="U366" s="248"/>
      <c r="V366" s="43"/>
      <c r="W366" s="250"/>
      <c r="X366" s="248"/>
      <c r="Y366" s="238"/>
      <c r="Z366" s="238"/>
      <c r="AA366" s="238"/>
      <c r="AB366" s="248"/>
      <c r="AC366" s="247"/>
      <c r="AD366" s="238"/>
      <c r="AE366" s="238"/>
      <c r="AF366" s="238"/>
      <c r="AG366" s="238"/>
      <c r="AH366" s="124"/>
      <c r="AI366" s="109"/>
      <c r="AJ366" s="109"/>
      <c r="AK366" s="109"/>
      <c r="AL366" s="109"/>
      <c r="AM366" s="109"/>
      <c r="AN366" s="67"/>
      <c r="AO366" s="109"/>
      <c r="AP366" s="109"/>
    </row>
    <row r="367" ht="18" spans="1:42">
      <c r="A367" s="149"/>
      <c r="B367" s="149"/>
      <c r="C367" s="149"/>
      <c r="D367" s="243">
        <v>3</v>
      </c>
      <c r="E367" s="243">
        <v>0.5</v>
      </c>
      <c r="F367" s="243">
        <v>1</v>
      </c>
      <c r="G367" s="149">
        <v>7</v>
      </c>
      <c r="H367" s="149">
        <v>4.5</v>
      </c>
      <c r="I367" s="238">
        <v>1.5</v>
      </c>
      <c r="J367" s="247">
        <v>3.5</v>
      </c>
      <c r="K367" s="248">
        <v>7</v>
      </c>
      <c r="L367" s="238">
        <v>8.5</v>
      </c>
      <c r="M367" s="248">
        <v>2.5</v>
      </c>
      <c r="N367" s="247">
        <v>6.5</v>
      </c>
      <c r="O367" s="248">
        <v>4</v>
      </c>
      <c r="P367" s="248">
        <v>5</v>
      </c>
      <c r="Q367" s="238"/>
      <c r="R367" s="248"/>
      <c r="S367" s="248"/>
      <c r="T367" s="248"/>
      <c r="U367" s="248"/>
      <c r="V367" s="238"/>
      <c r="W367" s="250"/>
      <c r="X367" s="248"/>
      <c r="Y367" s="238"/>
      <c r="Z367" s="238"/>
      <c r="AA367" s="238"/>
      <c r="AB367" s="248"/>
      <c r="AC367" s="247"/>
      <c r="AD367" s="238"/>
      <c r="AE367" s="238"/>
      <c r="AF367" s="238"/>
      <c r="AG367" s="238"/>
      <c r="AH367" s="124"/>
      <c r="AI367" s="109"/>
      <c r="AJ367" s="109"/>
      <c r="AK367" s="109"/>
      <c r="AL367" s="109"/>
      <c r="AM367" s="109"/>
      <c r="AN367" s="67"/>
      <c r="AO367" s="109"/>
      <c r="AP367" s="109"/>
    </row>
    <row r="368" ht="18" spans="1:42">
      <c r="A368" s="149" t="s">
        <v>130</v>
      </c>
      <c r="B368" s="71" t="s">
        <v>247</v>
      </c>
      <c r="C368" s="71" t="s">
        <v>247</v>
      </c>
      <c r="D368" s="243"/>
      <c r="E368" s="243"/>
      <c r="F368" s="243"/>
      <c r="G368" s="243"/>
      <c r="H368" s="243"/>
      <c r="I368" s="247"/>
      <c r="J368" s="238"/>
      <c r="K368" s="238"/>
      <c r="L368" s="243"/>
      <c r="M368" s="248"/>
      <c r="N368" s="247"/>
      <c r="O368" s="247"/>
      <c r="P368" s="247"/>
      <c r="Q368" s="238"/>
      <c r="R368" s="247">
        <v>4</v>
      </c>
      <c r="S368" s="247">
        <v>4</v>
      </c>
      <c r="T368" s="248">
        <v>4</v>
      </c>
      <c r="U368" s="247">
        <v>4</v>
      </c>
      <c r="V368" s="247">
        <v>4</v>
      </c>
      <c r="W368" s="251">
        <v>4</v>
      </c>
      <c r="X368" s="248"/>
      <c r="Y368" s="247">
        <v>4</v>
      </c>
      <c r="Z368" s="247">
        <v>4</v>
      </c>
      <c r="AA368" s="247">
        <v>4</v>
      </c>
      <c r="AB368" s="248">
        <v>4</v>
      </c>
      <c r="AC368" s="247">
        <v>4</v>
      </c>
      <c r="AD368" s="247"/>
      <c r="AE368" s="238">
        <v>4</v>
      </c>
      <c r="AF368" s="238">
        <v>4</v>
      </c>
      <c r="AG368" s="238">
        <v>4</v>
      </c>
      <c r="AH368" s="124"/>
      <c r="AI368" s="109">
        <f>IF(A368="","",COUNTIF(D368:AH369,"&gt;2")/2)</f>
        <v>14</v>
      </c>
      <c r="AJ368" s="109">
        <f>SUMPRODUCT(IFERROR((IFERROR(WEEKDAY($D$3:$AH$3,2),999)&lt;6)*D368:AH369,0))</f>
        <v>96</v>
      </c>
      <c r="AK368" s="109">
        <f>SUMPRODUCT((IFERROR(WEEKDAY($D$3:$AH$3,2),999)&lt;6)*D370:AH370)</f>
        <v>49</v>
      </c>
      <c r="AL368" s="109">
        <f>SUMPRODUCT(IFERROR((IFERROR(WEEKDAY($D$3:$AH$3,2),0)&gt;5)*D368:AH370,0))</f>
        <v>24.5</v>
      </c>
      <c r="AM368" s="109">
        <f>SUM(D368:AH370)</f>
        <v>169.5</v>
      </c>
      <c r="AN368" s="67" t="s">
        <v>219</v>
      </c>
      <c r="AO368" s="109">
        <f>SUMPRODUCT((IFERROR((D368:AH368+D369:AH369+D370:AH370),0)&gt;8)*1,IFERROR((D368:AH368+D369:AH369+D370:AH370-8),0))</f>
        <v>57.5</v>
      </c>
      <c r="AP368" s="109">
        <f>AM368-AO368</f>
        <v>112</v>
      </c>
    </row>
    <row r="369" ht="18" spans="1:42">
      <c r="A369" s="149"/>
      <c r="B369" s="71"/>
      <c r="C369" s="71"/>
      <c r="D369" s="243"/>
      <c r="E369" s="243"/>
      <c r="F369" s="243"/>
      <c r="G369" s="243"/>
      <c r="H369" s="243"/>
      <c r="I369" s="238"/>
      <c r="J369" s="238"/>
      <c r="K369" s="238"/>
      <c r="L369" s="243"/>
      <c r="M369" s="248"/>
      <c r="N369" s="247"/>
      <c r="O369" s="247"/>
      <c r="P369" s="247"/>
      <c r="Q369" s="238"/>
      <c r="R369" s="247">
        <v>4</v>
      </c>
      <c r="S369" s="247">
        <v>4</v>
      </c>
      <c r="T369" s="248">
        <v>4</v>
      </c>
      <c r="U369" s="247">
        <v>4</v>
      </c>
      <c r="V369" s="247">
        <v>4</v>
      </c>
      <c r="W369" s="251">
        <v>4</v>
      </c>
      <c r="X369" s="248"/>
      <c r="Y369" s="238">
        <v>4</v>
      </c>
      <c r="Z369" s="238">
        <v>4</v>
      </c>
      <c r="AA369" s="238">
        <v>4</v>
      </c>
      <c r="AB369" s="248">
        <v>4</v>
      </c>
      <c r="AC369" s="247">
        <v>4</v>
      </c>
      <c r="AD369" s="238"/>
      <c r="AE369" s="238">
        <v>4</v>
      </c>
      <c r="AF369" s="238">
        <v>4</v>
      </c>
      <c r="AG369" s="238">
        <v>4</v>
      </c>
      <c r="AH369" s="124"/>
      <c r="AI369" s="109"/>
      <c r="AJ369" s="109"/>
      <c r="AK369" s="109"/>
      <c r="AL369" s="109"/>
      <c r="AM369" s="109"/>
      <c r="AN369" s="67"/>
      <c r="AO369" s="109"/>
      <c r="AP369" s="109"/>
    </row>
    <row r="370" ht="18" spans="1:42">
      <c r="A370" s="149"/>
      <c r="B370" s="71"/>
      <c r="C370" s="71"/>
      <c r="D370" s="243"/>
      <c r="E370" s="243"/>
      <c r="F370" s="243"/>
      <c r="G370" s="149"/>
      <c r="H370" s="149"/>
      <c r="I370" s="238"/>
      <c r="J370" s="247"/>
      <c r="K370" s="248"/>
      <c r="L370" s="243"/>
      <c r="M370" s="248"/>
      <c r="N370" s="247"/>
      <c r="O370" s="248"/>
      <c r="P370" s="248"/>
      <c r="Q370" s="238"/>
      <c r="R370" s="248">
        <v>3</v>
      </c>
      <c r="S370" s="248">
        <v>3</v>
      </c>
      <c r="T370" s="248">
        <v>6</v>
      </c>
      <c r="U370" s="247">
        <v>5.5</v>
      </c>
      <c r="V370" s="248">
        <v>6</v>
      </c>
      <c r="W370" s="250">
        <v>3.5</v>
      </c>
      <c r="X370" s="248"/>
      <c r="Y370" s="238">
        <v>6</v>
      </c>
      <c r="Z370" s="238">
        <v>3</v>
      </c>
      <c r="AA370" s="238">
        <v>3.5</v>
      </c>
      <c r="AB370" s="248">
        <v>2.5</v>
      </c>
      <c r="AC370" s="247">
        <v>3.5</v>
      </c>
      <c r="AD370" s="238"/>
      <c r="AE370" s="238">
        <v>5</v>
      </c>
      <c r="AF370" s="238">
        <v>4.5</v>
      </c>
      <c r="AG370" s="238">
        <v>2.5</v>
      </c>
      <c r="AH370" s="124"/>
      <c r="AI370" s="109"/>
      <c r="AJ370" s="109"/>
      <c r="AK370" s="109"/>
      <c r="AL370" s="109"/>
      <c r="AM370" s="109"/>
      <c r="AN370" s="67"/>
      <c r="AO370" s="109"/>
      <c r="AP370" s="109"/>
    </row>
    <row r="371" ht="18" spans="1:42">
      <c r="A371" s="149" t="s">
        <v>150</v>
      </c>
      <c r="B371" s="71" t="s">
        <v>247</v>
      </c>
      <c r="C371" s="71" t="s">
        <v>247</v>
      </c>
      <c r="D371" s="243">
        <v>4</v>
      </c>
      <c r="E371" s="243">
        <v>4</v>
      </c>
      <c r="F371" s="243">
        <v>4</v>
      </c>
      <c r="G371" s="243">
        <v>4</v>
      </c>
      <c r="H371" s="243">
        <v>4</v>
      </c>
      <c r="I371" s="247">
        <v>4</v>
      </c>
      <c r="J371" s="238">
        <v>4</v>
      </c>
      <c r="K371" s="238">
        <v>4</v>
      </c>
      <c r="L371" s="243">
        <v>4</v>
      </c>
      <c r="M371" s="248">
        <v>4</v>
      </c>
      <c r="N371" s="247">
        <v>4</v>
      </c>
      <c r="O371" s="247">
        <v>4</v>
      </c>
      <c r="P371" s="247">
        <v>4</v>
      </c>
      <c r="Q371" s="238"/>
      <c r="R371" s="247">
        <v>4</v>
      </c>
      <c r="S371" s="247">
        <v>4</v>
      </c>
      <c r="T371" s="248">
        <v>4</v>
      </c>
      <c r="U371" s="247">
        <v>4</v>
      </c>
      <c r="V371" s="247">
        <v>4</v>
      </c>
      <c r="W371" s="251">
        <v>3.5</v>
      </c>
      <c r="X371" s="248">
        <v>4</v>
      </c>
      <c r="Y371" s="247">
        <v>4</v>
      </c>
      <c r="Z371" s="247">
        <v>4</v>
      </c>
      <c r="AA371" s="247">
        <v>4</v>
      </c>
      <c r="AB371" s="248">
        <v>4</v>
      </c>
      <c r="AC371" s="247"/>
      <c r="AD371" s="247"/>
      <c r="AE371" s="238">
        <v>4</v>
      </c>
      <c r="AF371" s="238">
        <v>4</v>
      </c>
      <c r="AG371" s="238">
        <v>4</v>
      </c>
      <c r="AH371" s="257"/>
      <c r="AI371" s="109">
        <f>IF(A371="","",COUNTIF(D371:AH372,"&gt;2")/2)</f>
        <v>26.5</v>
      </c>
      <c r="AJ371" s="109">
        <f>SUMPRODUCT(IFERROR((IFERROR(WEEKDAY($D$3:$AH$3,2),999)&lt;6)*D371:AH372,0))</f>
        <v>167</v>
      </c>
      <c r="AK371" s="109">
        <f>SUMPRODUCT((IFERROR(WEEKDAY($D$3:$AH$3,2),999)&lt;6)*D373:AH373)</f>
        <v>67.5</v>
      </c>
      <c r="AL371" s="109">
        <f>SUMPRODUCT(IFERROR((IFERROR(WEEKDAY($D$3:$AH$3,2),0)&gt;5)*D371:AH373,0))</f>
        <v>62.5</v>
      </c>
      <c r="AM371" s="109">
        <f>SUM(D371:AH373)</f>
        <v>297</v>
      </c>
      <c r="AN371" s="67" t="s">
        <v>219</v>
      </c>
      <c r="AO371" s="109">
        <f>SUMPRODUCT((IFERROR((D371:AH371+D372:AH372+D373:AH373),0)&gt;8)*1,IFERROR((D371:AH371+D372:AH372+D373:AH373-8),0))</f>
        <v>86.5</v>
      </c>
      <c r="AP371" s="109">
        <f>AM371-AO371</f>
        <v>210.5</v>
      </c>
    </row>
    <row r="372" ht="18" spans="1:42">
      <c r="A372" s="149"/>
      <c r="B372" s="71"/>
      <c r="C372" s="71"/>
      <c r="D372" s="243">
        <v>4</v>
      </c>
      <c r="E372" s="243">
        <v>4</v>
      </c>
      <c r="F372" s="243">
        <v>4</v>
      </c>
      <c r="G372" s="243">
        <v>4</v>
      </c>
      <c r="H372" s="243">
        <v>4</v>
      </c>
      <c r="I372" s="238">
        <v>4</v>
      </c>
      <c r="J372" s="238">
        <v>4</v>
      </c>
      <c r="K372" s="238">
        <v>4</v>
      </c>
      <c r="L372" s="243">
        <v>4</v>
      </c>
      <c r="M372" s="248">
        <v>4</v>
      </c>
      <c r="N372" s="247">
        <v>4</v>
      </c>
      <c r="O372" s="247">
        <v>4</v>
      </c>
      <c r="P372" s="247">
        <v>4</v>
      </c>
      <c r="Q372" s="238"/>
      <c r="R372" s="247">
        <v>4</v>
      </c>
      <c r="S372" s="247">
        <v>4</v>
      </c>
      <c r="T372" s="248">
        <v>4</v>
      </c>
      <c r="U372" s="247">
        <v>4</v>
      </c>
      <c r="V372" s="247">
        <v>4</v>
      </c>
      <c r="W372" s="251"/>
      <c r="X372" s="248">
        <v>4</v>
      </c>
      <c r="Y372" s="238">
        <v>4</v>
      </c>
      <c r="Z372" s="238">
        <v>4</v>
      </c>
      <c r="AA372" s="238">
        <v>4</v>
      </c>
      <c r="AB372" s="248">
        <v>3</v>
      </c>
      <c r="AC372" s="247"/>
      <c r="AD372" s="238"/>
      <c r="AE372" s="238">
        <v>4</v>
      </c>
      <c r="AF372" s="238">
        <v>4</v>
      </c>
      <c r="AG372" s="238">
        <v>4</v>
      </c>
      <c r="AH372" s="124"/>
      <c r="AI372" s="109"/>
      <c r="AJ372" s="109"/>
      <c r="AK372" s="109"/>
      <c r="AL372" s="109"/>
      <c r="AM372" s="109"/>
      <c r="AN372" s="67"/>
      <c r="AO372" s="109"/>
      <c r="AP372" s="109"/>
    </row>
    <row r="373" ht="18" spans="1:42">
      <c r="A373" s="149"/>
      <c r="B373" s="71"/>
      <c r="C373" s="71"/>
      <c r="D373" s="243">
        <v>3</v>
      </c>
      <c r="E373" s="243">
        <v>0.5</v>
      </c>
      <c r="F373" s="243">
        <v>1</v>
      </c>
      <c r="G373" s="149">
        <v>6.5</v>
      </c>
      <c r="H373" s="149">
        <v>4</v>
      </c>
      <c r="I373" s="238">
        <v>1.5</v>
      </c>
      <c r="J373" s="247">
        <v>3.5</v>
      </c>
      <c r="K373" s="248">
        <v>4.5</v>
      </c>
      <c r="L373" s="243">
        <v>1</v>
      </c>
      <c r="M373" s="248">
        <v>2.5</v>
      </c>
      <c r="N373" s="247">
        <v>6</v>
      </c>
      <c r="O373" s="248">
        <v>4</v>
      </c>
      <c r="P373" s="248">
        <v>5</v>
      </c>
      <c r="Q373" s="238"/>
      <c r="R373" s="248">
        <v>3</v>
      </c>
      <c r="S373" s="248">
        <v>3</v>
      </c>
      <c r="T373" s="248">
        <v>2.5</v>
      </c>
      <c r="U373" s="247">
        <v>5.5</v>
      </c>
      <c r="V373" s="248">
        <v>5</v>
      </c>
      <c r="W373" s="250"/>
      <c r="X373" s="248">
        <v>4</v>
      </c>
      <c r="Y373" s="238">
        <v>3</v>
      </c>
      <c r="Z373" s="238">
        <v>3.5</v>
      </c>
      <c r="AA373" s="238">
        <v>3.5</v>
      </c>
      <c r="AB373" s="248"/>
      <c r="AC373" s="247"/>
      <c r="AD373" s="238"/>
      <c r="AE373" s="238">
        <v>5</v>
      </c>
      <c r="AF373" s="238">
        <v>3.5</v>
      </c>
      <c r="AG373" s="238">
        <v>2</v>
      </c>
      <c r="AH373" s="124"/>
      <c r="AI373" s="109"/>
      <c r="AJ373" s="109"/>
      <c r="AK373" s="109"/>
      <c r="AL373" s="109"/>
      <c r="AM373" s="109"/>
      <c r="AN373" s="67"/>
      <c r="AO373" s="109"/>
      <c r="AP373" s="109"/>
    </row>
    <row r="374" ht="18" spans="1:42">
      <c r="A374" s="149" t="s">
        <v>144</v>
      </c>
      <c r="B374" s="71" t="s">
        <v>247</v>
      </c>
      <c r="C374" s="71" t="s">
        <v>247</v>
      </c>
      <c r="D374" s="244">
        <v>4</v>
      </c>
      <c r="E374" s="244">
        <v>4</v>
      </c>
      <c r="F374" s="244">
        <v>4</v>
      </c>
      <c r="G374" s="243"/>
      <c r="H374" s="243">
        <v>4</v>
      </c>
      <c r="I374" s="247">
        <v>4</v>
      </c>
      <c r="J374" s="238">
        <v>4</v>
      </c>
      <c r="K374" s="238">
        <v>4</v>
      </c>
      <c r="L374" s="243">
        <v>4</v>
      </c>
      <c r="M374" s="248">
        <v>4</v>
      </c>
      <c r="N374" s="247">
        <v>4</v>
      </c>
      <c r="O374" s="247">
        <v>4</v>
      </c>
      <c r="P374" s="247">
        <v>4</v>
      </c>
      <c r="Q374" s="238">
        <v>4</v>
      </c>
      <c r="R374" s="247"/>
      <c r="S374" s="247"/>
      <c r="T374" s="248"/>
      <c r="U374" s="247">
        <v>4</v>
      </c>
      <c r="V374" s="247">
        <v>4</v>
      </c>
      <c r="W374" s="251">
        <v>4</v>
      </c>
      <c r="X374" s="248">
        <v>4</v>
      </c>
      <c r="Y374" s="247">
        <v>4</v>
      </c>
      <c r="Z374" s="247">
        <v>4</v>
      </c>
      <c r="AA374" s="247">
        <v>4</v>
      </c>
      <c r="AB374" s="248">
        <v>4</v>
      </c>
      <c r="AC374" s="247">
        <v>4</v>
      </c>
      <c r="AD374" s="247">
        <v>4</v>
      </c>
      <c r="AE374" s="238">
        <v>4</v>
      </c>
      <c r="AF374" s="238">
        <v>4</v>
      </c>
      <c r="AG374" s="238">
        <v>4</v>
      </c>
      <c r="AH374" s="124"/>
      <c r="AI374" s="109">
        <f>IF(A374="","",COUNTIF(D374:AH375,"&gt;2")/2)</f>
        <v>25.5</v>
      </c>
      <c r="AJ374" s="109">
        <f>SUMPRODUCT(IFERROR((IFERROR(WEEKDAY($D$3:$AH$3,2),999)&lt;6)*D374:AH375,0))</f>
        <v>141.5</v>
      </c>
      <c r="AK374" s="109">
        <f>SUMPRODUCT((IFERROR(WEEKDAY($D$3:$AH$3,2),999)&lt;6)*D376:AH376)</f>
        <v>48</v>
      </c>
      <c r="AL374" s="109">
        <f>SUMPRODUCT(IFERROR((IFERROR(WEEKDAY($D$3:$AH$3,2),0)&gt;5)*D374:AH376,0))</f>
        <v>82.5</v>
      </c>
      <c r="AM374" s="109">
        <f>SUM(D374:AH376)</f>
        <v>272</v>
      </c>
      <c r="AN374" s="67" t="s">
        <v>219</v>
      </c>
      <c r="AO374" s="109">
        <f>SUMPRODUCT((IFERROR((D374:AH374+D375:AH375+D376:AH376),0)&gt;8)*1,IFERROR((D374:AH374+D375:AH375+D376:AH376-8),0))</f>
        <v>69.5</v>
      </c>
      <c r="AP374" s="109">
        <f>AM374-AO374</f>
        <v>202.5</v>
      </c>
    </row>
    <row r="375" ht="18" spans="1:42">
      <c r="A375" s="149"/>
      <c r="B375" s="71"/>
      <c r="C375" s="71"/>
      <c r="D375" s="244">
        <v>3</v>
      </c>
      <c r="E375" s="244">
        <v>4</v>
      </c>
      <c r="F375" s="244">
        <v>2.5</v>
      </c>
      <c r="G375" s="243"/>
      <c r="H375" s="243">
        <v>4</v>
      </c>
      <c r="I375" s="238">
        <v>4</v>
      </c>
      <c r="J375" s="238">
        <v>4</v>
      </c>
      <c r="K375" s="238">
        <v>4</v>
      </c>
      <c r="L375" s="243">
        <v>4</v>
      </c>
      <c r="M375" s="248">
        <v>4</v>
      </c>
      <c r="N375" s="247">
        <v>4</v>
      </c>
      <c r="O375" s="247">
        <v>4</v>
      </c>
      <c r="P375" s="247">
        <v>4</v>
      </c>
      <c r="Q375" s="238">
        <v>1</v>
      </c>
      <c r="R375" s="247"/>
      <c r="S375" s="247"/>
      <c r="T375" s="248"/>
      <c r="U375" s="247">
        <v>4</v>
      </c>
      <c r="V375" s="247">
        <v>4</v>
      </c>
      <c r="W375" s="251">
        <v>4</v>
      </c>
      <c r="X375" s="248">
        <v>4</v>
      </c>
      <c r="Y375" s="238">
        <v>4</v>
      </c>
      <c r="Z375" s="238">
        <v>4</v>
      </c>
      <c r="AA375" s="238">
        <v>4</v>
      </c>
      <c r="AB375" s="248">
        <v>4</v>
      </c>
      <c r="AC375" s="247">
        <v>4</v>
      </c>
      <c r="AD375" s="238">
        <v>4</v>
      </c>
      <c r="AE375" s="238">
        <v>4</v>
      </c>
      <c r="AF375" s="238">
        <v>4</v>
      </c>
      <c r="AG375" s="238">
        <v>4</v>
      </c>
      <c r="AH375" s="124"/>
      <c r="AI375" s="109"/>
      <c r="AJ375" s="109"/>
      <c r="AK375" s="109"/>
      <c r="AL375" s="109"/>
      <c r="AM375" s="109"/>
      <c r="AN375" s="67"/>
      <c r="AO375" s="109"/>
      <c r="AP375" s="109"/>
    </row>
    <row r="376" ht="18" spans="1:42">
      <c r="A376" s="149"/>
      <c r="B376" s="71"/>
      <c r="C376" s="71"/>
      <c r="D376" s="244"/>
      <c r="E376" s="244">
        <v>2</v>
      </c>
      <c r="F376" s="244"/>
      <c r="G376" s="149"/>
      <c r="H376" s="149">
        <v>4</v>
      </c>
      <c r="I376" s="238">
        <v>1.5</v>
      </c>
      <c r="J376" s="247">
        <v>3.5</v>
      </c>
      <c r="K376" s="248">
        <v>6.5</v>
      </c>
      <c r="L376" s="243">
        <v>1</v>
      </c>
      <c r="M376" s="248">
        <v>2.5</v>
      </c>
      <c r="N376" s="247">
        <v>6</v>
      </c>
      <c r="O376" s="248">
        <v>3.5</v>
      </c>
      <c r="P376" s="248">
        <v>5</v>
      </c>
      <c r="Q376" s="238"/>
      <c r="R376" s="248"/>
      <c r="S376" s="248"/>
      <c r="T376" s="248"/>
      <c r="U376" s="247">
        <v>5</v>
      </c>
      <c r="V376" s="248">
        <v>3.5</v>
      </c>
      <c r="W376" s="250">
        <v>2</v>
      </c>
      <c r="X376" s="248">
        <v>2.5</v>
      </c>
      <c r="Y376" s="238"/>
      <c r="Z376" s="238">
        <v>1.5</v>
      </c>
      <c r="AA376" s="238">
        <v>4</v>
      </c>
      <c r="AB376" s="248">
        <v>2.5</v>
      </c>
      <c r="AC376" s="247">
        <v>3</v>
      </c>
      <c r="AD376" s="238">
        <v>4</v>
      </c>
      <c r="AE376" s="238">
        <v>3</v>
      </c>
      <c r="AF376" s="238"/>
      <c r="AG376" s="238">
        <v>3</v>
      </c>
      <c r="AH376" s="124"/>
      <c r="AI376" s="109"/>
      <c r="AJ376" s="109"/>
      <c r="AK376" s="109"/>
      <c r="AL376" s="109"/>
      <c r="AM376" s="109"/>
      <c r="AN376" s="67"/>
      <c r="AO376" s="109"/>
      <c r="AP376" s="109"/>
    </row>
    <row r="377" ht="18" spans="1:42">
      <c r="A377" s="149" t="s">
        <v>142</v>
      </c>
      <c r="B377" s="149" t="s">
        <v>248</v>
      </c>
      <c r="C377" s="149" t="s">
        <v>248</v>
      </c>
      <c r="D377" s="202">
        <v>4</v>
      </c>
      <c r="E377" s="202">
        <v>4</v>
      </c>
      <c r="F377" s="202">
        <v>4</v>
      </c>
      <c r="G377" s="202">
        <v>4</v>
      </c>
      <c r="H377" s="202">
        <v>4</v>
      </c>
      <c r="I377" s="202">
        <v>4</v>
      </c>
      <c r="J377" s="202">
        <v>4</v>
      </c>
      <c r="K377" s="202">
        <v>4</v>
      </c>
      <c r="L377" s="202">
        <v>4</v>
      </c>
      <c r="M377" s="202">
        <v>4</v>
      </c>
      <c r="N377" s="202">
        <v>4</v>
      </c>
      <c r="O377" s="202">
        <v>4</v>
      </c>
      <c r="P377" s="202">
        <v>4</v>
      </c>
      <c r="Q377" s="202">
        <v>4</v>
      </c>
      <c r="R377" s="202">
        <v>4</v>
      </c>
      <c r="S377" s="202"/>
      <c r="T377" s="202"/>
      <c r="U377" s="202">
        <v>4</v>
      </c>
      <c r="V377" s="202">
        <v>4</v>
      </c>
      <c r="W377" s="252">
        <v>4</v>
      </c>
      <c r="X377" s="202">
        <v>4</v>
      </c>
      <c r="Y377" s="202">
        <v>4</v>
      </c>
      <c r="Z377" s="202">
        <v>4</v>
      </c>
      <c r="AA377" s="202">
        <v>4</v>
      </c>
      <c r="AB377" s="202">
        <v>4</v>
      </c>
      <c r="AC377" s="202">
        <v>4</v>
      </c>
      <c r="AD377" s="202">
        <v>4</v>
      </c>
      <c r="AE377" s="202">
        <v>4</v>
      </c>
      <c r="AF377" s="202">
        <v>4</v>
      </c>
      <c r="AG377" s="202">
        <v>4</v>
      </c>
      <c r="AH377" s="124"/>
      <c r="AI377" s="109">
        <f>IF(A377="","",COUNTIF(D377:AH378,"&gt;2")/2)</f>
        <v>28.5</v>
      </c>
      <c r="AJ377" s="109">
        <f>SUMPRODUCT(IFERROR((IFERROR(WEEKDAY($D$3:$AH$3,2),999)&lt;6)*D377:AH378,0))</f>
        <v>162</v>
      </c>
      <c r="AK377" s="109">
        <f>SUMPRODUCT((IFERROR(WEEKDAY($D$3:$AH$3,2),999)&lt;6)*D379:AH379)</f>
        <v>113.5</v>
      </c>
      <c r="AL377" s="109">
        <f>SUMPRODUCT(IFERROR((IFERROR(WEEKDAY($D$3:$AH$3,2),0)&gt;5)*D377:AH379,0))</f>
        <v>100</v>
      </c>
      <c r="AM377" s="109">
        <f>SUM(D377:AH379)</f>
        <v>375.5</v>
      </c>
      <c r="AN377" s="67" t="s">
        <v>219</v>
      </c>
      <c r="AO377" s="109">
        <f>SUMPRODUCT((IFERROR((D377:AH377+D378:AH378+D379:AH379),0)&gt;8)*1,IFERROR((D377:AH377+D378:AH378+D379:AH379-8),0))</f>
        <v>151</v>
      </c>
      <c r="AP377" s="109">
        <f>AM377-AO377</f>
        <v>224.5</v>
      </c>
    </row>
    <row r="378" ht="18" spans="1:42">
      <c r="A378" s="149"/>
      <c r="B378" s="149"/>
      <c r="C378" s="149"/>
      <c r="D378" s="202">
        <v>4</v>
      </c>
      <c r="E378" s="202">
        <v>4</v>
      </c>
      <c r="F378" s="202">
        <v>4</v>
      </c>
      <c r="G378" s="202">
        <v>4</v>
      </c>
      <c r="H378" s="202">
        <v>4</v>
      </c>
      <c r="I378" s="202">
        <v>4</v>
      </c>
      <c r="J378" s="202">
        <v>4</v>
      </c>
      <c r="K378" s="202">
        <v>4</v>
      </c>
      <c r="L378" s="202">
        <v>4</v>
      </c>
      <c r="M378" s="202">
        <v>4</v>
      </c>
      <c r="N378" s="202">
        <v>2.5</v>
      </c>
      <c r="O378" s="202">
        <v>4</v>
      </c>
      <c r="P378" s="202">
        <v>4</v>
      </c>
      <c r="Q378" s="202">
        <v>4</v>
      </c>
      <c r="R378" s="202">
        <v>4</v>
      </c>
      <c r="S378" s="202"/>
      <c r="T378" s="202">
        <v>3.5</v>
      </c>
      <c r="U378" s="202">
        <v>4</v>
      </c>
      <c r="V378" s="202">
        <v>4</v>
      </c>
      <c r="W378" s="252">
        <v>4</v>
      </c>
      <c r="X378" s="202">
        <v>4</v>
      </c>
      <c r="Y378" s="202">
        <v>4</v>
      </c>
      <c r="Z378" s="202">
        <v>4</v>
      </c>
      <c r="AA378" s="202">
        <v>4</v>
      </c>
      <c r="AB378" s="202">
        <v>4</v>
      </c>
      <c r="AC378" s="66">
        <v>4</v>
      </c>
      <c r="AD378" s="202">
        <v>2.5</v>
      </c>
      <c r="AE378" s="202">
        <v>4</v>
      </c>
      <c r="AF378" s="202">
        <v>4</v>
      </c>
      <c r="AG378" s="202">
        <v>4</v>
      </c>
      <c r="AH378" s="124"/>
      <c r="AI378" s="109"/>
      <c r="AJ378" s="109"/>
      <c r="AK378" s="109"/>
      <c r="AL378" s="109"/>
      <c r="AM378" s="109"/>
      <c r="AN378" s="67"/>
      <c r="AO378" s="109"/>
      <c r="AP378" s="109"/>
    </row>
    <row r="379" ht="18" spans="1:42">
      <c r="A379" s="149"/>
      <c r="B379" s="149"/>
      <c r="C379" s="149"/>
      <c r="D379" s="202">
        <v>4</v>
      </c>
      <c r="E379" s="202">
        <v>2</v>
      </c>
      <c r="F379" s="202">
        <v>4.5</v>
      </c>
      <c r="G379" s="202">
        <v>5</v>
      </c>
      <c r="H379" s="202">
        <v>6.5</v>
      </c>
      <c r="I379" s="202">
        <v>6.5</v>
      </c>
      <c r="J379" s="249">
        <v>4</v>
      </c>
      <c r="K379" s="202">
        <v>5.5</v>
      </c>
      <c r="L379" s="202">
        <v>7.5</v>
      </c>
      <c r="M379" s="202">
        <v>12.5</v>
      </c>
      <c r="N379" s="202"/>
      <c r="O379" s="249">
        <v>5.5</v>
      </c>
      <c r="P379" s="202">
        <v>3</v>
      </c>
      <c r="Q379" s="202">
        <v>7.5</v>
      </c>
      <c r="R379" s="202">
        <v>3</v>
      </c>
      <c r="S379" s="202"/>
      <c r="T379" s="202"/>
      <c r="U379" s="202">
        <v>8</v>
      </c>
      <c r="V379" s="202">
        <v>6.5</v>
      </c>
      <c r="W379" s="252">
        <v>6</v>
      </c>
      <c r="X379" s="202">
        <v>4.5</v>
      </c>
      <c r="Y379" s="202">
        <v>7</v>
      </c>
      <c r="Z379" s="202">
        <v>5.5</v>
      </c>
      <c r="AA379" s="202">
        <v>7.5</v>
      </c>
      <c r="AB379" s="202">
        <v>6</v>
      </c>
      <c r="AC379" s="66">
        <v>6</v>
      </c>
      <c r="AD379" s="202"/>
      <c r="AE379" s="202">
        <v>6</v>
      </c>
      <c r="AF379" s="202">
        <v>5.5</v>
      </c>
      <c r="AG379" s="202">
        <v>5.5</v>
      </c>
      <c r="AH379" s="124"/>
      <c r="AI379" s="109"/>
      <c r="AJ379" s="109"/>
      <c r="AK379" s="109"/>
      <c r="AL379" s="109"/>
      <c r="AM379" s="109"/>
      <c r="AN379" s="67"/>
      <c r="AO379" s="109"/>
      <c r="AP379" s="109"/>
    </row>
    <row r="380" ht="15" spans="1:42">
      <c r="A380" s="245" t="s">
        <v>145</v>
      </c>
      <c r="B380" s="245" t="s">
        <v>248</v>
      </c>
      <c r="C380" s="245" t="s">
        <v>248</v>
      </c>
      <c r="D380" s="244">
        <v>4</v>
      </c>
      <c r="E380" s="244">
        <v>4</v>
      </c>
      <c r="F380" s="244">
        <v>4</v>
      </c>
      <c r="G380" s="244">
        <v>4</v>
      </c>
      <c r="H380" s="244">
        <v>4</v>
      </c>
      <c r="I380" s="244">
        <v>4</v>
      </c>
      <c r="J380" s="244">
        <v>4</v>
      </c>
      <c r="K380" s="244">
        <v>4</v>
      </c>
      <c r="L380" s="244">
        <v>4</v>
      </c>
      <c r="M380" s="244">
        <v>4</v>
      </c>
      <c r="N380" s="244">
        <v>4</v>
      </c>
      <c r="O380" s="244">
        <v>4</v>
      </c>
      <c r="P380" s="244">
        <v>4</v>
      </c>
      <c r="Q380" s="244">
        <v>4</v>
      </c>
      <c r="R380" s="244">
        <v>4</v>
      </c>
      <c r="S380" s="244">
        <v>4</v>
      </c>
      <c r="T380" s="244">
        <v>4</v>
      </c>
      <c r="U380" s="244">
        <v>4</v>
      </c>
      <c r="V380" s="244">
        <v>4</v>
      </c>
      <c r="W380" s="253">
        <v>4</v>
      </c>
      <c r="X380" s="244">
        <v>4</v>
      </c>
      <c r="Y380" s="244">
        <v>4</v>
      </c>
      <c r="Z380" s="244">
        <v>4</v>
      </c>
      <c r="AA380" s="244">
        <v>4</v>
      </c>
      <c r="AB380" s="244">
        <v>4</v>
      </c>
      <c r="AC380" s="244">
        <v>4</v>
      </c>
      <c r="AD380" s="244">
        <v>4</v>
      </c>
      <c r="AE380" s="244">
        <v>4</v>
      </c>
      <c r="AF380" s="244">
        <v>4</v>
      </c>
      <c r="AG380" s="244">
        <v>4</v>
      </c>
      <c r="AH380" s="258"/>
      <c r="AI380" s="109">
        <f>IF(A380="","",COUNTIF(D380:AH381,"&gt;2")/2)</f>
        <v>30</v>
      </c>
      <c r="AJ380" s="109">
        <f>SUMPRODUCT(IFERROR((IFERROR(WEEKDAY($D$3:$AH$3,2),999)&lt;6)*D380:AH381,0))</f>
        <v>174.5</v>
      </c>
      <c r="AK380" s="109">
        <f>SUMPRODUCT((IFERROR(WEEKDAY($D$3:$AH$3,2),999)&lt;6)*D382:AH382)</f>
        <v>123</v>
      </c>
      <c r="AL380" s="109">
        <f>SUMPRODUCT(IFERROR((IFERROR(WEEKDAY($D$3:$AH$3,2),0)&gt;5)*D380:AH382,0))</f>
        <v>105.5</v>
      </c>
      <c r="AM380" s="109">
        <f>SUM(D380:AH382)</f>
        <v>403</v>
      </c>
      <c r="AN380" s="67" t="s">
        <v>219</v>
      </c>
      <c r="AO380" s="109">
        <f>SUMPRODUCT((IFERROR((D380:AH380+D381:AH381+D382:AH382),0)&gt;8)*1,IFERROR((D380:AH380+D381:AH381+D382:AH382-8),0))</f>
        <v>164.5</v>
      </c>
      <c r="AP380" s="109">
        <f>AM380-AO380</f>
        <v>238.5</v>
      </c>
    </row>
    <row r="381" ht="15" spans="1:42">
      <c r="A381" s="245"/>
      <c r="B381" s="245"/>
      <c r="C381" s="245"/>
      <c r="D381" s="244">
        <v>4</v>
      </c>
      <c r="E381" s="244">
        <v>4</v>
      </c>
      <c r="F381" s="244">
        <v>4</v>
      </c>
      <c r="G381" s="244">
        <v>4</v>
      </c>
      <c r="H381" s="244">
        <v>4</v>
      </c>
      <c r="I381" s="244">
        <v>4</v>
      </c>
      <c r="J381" s="244">
        <v>4</v>
      </c>
      <c r="K381" s="244">
        <v>4</v>
      </c>
      <c r="L381" s="244">
        <v>4</v>
      </c>
      <c r="M381" s="244">
        <v>4</v>
      </c>
      <c r="N381" s="244">
        <v>2.5</v>
      </c>
      <c r="O381" s="244">
        <v>4</v>
      </c>
      <c r="P381" s="244">
        <v>4</v>
      </c>
      <c r="Q381" s="244">
        <v>4</v>
      </c>
      <c r="R381" s="244">
        <v>4</v>
      </c>
      <c r="S381" s="244">
        <v>4</v>
      </c>
      <c r="T381" s="244">
        <v>4</v>
      </c>
      <c r="U381" s="244">
        <v>4</v>
      </c>
      <c r="V381" s="244">
        <v>4</v>
      </c>
      <c r="W381" s="253">
        <v>4</v>
      </c>
      <c r="X381" s="244">
        <v>4</v>
      </c>
      <c r="Y381" s="244">
        <v>4</v>
      </c>
      <c r="Z381" s="244">
        <v>4</v>
      </c>
      <c r="AA381" s="244">
        <v>4</v>
      </c>
      <c r="AB381" s="244">
        <v>4</v>
      </c>
      <c r="AC381" s="106">
        <v>4</v>
      </c>
      <c r="AD381" s="244">
        <v>4</v>
      </c>
      <c r="AE381" s="244">
        <v>4</v>
      </c>
      <c r="AF381" s="244">
        <v>4</v>
      </c>
      <c r="AG381" s="244">
        <v>4</v>
      </c>
      <c r="AH381" s="258"/>
      <c r="AI381" s="109"/>
      <c r="AJ381" s="109"/>
      <c r="AK381" s="109"/>
      <c r="AL381" s="109"/>
      <c r="AM381" s="109"/>
      <c r="AN381" s="67"/>
      <c r="AO381" s="109"/>
      <c r="AP381" s="109"/>
    </row>
    <row r="382" ht="15" spans="1:42">
      <c r="A382" s="246"/>
      <c r="B382" s="246"/>
      <c r="C382" s="246"/>
      <c r="D382" s="244">
        <v>4</v>
      </c>
      <c r="E382" s="244">
        <v>2</v>
      </c>
      <c r="F382" s="244">
        <v>4.5</v>
      </c>
      <c r="G382" s="244">
        <v>5</v>
      </c>
      <c r="H382" s="244">
        <v>5.5</v>
      </c>
      <c r="I382" s="244">
        <v>5.5</v>
      </c>
      <c r="J382" s="113">
        <v>4</v>
      </c>
      <c r="K382" s="244">
        <v>6</v>
      </c>
      <c r="L382" s="244">
        <v>2</v>
      </c>
      <c r="M382" s="244">
        <v>11</v>
      </c>
      <c r="N382" s="244"/>
      <c r="O382" s="113">
        <v>5.5</v>
      </c>
      <c r="P382" s="244">
        <v>6</v>
      </c>
      <c r="Q382" s="244">
        <v>6.5</v>
      </c>
      <c r="R382" s="244">
        <v>4.5</v>
      </c>
      <c r="S382" s="244">
        <v>6.5</v>
      </c>
      <c r="T382" s="244">
        <v>7</v>
      </c>
      <c r="U382" s="244">
        <v>8</v>
      </c>
      <c r="V382" s="244">
        <v>6.5</v>
      </c>
      <c r="W382" s="253">
        <v>6.5</v>
      </c>
      <c r="X382" s="244">
        <v>4.5</v>
      </c>
      <c r="Y382" s="244">
        <v>7</v>
      </c>
      <c r="Z382" s="244">
        <v>6.5</v>
      </c>
      <c r="AA382" s="244">
        <v>7.5</v>
      </c>
      <c r="AB382" s="244">
        <v>7</v>
      </c>
      <c r="AC382" s="106">
        <v>6</v>
      </c>
      <c r="AD382" s="244">
        <v>3</v>
      </c>
      <c r="AE382" s="244">
        <v>5.5</v>
      </c>
      <c r="AF382" s="244">
        <v>5.5</v>
      </c>
      <c r="AG382" s="244">
        <v>5.5</v>
      </c>
      <c r="AH382" s="258"/>
      <c r="AI382" s="109"/>
      <c r="AJ382" s="109"/>
      <c r="AK382" s="109"/>
      <c r="AL382" s="109"/>
      <c r="AM382" s="109"/>
      <c r="AN382" s="67"/>
      <c r="AO382" s="109"/>
      <c r="AP382" s="109"/>
    </row>
    <row r="383" ht="16.5" spans="1:42">
      <c r="A383" s="245" t="s">
        <v>140</v>
      </c>
      <c r="B383" s="245" t="s">
        <v>248</v>
      </c>
      <c r="C383" s="245" t="s">
        <v>248</v>
      </c>
      <c r="D383" s="244">
        <v>4</v>
      </c>
      <c r="E383" s="244">
        <v>4</v>
      </c>
      <c r="F383" s="244">
        <v>4</v>
      </c>
      <c r="G383" s="244">
        <v>4</v>
      </c>
      <c r="H383" s="244">
        <v>4</v>
      </c>
      <c r="I383" s="244">
        <v>4</v>
      </c>
      <c r="J383" s="244">
        <v>4</v>
      </c>
      <c r="K383" s="244">
        <v>4</v>
      </c>
      <c r="L383" s="244">
        <v>4</v>
      </c>
      <c r="M383" s="244">
        <v>4</v>
      </c>
      <c r="N383" s="244">
        <v>4</v>
      </c>
      <c r="O383" s="244">
        <v>4</v>
      </c>
      <c r="P383" s="244">
        <v>4</v>
      </c>
      <c r="Q383" s="244">
        <v>4</v>
      </c>
      <c r="R383" s="244">
        <v>4</v>
      </c>
      <c r="S383" s="244">
        <v>4</v>
      </c>
      <c r="T383" s="244"/>
      <c r="U383" s="244"/>
      <c r="V383" s="244">
        <v>4</v>
      </c>
      <c r="W383" s="253">
        <v>4</v>
      </c>
      <c r="X383" s="244">
        <v>4</v>
      </c>
      <c r="Y383" s="244">
        <v>4</v>
      </c>
      <c r="Z383" s="244">
        <v>4</v>
      </c>
      <c r="AA383" s="244">
        <v>4</v>
      </c>
      <c r="AB383" s="244">
        <v>4</v>
      </c>
      <c r="AC383" s="244">
        <v>4</v>
      </c>
      <c r="AD383" s="244">
        <v>4</v>
      </c>
      <c r="AE383" s="244">
        <v>4</v>
      </c>
      <c r="AF383" s="244">
        <v>4</v>
      </c>
      <c r="AG383" s="244">
        <v>4</v>
      </c>
      <c r="AH383" s="209"/>
      <c r="AI383" s="109">
        <f>IF(A383="","",COUNTIF(D383:AH384,"&gt;2")/2)</f>
        <v>27.5</v>
      </c>
      <c r="AJ383" s="109">
        <f>SUMPRODUCT(IFERROR((IFERROR(WEEKDAY($D$3:$AH$3,2),999)&lt;6)*D383:AH384,0))</f>
        <v>158</v>
      </c>
      <c r="AK383" s="109">
        <f>SUMPRODUCT((IFERROR(WEEKDAY($D$3:$AH$3,2),999)&lt;6)*D385:AH385)</f>
        <v>99</v>
      </c>
      <c r="AL383" s="109">
        <f>SUMPRODUCT(IFERROR((IFERROR(WEEKDAY($D$3:$AH$3,2),0)&gt;5)*D383:AH385,0))</f>
        <v>93.5</v>
      </c>
      <c r="AM383" s="109">
        <f>SUM(D383:AH385)</f>
        <v>350.5</v>
      </c>
      <c r="AN383" s="67" t="s">
        <v>219</v>
      </c>
      <c r="AO383" s="109">
        <f>SUMPRODUCT((IFERROR((D383:AH383+D384:AH384+D385:AH385),0)&gt;8)*1,IFERROR((D383:AH383+D384:AH384+D385:AH385-8),0))</f>
        <v>131.5</v>
      </c>
      <c r="AP383" s="109">
        <f>AM383-AO383</f>
        <v>219</v>
      </c>
    </row>
    <row r="384" ht="16.5" spans="1:42">
      <c r="A384" s="245"/>
      <c r="B384" s="245"/>
      <c r="C384" s="245"/>
      <c r="D384" s="244">
        <v>4</v>
      </c>
      <c r="E384" s="244">
        <v>4</v>
      </c>
      <c r="F384" s="244">
        <v>4</v>
      </c>
      <c r="G384" s="244">
        <v>4</v>
      </c>
      <c r="H384" s="244">
        <v>4</v>
      </c>
      <c r="I384" s="244">
        <v>1</v>
      </c>
      <c r="J384" s="244">
        <v>4</v>
      </c>
      <c r="K384" s="244">
        <v>4</v>
      </c>
      <c r="L384" s="244">
        <v>4</v>
      </c>
      <c r="M384" s="244">
        <v>4</v>
      </c>
      <c r="N384" s="244">
        <v>2.5</v>
      </c>
      <c r="O384" s="244">
        <v>4</v>
      </c>
      <c r="P384" s="244">
        <v>4</v>
      </c>
      <c r="Q384" s="244">
        <v>4</v>
      </c>
      <c r="R384" s="244">
        <v>4</v>
      </c>
      <c r="S384" s="244">
        <v>3.5</v>
      </c>
      <c r="T384" s="244"/>
      <c r="U384" s="244"/>
      <c r="V384" s="244">
        <v>4</v>
      </c>
      <c r="W384" s="253">
        <v>4</v>
      </c>
      <c r="X384" s="244">
        <v>4</v>
      </c>
      <c r="Y384" s="244">
        <v>4</v>
      </c>
      <c r="Z384" s="244">
        <v>4</v>
      </c>
      <c r="AA384" s="244">
        <v>4</v>
      </c>
      <c r="AB384" s="244">
        <v>4</v>
      </c>
      <c r="AC384" s="106">
        <v>4</v>
      </c>
      <c r="AD384" s="244">
        <v>4</v>
      </c>
      <c r="AE384" s="244">
        <v>4</v>
      </c>
      <c r="AF384" s="244">
        <v>4</v>
      </c>
      <c r="AG384" s="244">
        <v>4</v>
      </c>
      <c r="AH384" s="209"/>
      <c r="AI384" s="109"/>
      <c r="AJ384" s="109"/>
      <c r="AK384" s="109"/>
      <c r="AL384" s="109"/>
      <c r="AM384" s="109"/>
      <c r="AN384" s="67"/>
      <c r="AO384" s="109"/>
      <c r="AP384" s="109"/>
    </row>
    <row r="385" ht="16.5" spans="1:42">
      <c r="A385" s="246"/>
      <c r="B385" s="246"/>
      <c r="C385" s="246"/>
      <c r="D385" s="244">
        <v>4</v>
      </c>
      <c r="E385" s="244">
        <v>2</v>
      </c>
      <c r="F385" s="244">
        <v>4.5</v>
      </c>
      <c r="G385" s="244">
        <v>5</v>
      </c>
      <c r="H385" s="244">
        <v>6</v>
      </c>
      <c r="I385" s="244"/>
      <c r="J385" s="113">
        <v>4</v>
      </c>
      <c r="K385" s="244">
        <v>6</v>
      </c>
      <c r="L385" s="244">
        <v>7.5</v>
      </c>
      <c r="M385" s="244">
        <v>11</v>
      </c>
      <c r="N385" s="244"/>
      <c r="O385" s="113">
        <v>5.5</v>
      </c>
      <c r="P385" s="244">
        <v>1</v>
      </c>
      <c r="Q385" s="244">
        <v>7.5</v>
      </c>
      <c r="R385" s="244"/>
      <c r="S385" s="244"/>
      <c r="T385" s="244"/>
      <c r="U385" s="244"/>
      <c r="V385" s="244">
        <v>4.5</v>
      </c>
      <c r="W385" s="253">
        <v>6.5</v>
      </c>
      <c r="X385" s="244">
        <v>4.5</v>
      </c>
      <c r="Y385" s="244">
        <v>7</v>
      </c>
      <c r="Z385" s="244">
        <v>5.5</v>
      </c>
      <c r="AA385" s="244">
        <v>7.5</v>
      </c>
      <c r="AB385" s="244">
        <v>6</v>
      </c>
      <c r="AC385" s="106">
        <v>6</v>
      </c>
      <c r="AD385" s="244">
        <v>3</v>
      </c>
      <c r="AE385" s="244">
        <v>6</v>
      </c>
      <c r="AF385" s="244">
        <v>5.5</v>
      </c>
      <c r="AG385" s="244">
        <v>5.5</v>
      </c>
      <c r="AH385" s="209"/>
      <c r="AI385" s="109"/>
      <c r="AJ385" s="109"/>
      <c r="AK385" s="109"/>
      <c r="AL385" s="109"/>
      <c r="AM385" s="109"/>
      <c r="AN385" s="67"/>
      <c r="AO385" s="109"/>
      <c r="AP385" s="109"/>
    </row>
    <row r="386" ht="16.5" spans="1:42">
      <c r="A386" s="113" t="s">
        <v>141</v>
      </c>
      <c r="B386" s="113" t="s">
        <v>248</v>
      </c>
      <c r="C386" s="113" t="s">
        <v>248</v>
      </c>
      <c r="D386" s="244">
        <v>4</v>
      </c>
      <c r="E386" s="244">
        <v>4</v>
      </c>
      <c r="F386" s="244">
        <v>4</v>
      </c>
      <c r="G386" s="244">
        <v>4</v>
      </c>
      <c r="H386" s="244">
        <v>4</v>
      </c>
      <c r="I386" s="244">
        <v>4</v>
      </c>
      <c r="J386" s="244">
        <v>4</v>
      </c>
      <c r="K386" s="244">
        <v>4</v>
      </c>
      <c r="L386" s="244">
        <v>4</v>
      </c>
      <c r="M386" s="244">
        <v>4</v>
      </c>
      <c r="N386" s="244">
        <v>4</v>
      </c>
      <c r="O386" s="244">
        <v>4</v>
      </c>
      <c r="P386" s="244">
        <v>4</v>
      </c>
      <c r="Q386" s="244">
        <v>4</v>
      </c>
      <c r="R386" s="244">
        <v>4</v>
      </c>
      <c r="S386" s="244">
        <v>4</v>
      </c>
      <c r="T386" s="244">
        <v>4</v>
      </c>
      <c r="U386" s="244">
        <v>4</v>
      </c>
      <c r="V386" s="244">
        <v>4</v>
      </c>
      <c r="W386" s="253">
        <v>4</v>
      </c>
      <c r="X386" s="244">
        <v>4</v>
      </c>
      <c r="Y386" s="244">
        <v>4</v>
      </c>
      <c r="Z386" s="244">
        <v>4</v>
      </c>
      <c r="AA386" s="244">
        <v>4</v>
      </c>
      <c r="AB386" s="244">
        <v>4</v>
      </c>
      <c r="AC386" s="244">
        <v>4</v>
      </c>
      <c r="AD386" s="244">
        <v>4</v>
      </c>
      <c r="AE386" s="244"/>
      <c r="AF386" s="244">
        <v>4</v>
      </c>
      <c r="AG386" s="244">
        <v>4</v>
      </c>
      <c r="AH386" s="209"/>
      <c r="AI386" s="109">
        <f>IF(A386="","",COUNTIF(D386:AH387,"&gt;2")/2)</f>
        <v>28.5</v>
      </c>
      <c r="AJ386" s="109">
        <f>SUMPRODUCT(IFERROR((IFERROR(WEEKDAY($D$3:$AH$3,2),999)&lt;6)*D386:AH387,0))</f>
        <v>170.5</v>
      </c>
      <c r="AK386" s="109">
        <f>SUMPRODUCT((IFERROR(WEEKDAY($D$3:$AH$3,2),999)&lt;6)*D388:AH388)</f>
        <v>116.5</v>
      </c>
      <c r="AL386" s="109">
        <f>SUMPRODUCT(IFERROR((IFERROR(WEEKDAY($D$3:$AH$3,2),0)&gt;5)*D386:AH388,0))</f>
        <v>93.5</v>
      </c>
      <c r="AM386" s="109">
        <f>SUM(D386:AH388)</f>
        <v>380.5</v>
      </c>
      <c r="AN386" s="67" t="s">
        <v>219</v>
      </c>
      <c r="AO386" s="109">
        <f>SUMPRODUCT((IFERROR((D386:AH386+D387:AH387+D388:AH388),0)&gt;8)*1,IFERROR((D386:AH386+D387:AH387+D388:AH388-8),0))</f>
        <v>154</v>
      </c>
      <c r="AP386" s="109">
        <f>AM386-AO386</f>
        <v>226.5</v>
      </c>
    </row>
    <row r="387" ht="16.5" spans="1:42">
      <c r="A387" s="113"/>
      <c r="B387" s="113"/>
      <c r="C387" s="113"/>
      <c r="D387" s="244">
        <v>4</v>
      </c>
      <c r="E387" s="244">
        <v>4</v>
      </c>
      <c r="F387" s="244"/>
      <c r="G387" s="244">
        <v>4</v>
      </c>
      <c r="H387" s="244">
        <v>4</v>
      </c>
      <c r="I387" s="244">
        <v>4</v>
      </c>
      <c r="J387" s="244">
        <v>4</v>
      </c>
      <c r="K387" s="244">
        <v>4</v>
      </c>
      <c r="L387" s="244">
        <v>4</v>
      </c>
      <c r="M387" s="244">
        <v>4</v>
      </c>
      <c r="N387" s="244">
        <v>2.5</v>
      </c>
      <c r="O387" s="244">
        <v>4</v>
      </c>
      <c r="P387" s="244">
        <v>4</v>
      </c>
      <c r="Q387" s="244">
        <v>4</v>
      </c>
      <c r="R387" s="244">
        <v>4</v>
      </c>
      <c r="S387" s="244">
        <v>4</v>
      </c>
      <c r="T387" s="244">
        <v>4</v>
      </c>
      <c r="U387" s="244">
        <v>4</v>
      </c>
      <c r="V387" s="244">
        <v>4</v>
      </c>
      <c r="W387" s="253">
        <v>4</v>
      </c>
      <c r="X387" s="244">
        <v>4</v>
      </c>
      <c r="Y387" s="244">
        <v>4</v>
      </c>
      <c r="Z387" s="244">
        <v>4</v>
      </c>
      <c r="AA387" s="244">
        <v>4</v>
      </c>
      <c r="AB387" s="244">
        <v>4</v>
      </c>
      <c r="AC387" s="244">
        <v>4</v>
      </c>
      <c r="AD387" s="244">
        <v>4</v>
      </c>
      <c r="AE387" s="244"/>
      <c r="AF387" s="244">
        <v>4</v>
      </c>
      <c r="AG387" s="244">
        <v>4</v>
      </c>
      <c r="AH387" s="209"/>
      <c r="AI387" s="109"/>
      <c r="AJ387" s="109"/>
      <c r="AK387" s="109"/>
      <c r="AL387" s="109"/>
      <c r="AM387" s="109"/>
      <c r="AN387" s="67"/>
      <c r="AO387" s="109"/>
      <c r="AP387" s="109"/>
    </row>
    <row r="388" ht="16.5" spans="1:42">
      <c r="A388" s="113"/>
      <c r="B388" s="113"/>
      <c r="C388" s="113"/>
      <c r="D388" s="244">
        <v>4</v>
      </c>
      <c r="E388" s="244">
        <v>2</v>
      </c>
      <c r="F388" s="244"/>
      <c r="G388" s="244">
        <v>5</v>
      </c>
      <c r="H388" s="244">
        <v>6</v>
      </c>
      <c r="I388" s="244">
        <v>6</v>
      </c>
      <c r="J388" s="113">
        <v>4</v>
      </c>
      <c r="K388" s="244">
        <v>5.5</v>
      </c>
      <c r="L388" s="244">
        <v>5.5</v>
      </c>
      <c r="M388" s="244">
        <v>11</v>
      </c>
      <c r="N388" s="244"/>
      <c r="O388" s="113">
        <v>5.5</v>
      </c>
      <c r="P388" s="244">
        <v>7</v>
      </c>
      <c r="Q388" s="244">
        <v>7.5</v>
      </c>
      <c r="R388" s="244">
        <v>4</v>
      </c>
      <c r="S388" s="244">
        <v>6.5</v>
      </c>
      <c r="T388" s="244">
        <v>7</v>
      </c>
      <c r="U388" s="244">
        <v>7</v>
      </c>
      <c r="V388" s="244">
        <v>6</v>
      </c>
      <c r="W388" s="253">
        <v>6.5</v>
      </c>
      <c r="X388" s="244">
        <v>4.5</v>
      </c>
      <c r="Y388" s="244">
        <v>7</v>
      </c>
      <c r="Z388" s="244">
        <v>6.5</v>
      </c>
      <c r="AA388" s="244">
        <v>7.5</v>
      </c>
      <c r="AB388" s="244">
        <v>5</v>
      </c>
      <c r="AC388" s="244">
        <v>5.5</v>
      </c>
      <c r="AD388" s="244">
        <v>2</v>
      </c>
      <c r="AE388" s="244"/>
      <c r="AF388" s="244">
        <v>4.5</v>
      </c>
      <c r="AG388" s="244">
        <v>5.5</v>
      </c>
      <c r="AH388" s="209"/>
      <c r="AI388" s="109"/>
      <c r="AJ388" s="109"/>
      <c r="AK388" s="109"/>
      <c r="AL388" s="109"/>
      <c r="AM388" s="109"/>
      <c r="AN388" s="67"/>
      <c r="AO388" s="109"/>
      <c r="AP388" s="109"/>
    </row>
    <row r="389" ht="16.5" spans="1:42">
      <c r="A389" s="149" t="s">
        <v>155</v>
      </c>
      <c r="B389" s="149" t="s">
        <v>248</v>
      </c>
      <c r="C389" s="149" t="s">
        <v>248</v>
      </c>
      <c r="D389" s="202">
        <v>4</v>
      </c>
      <c r="E389" s="202">
        <v>2.5</v>
      </c>
      <c r="F389" s="202">
        <v>2</v>
      </c>
      <c r="G389" s="202">
        <v>4</v>
      </c>
      <c r="H389" s="202">
        <v>4</v>
      </c>
      <c r="I389" s="202">
        <v>4</v>
      </c>
      <c r="J389" s="202">
        <v>4</v>
      </c>
      <c r="K389" s="202">
        <v>4</v>
      </c>
      <c r="L389" s="202">
        <v>4</v>
      </c>
      <c r="M389" s="202">
        <v>4</v>
      </c>
      <c r="N389" s="202">
        <v>4</v>
      </c>
      <c r="O389" s="202">
        <v>4</v>
      </c>
      <c r="P389" s="202">
        <v>4</v>
      </c>
      <c r="Q389" s="202">
        <v>4</v>
      </c>
      <c r="R389" s="202">
        <v>4</v>
      </c>
      <c r="S389" s="202">
        <v>3.5</v>
      </c>
      <c r="T389" s="202"/>
      <c r="U389" s="202">
        <v>4</v>
      </c>
      <c r="V389" s="202">
        <v>4</v>
      </c>
      <c r="W389" s="252">
        <v>4</v>
      </c>
      <c r="X389" s="202">
        <v>4</v>
      </c>
      <c r="Y389" s="202">
        <v>4</v>
      </c>
      <c r="Z389" s="202">
        <v>4</v>
      </c>
      <c r="AA389" s="202">
        <v>4</v>
      </c>
      <c r="AB389" s="202">
        <v>4</v>
      </c>
      <c r="AC389" s="202">
        <v>4</v>
      </c>
      <c r="AD389" s="202">
        <v>4</v>
      </c>
      <c r="AE389" s="202">
        <v>4</v>
      </c>
      <c r="AF389" s="202">
        <v>4</v>
      </c>
      <c r="AG389" s="202">
        <v>4</v>
      </c>
      <c r="AH389" s="209"/>
      <c r="AI389" s="109">
        <f>IF(A389="","",COUNTIF(D389:AH390,"&gt;2")/2)</f>
        <v>26.5</v>
      </c>
      <c r="AJ389" s="109">
        <f>SUMPRODUCT(IFERROR((IFERROR(WEEKDAY($D$3:$AH$3,2),999)&lt;6)*D389:AH390,0))</f>
        <v>150</v>
      </c>
      <c r="AK389" s="109">
        <f>SUMPRODUCT((IFERROR(WEEKDAY($D$3:$AH$3,2),999)&lt;6)*D391:AH391)</f>
        <v>50</v>
      </c>
      <c r="AL389" s="109">
        <f>SUMPRODUCT(IFERROR((IFERROR(WEEKDAY($D$3:$AH$3,2),0)&gt;5)*D389:AH391,0))</f>
        <v>84.5</v>
      </c>
      <c r="AM389" s="109">
        <f>SUM(D389:AH391)</f>
        <v>284.5</v>
      </c>
      <c r="AN389" s="67" t="s">
        <v>219</v>
      </c>
      <c r="AO389" s="109">
        <f>SUMPRODUCT((IFERROR((D389:AH389+D390:AH390+D391:AH391),0)&gt;8)*1,IFERROR((D389:AH389+D390:AH390+D391:AH391-8),0))</f>
        <v>70.5</v>
      </c>
      <c r="AP389" s="109">
        <f>AM389-AO389</f>
        <v>214</v>
      </c>
    </row>
    <row r="390" ht="16.5" spans="1:42">
      <c r="A390" s="149"/>
      <c r="B390" s="149"/>
      <c r="C390" s="149"/>
      <c r="D390" s="202">
        <v>4</v>
      </c>
      <c r="E390" s="202"/>
      <c r="F390" s="202"/>
      <c r="G390" s="202">
        <v>4</v>
      </c>
      <c r="H390" s="202">
        <v>4</v>
      </c>
      <c r="I390" s="202">
        <v>4</v>
      </c>
      <c r="J390" s="202">
        <v>4</v>
      </c>
      <c r="K390" s="202">
        <v>4</v>
      </c>
      <c r="L390" s="202">
        <v>4</v>
      </c>
      <c r="M390" s="202">
        <v>4</v>
      </c>
      <c r="N390" s="202">
        <v>4</v>
      </c>
      <c r="O390" s="202">
        <v>4</v>
      </c>
      <c r="P390" s="202">
        <v>4</v>
      </c>
      <c r="Q390" s="202">
        <v>4</v>
      </c>
      <c r="R390" s="202">
        <v>4</v>
      </c>
      <c r="S390" s="202"/>
      <c r="T390" s="202"/>
      <c r="U390" s="202">
        <v>4</v>
      </c>
      <c r="V390" s="202">
        <v>4</v>
      </c>
      <c r="W390" s="252">
        <v>4</v>
      </c>
      <c r="X390" s="202">
        <v>4</v>
      </c>
      <c r="Y390" s="202">
        <v>4</v>
      </c>
      <c r="Z390" s="202">
        <v>4</v>
      </c>
      <c r="AA390" s="202">
        <v>4</v>
      </c>
      <c r="AB390" s="202">
        <v>4</v>
      </c>
      <c r="AC390" s="66">
        <v>4</v>
      </c>
      <c r="AD390" s="202">
        <v>4</v>
      </c>
      <c r="AE390" s="202">
        <v>4</v>
      </c>
      <c r="AF390" s="202">
        <v>4</v>
      </c>
      <c r="AG390" s="202">
        <v>2</v>
      </c>
      <c r="AH390" s="209"/>
      <c r="AI390" s="109"/>
      <c r="AJ390" s="109"/>
      <c r="AK390" s="109"/>
      <c r="AL390" s="109"/>
      <c r="AM390" s="109"/>
      <c r="AN390" s="67"/>
      <c r="AO390" s="109"/>
      <c r="AP390" s="109"/>
    </row>
    <row r="391" ht="16.5" spans="1:42">
      <c r="A391" s="149"/>
      <c r="B391" s="149"/>
      <c r="C391" s="149"/>
      <c r="D391" s="202"/>
      <c r="E391" s="202"/>
      <c r="F391" s="202"/>
      <c r="G391" s="202"/>
      <c r="H391" s="202">
        <v>4.5</v>
      </c>
      <c r="I391" s="202">
        <v>4</v>
      </c>
      <c r="J391" s="249"/>
      <c r="K391" s="202">
        <v>2</v>
      </c>
      <c r="L391" s="202">
        <v>6.5</v>
      </c>
      <c r="M391" s="202">
        <v>4.5</v>
      </c>
      <c r="N391" s="202">
        <v>1</v>
      </c>
      <c r="O391" s="249">
        <v>3.5</v>
      </c>
      <c r="P391" s="202"/>
      <c r="Q391" s="202">
        <v>1.5</v>
      </c>
      <c r="R391" s="202">
        <v>4</v>
      </c>
      <c r="S391" s="202"/>
      <c r="T391" s="202"/>
      <c r="U391" s="202">
        <v>5</v>
      </c>
      <c r="V391" s="202">
        <v>5</v>
      </c>
      <c r="W391" s="252">
        <v>5</v>
      </c>
      <c r="X391" s="202">
        <v>4</v>
      </c>
      <c r="Y391" s="202">
        <v>1.5</v>
      </c>
      <c r="Z391" s="202">
        <v>2.5</v>
      </c>
      <c r="AA391" s="202">
        <v>2.5</v>
      </c>
      <c r="AB391" s="202"/>
      <c r="AC391" s="66">
        <v>3</v>
      </c>
      <c r="AD391" s="202">
        <v>4.5</v>
      </c>
      <c r="AE391" s="202">
        <v>1.5</v>
      </c>
      <c r="AF391" s="202">
        <v>4.5</v>
      </c>
      <c r="AG391" s="202"/>
      <c r="AH391" s="209"/>
      <c r="AI391" s="109"/>
      <c r="AJ391" s="109"/>
      <c r="AK391" s="109"/>
      <c r="AL391" s="109"/>
      <c r="AM391" s="109"/>
      <c r="AN391" s="67"/>
      <c r="AO391" s="109"/>
      <c r="AP391" s="109"/>
    </row>
    <row r="392" ht="13.5" spans="1:42">
      <c r="A392" s="197" t="s">
        <v>134</v>
      </c>
      <c r="B392" s="197" t="s">
        <v>248</v>
      </c>
      <c r="C392" s="197" t="s">
        <v>248</v>
      </c>
      <c r="D392" s="253">
        <v>4</v>
      </c>
      <c r="E392" s="253">
        <v>4</v>
      </c>
      <c r="F392" s="253">
        <v>4</v>
      </c>
      <c r="G392" s="253">
        <v>4</v>
      </c>
      <c r="H392" s="253">
        <v>4</v>
      </c>
      <c r="I392" s="253">
        <v>4</v>
      </c>
      <c r="J392" s="253"/>
      <c r="K392" s="253">
        <v>4</v>
      </c>
      <c r="L392" s="253">
        <v>4</v>
      </c>
      <c r="M392" s="253" t="s">
        <v>226</v>
      </c>
      <c r="N392" s="253"/>
      <c r="O392" s="253"/>
      <c r="P392" s="253"/>
      <c r="Q392" s="253"/>
      <c r="R392" s="253"/>
      <c r="S392" s="253"/>
      <c r="T392" s="253"/>
      <c r="U392" s="253"/>
      <c r="V392" s="253"/>
      <c r="W392" s="253"/>
      <c r="X392" s="253"/>
      <c r="Y392" s="253"/>
      <c r="Z392" s="253"/>
      <c r="AA392" s="253"/>
      <c r="AB392" s="253"/>
      <c r="AC392" s="253"/>
      <c r="AD392" s="253"/>
      <c r="AE392" s="253"/>
      <c r="AF392" s="253"/>
      <c r="AG392" s="253"/>
      <c r="AH392" s="116"/>
      <c r="AI392" s="109">
        <f>IF(A392="","",COUNTIF(D392:AH393,"&gt;2")/2)</f>
        <v>8</v>
      </c>
      <c r="AJ392" s="109">
        <f>SUMPRODUCT(IFERROR((IFERROR(WEEKDAY($D$3:$AH$3,2),999)&lt;6)*D392:AH393,0))</f>
        <v>56</v>
      </c>
      <c r="AK392" s="109">
        <f>SUMPRODUCT((IFERROR(WEEKDAY($D$3:$AH$3,2),999)&lt;6)*D394:AH394)</f>
        <v>29.5</v>
      </c>
      <c r="AL392" s="109">
        <f>SUMPRODUCT(IFERROR((IFERROR(WEEKDAY($D$3:$AH$3,2),0)&gt;5)*D392:AH394,0))</f>
        <v>13.5</v>
      </c>
      <c r="AM392" s="109">
        <f>SUM(D392:AH394)</f>
        <v>99</v>
      </c>
      <c r="AN392" s="67" t="s">
        <v>219</v>
      </c>
      <c r="AO392" s="109">
        <f>SUMPRODUCT((IFERROR((D392:AH392+D393:AH393+D394:AH394),0)&gt;8)*1,IFERROR((D392:AH392+D393:AH393+D394:AH394-8),0))</f>
        <v>35</v>
      </c>
      <c r="AP392" s="109">
        <f>AM392-AO392</f>
        <v>64</v>
      </c>
    </row>
    <row r="393" ht="13.5" spans="1:42">
      <c r="A393" s="197"/>
      <c r="B393" s="197"/>
      <c r="C393" s="197"/>
      <c r="D393" s="253">
        <v>4</v>
      </c>
      <c r="E393" s="253">
        <v>4</v>
      </c>
      <c r="F393" s="253">
        <v>4</v>
      </c>
      <c r="G393" s="253">
        <v>4</v>
      </c>
      <c r="H393" s="253">
        <v>4</v>
      </c>
      <c r="I393" s="253">
        <v>4</v>
      </c>
      <c r="J393" s="253"/>
      <c r="K393" s="253">
        <v>4</v>
      </c>
      <c r="L393" s="253">
        <v>4</v>
      </c>
      <c r="M393" s="253" t="s">
        <v>226</v>
      </c>
      <c r="N393" s="253"/>
      <c r="O393" s="253"/>
      <c r="P393" s="253"/>
      <c r="Q393" s="253"/>
      <c r="R393" s="253"/>
      <c r="S393" s="253"/>
      <c r="T393" s="253"/>
      <c r="U393" s="253"/>
      <c r="V393" s="253"/>
      <c r="W393" s="253"/>
      <c r="X393" s="253"/>
      <c r="Y393" s="253"/>
      <c r="Z393" s="253"/>
      <c r="AA393" s="253"/>
      <c r="AB393" s="253"/>
      <c r="AC393" s="287"/>
      <c r="AD393" s="253"/>
      <c r="AE393" s="253"/>
      <c r="AF393" s="253"/>
      <c r="AG393" s="253"/>
      <c r="AH393" s="117"/>
      <c r="AI393" s="109"/>
      <c r="AJ393" s="109"/>
      <c r="AK393" s="109"/>
      <c r="AL393" s="109"/>
      <c r="AM393" s="109"/>
      <c r="AN393" s="67"/>
      <c r="AO393" s="109"/>
      <c r="AP393" s="109"/>
    </row>
    <row r="394" ht="13.5" spans="1:42">
      <c r="A394" s="197"/>
      <c r="B394" s="197"/>
      <c r="C394" s="197"/>
      <c r="D394" s="253">
        <v>4</v>
      </c>
      <c r="E394" s="253">
        <v>2</v>
      </c>
      <c r="F394" s="253">
        <v>4.5</v>
      </c>
      <c r="G394" s="253">
        <v>3.5</v>
      </c>
      <c r="H394" s="253">
        <v>4.5</v>
      </c>
      <c r="I394" s="253">
        <v>5.5</v>
      </c>
      <c r="J394" s="197"/>
      <c r="K394" s="253">
        <v>3.5</v>
      </c>
      <c r="L394" s="253">
        <v>7.5</v>
      </c>
      <c r="M394" s="253"/>
      <c r="N394" s="253"/>
      <c r="O394" s="197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  <c r="AB394" s="253"/>
      <c r="AC394" s="287"/>
      <c r="AD394" s="253"/>
      <c r="AE394" s="253"/>
      <c r="AF394" s="253"/>
      <c r="AG394" s="253"/>
      <c r="AH394" s="117"/>
      <c r="AI394" s="109"/>
      <c r="AJ394" s="109"/>
      <c r="AK394" s="109"/>
      <c r="AL394" s="109"/>
      <c r="AM394" s="109"/>
      <c r="AN394" s="67"/>
      <c r="AO394" s="109"/>
      <c r="AP394" s="109"/>
    </row>
    <row r="395" ht="15" spans="1:42">
      <c r="A395" s="149" t="s">
        <v>135</v>
      </c>
      <c r="B395" s="149" t="s">
        <v>248</v>
      </c>
      <c r="C395" s="149" t="s">
        <v>248</v>
      </c>
      <c r="D395" s="202"/>
      <c r="E395" s="202"/>
      <c r="F395" s="202"/>
      <c r="G395" s="202"/>
      <c r="H395" s="202"/>
      <c r="I395" s="202"/>
      <c r="J395" s="202"/>
      <c r="K395" s="202"/>
      <c r="L395" s="202"/>
      <c r="M395" s="202"/>
      <c r="N395" s="202"/>
      <c r="O395" s="202"/>
      <c r="P395" s="202">
        <v>4</v>
      </c>
      <c r="Q395" s="202">
        <v>4</v>
      </c>
      <c r="R395" s="202">
        <v>4</v>
      </c>
      <c r="S395" s="202">
        <v>4</v>
      </c>
      <c r="T395" s="202">
        <v>4</v>
      </c>
      <c r="U395" s="202">
        <v>4</v>
      </c>
      <c r="V395" s="202">
        <v>4</v>
      </c>
      <c r="W395" s="252">
        <v>4</v>
      </c>
      <c r="X395" s="202" t="s">
        <v>226</v>
      </c>
      <c r="Y395" s="202"/>
      <c r="Z395" s="202"/>
      <c r="AA395" s="202"/>
      <c r="AB395" s="202"/>
      <c r="AC395" s="202"/>
      <c r="AD395" s="202"/>
      <c r="AE395" s="202"/>
      <c r="AF395" s="202"/>
      <c r="AG395" s="202"/>
      <c r="AH395" s="201"/>
      <c r="AI395" s="109">
        <f>IF(A395="","",COUNTIF(D395:AH396,"&gt;2")/2)</f>
        <v>8.5</v>
      </c>
      <c r="AJ395" s="109">
        <f>SUMPRODUCT(IFERROR((IFERROR(WEEKDAY($D$3:$AH$3,2),999)&lt;6)*D395:AH396,0))</f>
        <v>44</v>
      </c>
      <c r="AK395" s="109">
        <f>SUMPRODUCT((IFERROR(WEEKDAY($D$3:$AH$3,2),999)&lt;6)*D397:AH397)</f>
        <v>15</v>
      </c>
      <c r="AL395" s="109">
        <f>SUMPRODUCT(IFERROR((IFERROR(WEEKDAY($D$3:$AH$3,2),0)&gt;5)*D395:AH397,0))</f>
        <v>31.5</v>
      </c>
      <c r="AM395" s="109">
        <f>SUM(D395:AH397)</f>
        <v>90.5</v>
      </c>
      <c r="AN395" s="67" t="s">
        <v>219</v>
      </c>
      <c r="AO395" s="109">
        <f>SUMPRODUCT((IFERROR((D395:AH395+D396:AH396+D397:AH397),0)&gt;8)*1,IFERROR((D395:AH395+D396:AH396+D397:AH397-8),0))</f>
        <v>20</v>
      </c>
      <c r="AP395" s="109">
        <f>AM395-AO395</f>
        <v>70.5</v>
      </c>
    </row>
    <row r="396" ht="15" spans="1:42">
      <c r="A396" s="149"/>
      <c r="B396" s="149"/>
      <c r="C396" s="149"/>
      <c r="D396" s="202"/>
      <c r="E396" s="202"/>
      <c r="F396" s="202"/>
      <c r="G396" s="202"/>
      <c r="H396" s="202"/>
      <c r="I396" s="202"/>
      <c r="J396" s="202"/>
      <c r="K396" s="202"/>
      <c r="L396" s="202"/>
      <c r="M396" s="202"/>
      <c r="N396" s="202"/>
      <c r="O396" s="202">
        <v>4</v>
      </c>
      <c r="P396" s="202">
        <v>4</v>
      </c>
      <c r="Q396" s="202">
        <v>4</v>
      </c>
      <c r="R396" s="202">
        <v>4</v>
      </c>
      <c r="S396" s="202">
        <v>4</v>
      </c>
      <c r="T396" s="202">
        <v>4</v>
      </c>
      <c r="U396" s="202">
        <v>4</v>
      </c>
      <c r="V396" s="202">
        <v>4</v>
      </c>
      <c r="W396" s="252">
        <v>4</v>
      </c>
      <c r="X396" s="202"/>
      <c r="Y396" s="202"/>
      <c r="Z396" s="202"/>
      <c r="AA396" s="202"/>
      <c r="AB396" s="202"/>
      <c r="AC396" s="66"/>
      <c r="AD396" s="202"/>
      <c r="AE396" s="202"/>
      <c r="AF396" s="202"/>
      <c r="AG396" s="202"/>
      <c r="AH396" s="201"/>
      <c r="AI396" s="109"/>
      <c r="AJ396" s="109"/>
      <c r="AK396" s="109"/>
      <c r="AL396" s="109"/>
      <c r="AM396" s="109"/>
      <c r="AN396" s="67"/>
      <c r="AO396" s="109"/>
      <c r="AP396" s="109"/>
    </row>
    <row r="397" ht="15" spans="1:42">
      <c r="A397" s="149"/>
      <c r="B397" s="149"/>
      <c r="C397" s="149"/>
      <c r="D397" s="202"/>
      <c r="E397" s="202"/>
      <c r="F397" s="202"/>
      <c r="G397" s="202"/>
      <c r="H397" s="202"/>
      <c r="I397" s="202"/>
      <c r="J397" s="249"/>
      <c r="K397" s="202"/>
      <c r="L397" s="202"/>
      <c r="M397" s="202"/>
      <c r="N397" s="202"/>
      <c r="O397" s="249">
        <v>2.5</v>
      </c>
      <c r="P397" s="202">
        <v>2.5</v>
      </c>
      <c r="Q397" s="202">
        <v>2.5</v>
      </c>
      <c r="R397" s="202">
        <v>2.5</v>
      </c>
      <c r="S397" s="202">
        <v>2.5</v>
      </c>
      <c r="T397" s="202">
        <v>2.5</v>
      </c>
      <c r="U397" s="202">
        <v>2.5</v>
      </c>
      <c r="V397" s="202">
        <v>2.5</v>
      </c>
      <c r="W397" s="252">
        <v>2.5</v>
      </c>
      <c r="X397" s="202"/>
      <c r="Y397" s="202"/>
      <c r="Z397" s="202"/>
      <c r="AA397" s="202"/>
      <c r="AB397" s="202"/>
      <c r="AC397" s="66"/>
      <c r="AD397" s="202"/>
      <c r="AE397" s="202"/>
      <c r="AF397" s="202"/>
      <c r="AG397" s="202"/>
      <c r="AH397" s="201"/>
      <c r="AI397" s="109"/>
      <c r="AJ397" s="109"/>
      <c r="AK397" s="109"/>
      <c r="AL397" s="109"/>
      <c r="AM397" s="109"/>
      <c r="AN397" s="67"/>
      <c r="AO397" s="109"/>
      <c r="AP397" s="109"/>
    </row>
    <row r="398" ht="15" spans="1:42">
      <c r="A398" s="149" t="s">
        <v>136</v>
      </c>
      <c r="B398" s="149" t="s">
        <v>248</v>
      </c>
      <c r="C398" s="149" t="s">
        <v>248</v>
      </c>
      <c r="D398" s="202"/>
      <c r="E398" s="202"/>
      <c r="F398" s="202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52">
        <v>4</v>
      </c>
      <c r="X398" s="202">
        <v>4</v>
      </c>
      <c r="Y398" s="202">
        <v>4</v>
      </c>
      <c r="Z398" s="202"/>
      <c r="AA398" s="202">
        <v>4</v>
      </c>
      <c r="AB398" s="202">
        <v>4</v>
      </c>
      <c r="AC398" s="202">
        <v>4</v>
      </c>
      <c r="AD398" s="202"/>
      <c r="AE398" s="202">
        <v>4</v>
      </c>
      <c r="AF398" s="202">
        <v>4</v>
      </c>
      <c r="AG398" s="202">
        <v>4</v>
      </c>
      <c r="AH398" s="201"/>
      <c r="AI398" s="109">
        <f>IF(A398="","",COUNTIF(D398:AH399,"&gt;2")/2)</f>
        <v>9</v>
      </c>
      <c r="AJ398" s="109">
        <f>SUMPRODUCT(IFERROR((IFERROR(WEEKDAY($D$3:$AH$3,2),999)&lt;6)*D398:AH399,0))</f>
        <v>48</v>
      </c>
      <c r="AK398" s="109">
        <f>SUMPRODUCT((IFERROR(WEEKDAY($D$3:$AH$3,2),999)&lt;6)*D400:AH400)</f>
        <v>34.5</v>
      </c>
      <c r="AL398" s="109">
        <f>SUMPRODUCT(IFERROR((IFERROR(WEEKDAY($D$3:$AH$3,2),0)&gt;5)*D398:AH400,0))</f>
        <v>40</v>
      </c>
      <c r="AM398" s="109">
        <f>SUM(D398:AH400)</f>
        <v>122.5</v>
      </c>
      <c r="AN398" s="67" t="s">
        <v>219</v>
      </c>
      <c r="AO398" s="109">
        <f>SUMPRODUCT((IFERROR((D398:AH398+D399:AH399+D400:AH400),0)&gt;8)*1,IFERROR((D398:AH398+D399:AH399+D400:AH400-8),0))</f>
        <v>50.5</v>
      </c>
      <c r="AP398" s="109">
        <f>AM398-AO398</f>
        <v>72</v>
      </c>
    </row>
    <row r="399" ht="15" spans="1:42">
      <c r="A399" s="149"/>
      <c r="B399" s="149"/>
      <c r="C399" s="149"/>
      <c r="D399" s="202"/>
      <c r="E399" s="202"/>
      <c r="F399" s="202"/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  <c r="T399" s="202"/>
      <c r="U399" s="202"/>
      <c r="V399" s="202"/>
      <c r="W399" s="252">
        <v>4</v>
      </c>
      <c r="X399" s="202">
        <v>4</v>
      </c>
      <c r="Y399" s="202">
        <v>4</v>
      </c>
      <c r="Z399" s="202"/>
      <c r="AA399" s="202">
        <v>4</v>
      </c>
      <c r="AB399" s="202">
        <v>4</v>
      </c>
      <c r="AC399" s="202">
        <v>4</v>
      </c>
      <c r="AD399" s="202"/>
      <c r="AE399" s="202">
        <v>4</v>
      </c>
      <c r="AF399" s="202">
        <v>4</v>
      </c>
      <c r="AG399" s="202">
        <v>4</v>
      </c>
      <c r="AH399" s="201"/>
      <c r="AI399" s="109"/>
      <c r="AJ399" s="109"/>
      <c r="AK399" s="109"/>
      <c r="AL399" s="109"/>
      <c r="AM399" s="109"/>
      <c r="AN399" s="67"/>
      <c r="AO399" s="109"/>
      <c r="AP399" s="109"/>
    </row>
    <row r="400" ht="15" spans="1:42">
      <c r="A400" s="149"/>
      <c r="B400" s="149"/>
      <c r="C400" s="149"/>
      <c r="D400" s="202"/>
      <c r="E400" s="202"/>
      <c r="F400" s="202"/>
      <c r="G400" s="202"/>
      <c r="H400" s="202"/>
      <c r="I400" s="202"/>
      <c r="J400" s="249"/>
      <c r="K400" s="202"/>
      <c r="L400" s="202"/>
      <c r="M400" s="202"/>
      <c r="N400" s="202"/>
      <c r="O400" s="249"/>
      <c r="P400" s="202"/>
      <c r="Q400" s="202"/>
      <c r="R400" s="202"/>
      <c r="S400" s="202"/>
      <c r="T400" s="202"/>
      <c r="U400" s="202"/>
      <c r="V400" s="202"/>
      <c r="W400" s="252">
        <v>6.5</v>
      </c>
      <c r="X400" s="202">
        <v>4.5</v>
      </c>
      <c r="Y400" s="202">
        <v>4.5</v>
      </c>
      <c r="Z400" s="202"/>
      <c r="AA400" s="202">
        <v>7.5</v>
      </c>
      <c r="AB400" s="202">
        <v>7</v>
      </c>
      <c r="AC400" s="202">
        <v>6</v>
      </c>
      <c r="AD400" s="202"/>
      <c r="AE400" s="202">
        <v>5</v>
      </c>
      <c r="AF400" s="202">
        <v>5.5</v>
      </c>
      <c r="AG400" s="202">
        <v>4</v>
      </c>
      <c r="AH400" s="201"/>
      <c r="AI400" s="109"/>
      <c r="AJ400" s="109"/>
      <c r="AK400" s="109"/>
      <c r="AL400" s="109"/>
      <c r="AM400" s="109"/>
      <c r="AN400" s="67"/>
      <c r="AO400" s="109"/>
      <c r="AP400" s="109"/>
    </row>
    <row r="401" ht="14.25" spans="1:42">
      <c r="A401" s="149" t="s">
        <v>137</v>
      </c>
      <c r="B401" s="149" t="s">
        <v>248</v>
      </c>
      <c r="C401" s="149" t="s">
        <v>248</v>
      </c>
      <c r="D401" s="202"/>
      <c r="E401" s="202"/>
      <c r="F401" s="202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52">
        <v>4</v>
      </c>
      <c r="X401" s="202">
        <v>4</v>
      </c>
      <c r="Y401" s="202">
        <v>4</v>
      </c>
      <c r="Z401" s="202">
        <v>4</v>
      </c>
      <c r="AA401" s="202">
        <v>4</v>
      </c>
      <c r="AB401" s="202">
        <v>4</v>
      </c>
      <c r="AC401" s="202">
        <v>4</v>
      </c>
      <c r="AD401" s="202">
        <v>4</v>
      </c>
      <c r="AE401" s="202" t="s">
        <v>226</v>
      </c>
      <c r="AF401" s="202"/>
      <c r="AG401" s="202"/>
      <c r="AH401" s="78"/>
      <c r="AI401" s="109">
        <f>IF(A401="","",COUNTIF(D401:AH402,"&gt;2")/2)</f>
        <v>8</v>
      </c>
      <c r="AJ401" s="109">
        <f>SUMPRODUCT(IFERROR((IFERROR(WEEKDAY($D$3:$AH$3,2),999)&lt;6)*D401:AH402,0))</f>
        <v>40</v>
      </c>
      <c r="AK401" s="109">
        <f>SUMPRODUCT((IFERROR(WEEKDAY($D$3:$AH$3,2),999)&lt;6)*D403:AH403)</f>
        <v>30</v>
      </c>
      <c r="AL401" s="109">
        <f>SUMPRODUCT(IFERROR((IFERROR(WEEKDAY($D$3:$AH$3,2),0)&gt;5)*D401:AH403,0))</f>
        <v>38</v>
      </c>
      <c r="AM401" s="109">
        <f>SUM(D401:AH403)</f>
        <v>108</v>
      </c>
      <c r="AN401" s="67" t="s">
        <v>219</v>
      </c>
      <c r="AO401" s="109">
        <f>SUMPRODUCT((IFERROR((D401:AH401+D402:AH402+D403:AH403),0)&gt;8)*1,IFERROR((D401:AH401+D402:AH402+D403:AH403-8),0))</f>
        <v>44</v>
      </c>
      <c r="AP401" s="109">
        <f>AM401-AO401</f>
        <v>64</v>
      </c>
    </row>
    <row r="402" ht="14.25" spans="1:42">
      <c r="A402" s="149"/>
      <c r="B402" s="149"/>
      <c r="C402" s="149"/>
      <c r="D402" s="202"/>
      <c r="E402" s="202"/>
      <c r="F402" s="202"/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52">
        <v>4</v>
      </c>
      <c r="X402" s="202">
        <v>4</v>
      </c>
      <c r="Y402" s="202">
        <v>4</v>
      </c>
      <c r="Z402" s="202">
        <v>4</v>
      </c>
      <c r="AA402" s="202">
        <v>4</v>
      </c>
      <c r="AB402" s="202">
        <v>4</v>
      </c>
      <c r="AC402" s="202">
        <v>4</v>
      </c>
      <c r="AD402" s="202">
        <v>4</v>
      </c>
      <c r="AE402" s="202"/>
      <c r="AF402" s="202"/>
      <c r="AG402" s="202"/>
      <c r="AH402" s="78"/>
      <c r="AI402" s="109"/>
      <c r="AJ402" s="109"/>
      <c r="AK402" s="109"/>
      <c r="AL402" s="109"/>
      <c r="AM402" s="109"/>
      <c r="AN402" s="67"/>
      <c r="AO402" s="109"/>
      <c r="AP402" s="109"/>
    </row>
    <row r="403" ht="14.25" spans="1:42">
      <c r="A403" s="149"/>
      <c r="B403" s="149"/>
      <c r="C403" s="149"/>
      <c r="D403" s="202"/>
      <c r="E403" s="202"/>
      <c r="F403" s="202"/>
      <c r="G403" s="202"/>
      <c r="H403" s="202"/>
      <c r="I403" s="202"/>
      <c r="J403" s="249"/>
      <c r="K403" s="202"/>
      <c r="L403" s="202"/>
      <c r="M403" s="202"/>
      <c r="N403" s="202"/>
      <c r="O403" s="249"/>
      <c r="P403" s="202"/>
      <c r="Q403" s="202"/>
      <c r="R403" s="202"/>
      <c r="S403" s="202"/>
      <c r="T403" s="202"/>
      <c r="U403" s="202"/>
      <c r="V403" s="202"/>
      <c r="W403" s="252">
        <v>5</v>
      </c>
      <c r="X403" s="202">
        <v>6</v>
      </c>
      <c r="Y403" s="202">
        <v>4.5</v>
      </c>
      <c r="Z403" s="202">
        <v>5.5</v>
      </c>
      <c r="AA403" s="202">
        <v>7.5</v>
      </c>
      <c r="AB403" s="202">
        <v>7</v>
      </c>
      <c r="AC403" s="202">
        <v>5.5</v>
      </c>
      <c r="AD403" s="202">
        <v>3</v>
      </c>
      <c r="AE403" s="202"/>
      <c r="AF403" s="202"/>
      <c r="AG403" s="202"/>
      <c r="AH403" s="78"/>
      <c r="AI403" s="109"/>
      <c r="AJ403" s="109"/>
      <c r="AK403" s="109"/>
      <c r="AL403" s="109"/>
      <c r="AM403" s="109"/>
      <c r="AN403" s="67"/>
      <c r="AO403" s="109"/>
      <c r="AP403" s="109"/>
    </row>
    <row r="404" ht="14.25" spans="1:42">
      <c r="A404" s="149" t="s">
        <v>138</v>
      </c>
      <c r="B404" s="149" t="s">
        <v>248</v>
      </c>
      <c r="C404" s="149" t="s">
        <v>248</v>
      </c>
      <c r="D404" s="202"/>
      <c r="E404" s="202"/>
      <c r="F404" s="202"/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52"/>
      <c r="X404" s="202"/>
      <c r="Y404" s="202">
        <v>4</v>
      </c>
      <c r="Z404" s="202"/>
      <c r="AA404" s="202">
        <v>4</v>
      </c>
      <c r="AB404" s="202"/>
      <c r="AC404" s="202">
        <v>4</v>
      </c>
      <c r="AD404" s="202">
        <v>4</v>
      </c>
      <c r="AE404" s="202">
        <v>4</v>
      </c>
      <c r="AF404" s="202">
        <v>4</v>
      </c>
      <c r="AG404" s="202">
        <v>4</v>
      </c>
      <c r="AH404" s="78"/>
      <c r="AI404" s="109">
        <f>IF(A404="","",COUNTIF(D404:AH405,"&gt;2")/2)</f>
        <v>7.5</v>
      </c>
      <c r="AJ404" s="109">
        <f>SUMPRODUCT(IFERROR((IFERROR(WEEKDAY($D$3:$AH$3,2),999)&lt;6)*D404:AH405,0))</f>
        <v>44</v>
      </c>
      <c r="AK404" s="109">
        <f>SUMPRODUCT((IFERROR(WEEKDAY($D$3:$AH$3,2),999)&lt;6)*D406:AH406)</f>
        <v>34.5</v>
      </c>
      <c r="AL404" s="109">
        <f>SUMPRODUCT(IFERROR((IFERROR(WEEKDAY($D$3:$AH$3,2),0)&gt;5)*D404:AH406,0))</f>
        <v>24</v>
      </c>
      <c r="AM404" s="109">
        <f>SUM(D404:AH406)</f>
        <v>102.5</v>
      </c>
      <c r="AN404" s="67" t="s">
        <v>219</v>
      </c>
      <c r="AO404" s="109">
        <f>SUMPRODUCT((IFERROR((D404:AH404+D405:AH405+D406:AH406),0)&gt;8)*1,IFERROR((D404:AH404+D405:AH405+D406:AH406-8),0))</f>
        <v>38.5</v>
      </c>
      <c r="AP404" s="109">
        <f>AM404-AO404</f>
        <v>64</v>
      </c>
    </row>
    <row r="405" ht="14.25" spans="1:42">
      <c r="A405" s="149"/>
      <c r="B405" s="149"/>
      <c r="C405" s="149"/>
      <c r="D405" s="202"/>
      <c r="E405" s="202"/>
      <c r="F405" s="202"/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52"/>
      <c r="X405" s="202"/>
      <c r="Y405" s="202">
        <v>4</v>
      </c>
      <c r="Z405" s="202">
        <v>4</v>
      </c>
      <c r="AA405" s="202">
        <v>4</v>
      </c>
      <c r="AB405" s="202"/>
      <c r="AC405" s="202">
        <v>4</v>
      </c>
      <c r="AD405" s="202">
        <v>4</v>
      </c>
      <c r="AE405" s="202">
        <v>4</v>
      </c>
      <c r="AF405" s="202">
        <v>4</v>
      </c>
      <c r="AG405" s="202">
        <v>4</v>
      </c>
      <c r="AH405" s="78"/>
      <c r="AI405" s="109"/>
      <c r="AJ405" s="109"/>
      <c r="AK405" s="109"/>
      <c r="AL405" s="109"/>
      <c r="AM405" s="109"/>
      <c r="AN405" s="67"/>
      <c r="AO405" s="109"/>
      <c r="AP405" s="109"/>
    </row>
    <row r="406" ht="14.25" spans="1:42">
      <c r="A406" s="149"/>
      <c r="B406" s="149"/>
      <c r="C406" s="149"/>
      <c r="D406" s="202"/>
      <c r="E406" s="202"/>
      <c r="F406" s="202"/>
      <c r="G406" s="202"/>
      <c r="H406" s="202"/>
      <c r="I406" s="202"/>
      <c r="J406" s="249"/>
      <c r="K406" s="202"/>
      <c r="L406" s="202"/>
      <c r="M406" s="202"/>
      <c r="N406" s="202"/>
      <c r="O406" s="249"/>
      <c r="P406" s="202"/>
      <c r="Q406" s="202"/>
      <c r="R406" s="202"/>
      <c r="S406" s="202"/>
      <c r="T406" s="202"/>
      <c r="U406" s="202"/>
      <c r="V406" s="202"/>
      <c r="W406" s="252"/>
      <c r="X406" s="202"/>
      <c r="Y406" s="202">
        <v>6.5</v>
      </c>
      <c r="Z406" s="202">
        <v>4.5</v>
      </c>
      <c r="AA406" s="202">
        <v>6.5</v>
      </c>
      <c r="AB406" s="202"/>
      <c r="AC406" s="202">
        <v>6</v>
      </c>
      <c r="AD406" s="202">
        <v>3</v>
      </c>
      <c r="AE406" s="202">
        <v>5</v>
      </c>
      <c r="AF406" s="202">
        <v>5.5</v>
      </c>
      <c r="AG406" s="202">
        <v>5.5</v>
      </c>
      <c r="AH406" s="78"/>
      <c r="AI406" s="109"/>
      <c r="AJ406" s="109"/>
      <c r="AK406" s="109"/>
      <c r="AL406" s="109"/>
      <c r="AM406" s="109"/>
      <c r="AN406" s="67"/>
      <c r="AO406" s="109"/>
      <c r="AP406" s="109"/>
    </row>
    <row r="407" ht="14.25" spans="1:42">
      <c r="A407" s="149" t="s">
        <v>139</v>
      </c>
      <c r="B407" s="149" t="s">
        <v>248</v>
      </c>
      <c r="C407" s="149" t="s">
        <v>248</v>
      </c>
      <c r="D407" s="202"/>
      <c r="E407" s="202"/>
      <c r="F407" s="202"/>
      <c r="G407" s="202"/>
      <c r="H407" s="202"/>
      <c r="I407" s="202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  <c r="T407" s="202"/>
      <c r="U407" s="202"/>
      <c r="V407" s="202"/>
      <c r="W407" s="252"/>
      <c r="X407" s="202"/>
      <c r="Y407" s="202"/>
      <c r="Z407" s="202">
        <v>4</v>
      </c>
      <c r="AA407" s="202">
        <v>4</v>
      </c>
      <c r="AB407" s="202">
        <v>4</v>
      </c>
      <c r="AC407" s="202">
        <v>4</v>
      </c>
      <c r="AD407" s="202">
        <v>4</v>
      </c>
      <c r="AE407" s="202">
        <v>4</v>
      </c>
      <c r="AF407" s="202">
        <v>4</v>
      </c>
      <c r="AG407" s="202">
        <v>4</v>
      </c>
      <c r="AH407" s="78"/>
      <c r="AI407" s="109">
        <f>IF(A407="","",COUNTIF(D407:AH408,"&gt;2")/2)</f>
        <v>8</v>
      </c>
      <c r="AJ407" s="109">
        <f>SUMPRODUCT(IFERROR((IFERROR(WEEKDAY($D$3:$AH$3,2),999)&lt;6)*D407:AH408,0))</f>
        <v>47</v>
      </c>
      <c r="AK407" s="109">
        <f>SUMPRODUCT((IFERROR(WEEKDAY($D$3:$AH$3,2),999)&lt;6)*D409:AH409)</f>
        <v>31.5</v>
      </c>
      <c r="AL407" s="109">
        <f>SUMPRODUCT(IFERROR((IFERROR(WEEKDAY($D$3:$AH$3,2),0)&gt;5)*D407:AH409,0))</f>
        <v>24</v>
      </c>
      <c r="AM407" s="109">
        <f>SUM(D407:AH409)</f>
        <v>102.5</v>
      </c>
      <c r="AN407" s="67" t="s">
        <v>219</v>
      </c>
      <c r="AO407" s="109">
        <f>SUMPRODUCT((IFERROR((D407:AH407+D408:AH408+D409:AH409),0)&gt;8)*1,IFERROR((D407:AH407+D408:AH408+D409:AH409-8),0))</f>
        <v>39.5</v>
      </c>
      <c r="AP407" s="109">
        <f>AM407-AO407</f>
        <v>63</v>
      </c>
    </row>
    <row r="408" ht="14.25" spans="1:42">
      <c r="A408" s="149"/>
      <c r="B408" s="149"/>
      <c r="C408" s="149"/>
      <c r="D408" s="202"/>
      <c r="E408" s="202"/>
      <c r="F408" s="202"/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52"/>
      <c r="X408" s="202"/>
      <c r="Y408" s="202"/>
      <c r="Z408" s="202">
        <v>3</v>
      </c>
      <c r="AA408" s="202">
        <v>4</v>
      </c>
      <c r="AB408" s="202">
        <v>4</v>
      </c>
      <c r="AC408" s="202">
        <v>4</v>
      </c>
      <c r="AD408" s="202">
        <v>4</v>
      </c>
      <c r="AE408" s="202">
        <v>4</v>
      </c>
      <c r="AF408" s="202">
        <v>4</v>
      </c>
      <c r="AG408" s="202">
        <v>4</v>
      </c>
      <c r="AH408" s="78"/>
      <c r="AI408" s="109"/>
      <c r="AJ408" s="109"/>
      <c r="AK408" s="109"/>
      <c r="AL408" s="109"/>
      <c r="AM408" s="109"/>
      <c r="AN408" s="67"/>
      <c r="AO408" s="109"/>
      <c r="AP408" s="109"/>
    </row>
    <row r="409" ht="14.25" spans="1:42">
      <c r="A409" s="149"/>
      <c r="B409" s="149"/>
      <c r="C409" s="149"/>
      <c r="D409" s="202"/>
      <c r="E409" s="202"/>
      <c r="F409" s="202"/>
      <c r="G409" s="202"/>
      <c r="H409" s="202"/>
      <c r="I409" s="202"/>
      <c r="J409" s="249"/>
      <c r="K409" s="202"/>
      <c r="L409" s="202"/>
      <c r="M409" s="202"/>
      <c r="N409" s="202"/>
      <c r="O409" s="249"/>
      <c r="P409" s="202"/>
      <c r="Q409" s="202"/>
      <c r="R409" s="202"/>
      <c r="S409" s="202"/>
      <c r="T409" s="202"/>
      <c r="U409" s="202"/>
      <c r="V409" s="202"/>
      <c r="W409" s="252"/>
      <c r="X409" s="202"/>
      <c r="Y409" s="202"/>
      <c r="Z409" s="202"/>
      <c r="AA409" s="202">
        <v>7.5</v>
      </c>
      <c r="AB409" s="202">
        <v>7</v>
      </c>
      <c r="AC409" s="202">
        <v>6</v>
      </c>
      <c r="AD409" s="202">
        <v>3</v>
      </c>
      <c r="AE409" s="202">
        <v>5</v>
      </c>
      <c r="AF409" s="202">
        <v>5.5</v>
      </c>
      <c r="AG409" s="202">
        <v>5.5</v>
      </c>
      <c r="AH409" s="78"/>
      <c r="AI409" s="109"/>
      <c r="AJ409" s="109"/>
      <c r="AK409" s="109"/>
      <c r="AL409" s="109"/>
      <c r="AM409" s="109"/>
      <c r="AN409" s="67"/>
      <c r="AO409" s="109"/>
      <c r="AP409" s="109"/>
    </row>
    <row r="410" ht="14.25" spans="1:42">
      <c r="A410" s="259" t="s">
        <v>185</v>
      </c>
      <c r="B410" s="260" t="s">
        <v>184</v>
      </c>
      <c r="C410" s="260" t="s">
        <v>184</v>
      </c>
      <c r="D410" s="75">
        <v>4</v>
      </c>
      <c r="E410" s="75" t="s">
        <v>249</v>
      </c>
      <c r="F410" s="75">
        <v>4</v>
      </c>
      <c r="G410" s="75">
        <v>4</v>
      </c>
      <c r="H410" s="75">
        <v>4</v>
      </c>
      <c r="I410" s="75"/>
      <c r="J410" s="282"/>
      <c r="K410" s="75">
        <v>4</v>
      </c>
      <c r="L410" s="75">
        <v>4</v>
      </c>
      <c r="M410" s="75">
        <v>4</v>
      </c>
      <c r="N410" s="75">
        <v>4</v>
      </c>
      <c r="O410" s="75">
        <v>4</v>
      </c>
      <c r="P410" s="75"/>
      <c r="Q410" s="282"/>
      <c r="R410" s="75">
        <v>4</v>
      </c>
      <c r="S410" s="75">
        <v>4</v>
      </c>
      <c r="T410" s="75">
        <v>4</v>
      </c>
      <c r="U410" s="75">
        <v>4</v>
      </c>
      <c r="V410" s="75">
        <v>4</v>
      </c>
      <c r="W410" s="94"/>
      <c r="X410" s="282"/>
      <c r="Y410" s="75">
        <v>4</v>
      </c>
      <c r="Z410" s="75">
        <v>4</v>
      </c>
      <c r="AA410" s="75">
        <v>4</v>
      </c>
      <c r="AB410" s="75">
        <v>4</v>
      </c>
      <c r="AC410" s="75">
        <v>4</v>
      </c>
      <c r="AD410" s="75"/>
      <c r="AE410" s="282">
        <v>4</v>
      </c>
      <c r="AF410" s="75">
        <v>4</v>
      </c>
      <c r="AG410" s="75">
        <v>4</v>
      </c>
      <c r="AH410" s="78"/>
      <c r="AI410" s="109">
        <f>IF(A410="","",COUNTIF(D410:AH411,"&gt;2")/2)</f>
        <v>21.5</v>
      </c>
      <c r="AJ410" s="109">
        <f>SUMPRODUCT(IFERROR((IFERROR(WEEKDAY($D$3:$AH$3,2),999)&lt;6)*D410:AH411,0))</f>
        <v>164</v>
      </c>
      <c r="AK410" s="109">
        <f>SUMPRODUCT((IFERROR(WEEKDAY($D$3:$AH$3,2),999)&lt;6)*D412:AH412)</f>
        <v>25.5</v>
      </c>
      <c r="AL410" s="109">
        <f>SUMPRODUCT(IFERROR((IFERROR(WEEKDAY($D$3:$AH$3,2),0)&gt;5)*D410:AH412,0))</f>
        <v>28</v>
      </c>
      <c r="AM410" s="109">
        <f>SUM(D410:AH412)</f>
        <v>217.5</v>
      </c>
      <c r="AN410" s="67" t="s">
        <v>219</v>
      </c>
      <c r="AO410" s="109">
        <f>SUMPRODUCT((IFERROR((D410:AH410+D411:AH411+D412:AH412),0)&gt;8)*1,IFERROR((D410:AH410+D411:AH411+D412:AH412-8),0))</f>
        <v>13.5</v>
      </c>
      <c r="AP410" s="109">
        <f>AM410-AO410</f>
        <v>204</v>
      </c>
    </row>
    <row r="411" ht="14.25" spans="1:42">
      <c r="A411" s="261"/>
      <c r="B411" s="262"/>
      <c r="C411" s="262"/>
      <c r="D411" s="75">
        <v>4</v>
      </c>
      <c r="E411" s="75" t="s">
        <v>249</v>
      </c>
      <c r="F411" s="75">
        <v>4</v>
      </c>
      <c r="G411" s="75">
        <v>4</v>
      </c>
      <c r="H411" s="75" t="s">
        <v>249</v>
      </c>
      <c r="I411" s="75"/>
      <c r="J411" s="282"/>
      <c r="K411" s="75">
        <v>4</v>
      </c>
      <c r="L411" s="75">
        <v>4</v>
      </c>
      <c r="M411" s="75">
        <v>4</v>
      </c>
      <c r="N411" s="75">
        <v>4</v>
      </c>
      <c r="O411" s="75">
        <v>4</v>
      </c>
      <c r="P411" s="75"/>
      <c r="Q411" s="282"/>
      <c r="R411" s="75">
        <v>4</v>
      </c>
      <c r="S411" s="75">
        <v>4</v>
      </c>
      <c r="T411" s="75">
        <v>4</v>
      </c>
      <c r="U411" s="75">
        <v>4</v>
      </c>
      <c r="V411" s="75">
        <v>4</v>
      </c>
      <c r="W411" s="94"/>
      <c r="X411" s="282"/>
      <c r="Y411" s="75">
        <v>4</v>
      </c>
      <c r="Z411" s="75">
        <v>4</v>
      </c>
      <c r="AA411" s="75">
        <v>4</v>
      </c>
      <c r="AB411" s="75">
        <v>4</v>
      </c>
      <c r="AC411" s="75">
        <v>4</v>
      </c>
      <c r="AD411" s="75"/>
      <c r="AE411" s="282">
        <v>4</v>
      </c>
      <c r="AF411" s="75">
        <v>4</v>
      </c>
      <c r="AG411" s="75">
        <v>4</v>
      </c>
      <c r="AH411" s="78"/>
      <c r="AI411" s="109"/>
      <c r="AJ411" s="109"/>
      <c r="AK411" s="109"/>
      <c r="AL411" s="109"/>
      <c r="AM411" s="109"/>
      <c r="AN411" s="67"/>
      <c r="AO411" s="109"/>
      <c r="AP411" s="109"/>
    </row>
    <row r="412" ht="14.25" spans="1:42">
      <c r="A412" s="263" t="s">
        <v>220</v>
      </c>
      <c r="B412" s="264"/>
      <c r="C412" s="264"/>
      <c r="D412" s="265"/>
      <c r="E412" s="265">
        <v>8</v>
      </c>
      <c r="F412" s="75"/>
      <c r="G412" s="75"/>
      <c r="H412" s="75">
        <v>4</v>
      </c>
      <c r="I412" s="75"/>
      <c r="J412" s="282">
        <v>4</v>
      </c>
      <c r="K412" s="94"/>
      <c r="L412" s="75"/>
      <c r="M412" s="75"/>
      <c r="N412" s="75">
        <v>1.5</v>
      </c>
      <c r="O412" s="75"/>
      <c r="P412" s="94">
        <v>8</v>
      </c>
      <c r="Q412" s="282"/>
      <c r="R412" s="75"/>
      <c r="S412" s="75"/>
      <c r="T412" s="75"/>
      <c r="U412" s="94"/>
      <c r="V412" s="75"/>
      <c r="W412" s="94"/>
      <c r="X412" s="282">
        <v>8</v>
      </c>
      <c r="Y412" s="75"/>
      <c r="Z412" s="75"/>
      <c r="AA412" s="94"/>
      <c r="AB412" s="75"/>
      <c r="AC412" s="75"/>
      <c r="AD412" s="75"/>
      <c r="AE412" s="282"/>
      <c r="AF412" s="94"/>
      <c r="AG412" s="75">
        <v>12</v>
      </c>
      <c r="AH412" s="78"/>
      <c r="AI412" s="109"/>
      <c r="AJ412" s="109"/>
      <c r="AK412" s="109"/>
      <c r="AL412" s="109"/>
      <c r="AM412" s="109"/>
      <c r="AN412" s="67"/>
      <c r="AO412" s="109"/>
      <c r="AP412" s="109"/>
    </row>
    <row r="413" ht="14.25" spans="1:42">
      <c r="A413" s="259" t="s">
        <v>186</v>
      </c>
      <c r="B413" s="260" t="s">
        <v>184</v>
      </c>
      <c r="C413" s="260" t="s">
        <v>184</v>
      </c>
      <c r="D413" s="75"/>
      <c r="E413" s="75"/>
      <c r="F413" s="75"/>
      <c r="G413" s="75"/>
      <c r="H413" s="75"/>
      <c r="I413" s="75"/>
      <c r="J413" s="282"/>
      <c r="K413" s="75"/>
      <c r="L413" s="75"/>
      <c r="M413" s="75"/>
      <c r="N413" s="75"/>
      <c r="O413" s="75"/>
      <c r="P413" s="75"/>
      <c r="Q413" s="282"/>
      <c r="R413" s="75"/>
      <c r="S413" s="75"/>
      <c r="T413" s="75"/>
      <c r="U413" s="75"/>
      <c r="V413" s="75"/>
      <c r="W413" s="94"/>
      <c r="X413" s="282"/>
      <c r="Y413" s="75"/>
      <c r="Z413" s="75"/>
      <c r="AA413" s="75"/>
      <c r="AB413" s="75"/>
      <c r="AC413" s="75">
        <v>4</v>
      </c>
      <c r="AD413" s="75"/>
      <c r="AE413" s="282"/>
      <c r="AF413" s="75">
        <v>4</v>
      </c>
      <c r="AG413" s="75">
        <v>4</v>
      </c>
      <c r="AH413" s="78"/>
      <c r="AI413" s="109">
        <f>IF(A413="","",COUNTIF(D413:AH414,"&gt;2")/2)</f>
        <v>3</v>
      </c>
      <c r="AJ413" s="109">
        <f>SUMPRODUCT(IFERROR((IFERROR(WEEKDAY($D$3:$AH$3,2),999)&lt;6)*D413:AH414,0))</f>
        <v>24</v>
      </c>
      <c r="AK413" s="109">
        <f>SUMPRODUCT((IFERROR(WEEKDAY($D$3:$AH$3,2),999)&lt;6)*D415:AH415)</f>
        <v>0</v>
      </c>
      <c r="AL413" s="109">
        <f>SUMPRODUCT(IFERROR((IFERROR(WEEKDAY($D$3:$AH$3,2),0)&gt;5)*D413:AH415,0))</f>
        <v>8</v>
      </c>
      <c r="AM413" s="109">
        <f>SUM(D413:AH415)</f>
        <v>32</v>
      </c>
      <c r="AN413" s="67" t="s">
        <v>219</v>
      </c>
      <c r="AO413" s="109">
        <f>SUMPRODUCT((IFERROR((D413:AH413+D414:AH414+D415:AH415),0)&gt;8)*1,IFERROR((D413:AH413+D414:AH414+D415:AH415-8),0))</f>
        <v>0</v>
      </c>
      <c r="AP413" s="109">
        <f>AM413-AO413</f>
        <v>32</v>
      </c>
    </row>
    <row r="414" ht="14.25" spans="1:42">
      <c r="A414" s="261"/>
      <c r="B414" s="262"/>
      <c r="C414" s="262"/>
      <c r="D414" s="75"/>
      <c r="E414" s="75"/>
      <c r="F414" s="75"/>
      <c r="G414" s="75"/>
      <c r="H414" s="75"/>
      <c r="I414" s="75"/>
      <c r="J414" s="282"/>
      <c r="K414" s="75"/>
      <c r="L414" s="75"/>
      <c r="M414" s="75"/>
      <c r="N414" s="75"/>
      <c r="O414" s="75"/>
      <c r="P414" s="75"/>
      <c r="Q414" s="282"/>
      <c r="R414" s="75"/>
      <c r="S414" s="75"/>
      <c r="T414" s="75"/>
      <c r="U414" s="75"/>
      <c r="V414" s="75"/>
      <c r="W414" s="94"/>
      <c r="X414" s="282"/>
      <c r="Y414" s="75"/>
      <c r="Z414" s="75"/>
      <c r="AA414" s="75"/>
      <c r="AB414" s="75"/>
      <c r="AC414" s="75">
        <v>4</v>
      </c>
      <c r="AD414" s="75"/>
      <c r="AE414" s="282"/>
      <c r="AF414" s="75">
        <v>4</v>
      </c>
      <c r="AG414" s="75">
        <v>4</v>
      </c>
      <c r="AH414" s="78"/>
      <c r="AI414" s="109"/>
      <c r="AJ414" s="109"/>
      <c r="AK414" s="109"/>
      <c r="AL414" s="109"/>
      <c r="AM414" s="109"/>
      <c r="AN414" s="67"/>
      <c r="AO414" s="109"/>
      <c r="AP414" s="109"/>
    </row>
    <row r="415" ht="14.25" spans="1:42">
      <c r="A415" s="263" t="s">
        <v>220</v>
      </c>
      <c r="B415" s="264"/>
      <c r="C415" s="264"/>
      <c r="D415" s="265"/>
      <c r="E415" s="265"/>
      <c r="F415" s="75"/>
      <c r="G415" s="75"/>
      <c r="H415" s="75"/>
      <c r="I415" s="75"/>
      <c r="J415" s="282"/>
      <c r="K415" s="75"/>
      <c r="L415" s="75"/>
      <c r="M415" s="75"/>
      <c r="N415" s="75"/>
      <c r="O415" s="75"/>
      <c r="P415" s="75"/>
      <c r="Q415" s="282"/>
      <c r="R415" s="75"/>
      <c r="S415" s="75"/>
      <c r="T415" s="75"/>
      <c r="U415" s="75"/>
      <c r="V415" s="75"/>
      <c r="W415" s="94"/>
      <c r="X415" s="282"/>
      <c r="Y415" s="75"/>
      <c r="Z415" s="75"/>
      <c r="AA415" s="75"/>
      <c r="AB415" s="75"/>
      <c r="AC415" s="75"/>
      <c r="AD415" s="75">
        <v>8</v>
      </c>
      <c r="AE415" s="282"/>
      <c r="AF415" s="75"/>
      <c r="AG415" s="75"/>
      <c r="AH415" s="78"/>
      <c r="AI415" s="109"/>
      <c r="AJ415" s="109"/>
      <c r="AK415" s="109"/>
      <c r="AL415" s="109"/>
      <c r="AM415" s="109"/>
      <c r="AN415" s="67"/>
      <c r="AO415" s="109"/>
      <c r="AP415" s="109"/>
    </row>
    <row r="416" ht="15" spans="1:42">
      <c r="A416" s="266" t="s">
        <v>188</v>
      </c>
      <c r="B416" s="266" t="s">
        <v>187</v>
      </c>
      <c r="C416" s="266" t="s">
        <v>187</v>
      </c>
      <c r="D416" s="108">
        <v>4</v>
      </c>
      <c r="E416" s="108">
        <v>4</v>
      </c>
      <c r="F416" s="108">
        <v>4</v>
      </c>
      <c r="G416" s="108">
        <v>4</v>
      </c>
      <c r="H416" s="108">
        <v>4</v>
      </c>
      <c r="I416" s="108"/>
      <c r="J416" s="108"/>
      <c r="K416" s="108" t="s">
        <v>249</v>
      </c>
      <c r="L416" s="108" t="s">
        <v>249</v>
      </c>
      <c r="M416" s="108" t="s">
        <v>249</v>
      </c>
      <c r="N416" s="108"/>
      <c r="O416" s="108"/>
      <c r="P416" s="108"/>
      <c r="Q416" s="108"/>
      <c r="R416" s="108">
        <v>4</v>
      </c>
      <c r="S416" s="108">
        <v>4</v>
      </c>
      <c r="T416" s="108">
        <v>4</v>
      </c>
      <c r="U416" s="108">
        <v>4</v>
      </c>
      <c r="V416" s="108">
        <v>4</v>
      </c>
      <c r="W416" s="94"/>
      <c r="X416" s="108"/>
      <c r="Y416" s="108">
        <v>4</v>
      </c>
      <c r="Z416" s="108">
        <v>4</v>
      </c>
      <c r="AA416" s="108">
        <v>4</v>
      </c>
      <c r="AB416" s="108">
        <v>4</v>
      </c>
      <c r="AC416" s="108">
        <v>4</v>
      </c>
      <c r="AD416" s="108"/>
      <c r="AE416" s="108"/>
      <c r="AF416" s="108"/>
      <c r="AG416" s="108">
        <v>4</v>
      </c>
      <c r="AH416" s="201"/>
      <c r="AI416" s="109">
        <f>IF(A416="","",COUNTIF(D416:AH417,"&gt;2")/2)</f>
        <v>16</v>
      </c>
      <c r="AJ416" s="109">
        <f>SUMPRODUCT(IFERROR((IFERROR(WEEKDAY($D$3:$AH$3,2),999)&lt;6)*D416:AH417,0))</f>
        <v>128</v>
      </c>
      <c r="AK416" s="109">
        <f>SUMPRODUCT((IFERROR(WEEKDAY($D$3:$AH$3,2),999)&lt;6)*D418:AH418)</f>
        <v>24</v>
      </c>
      <c r="AL416" s="109">
        <f>SUMPRODUCT(IFERROR((IFERROR(WEEKDAY($D$3:$AH$3,2),0)&gt;5)*D416:AH418,0))</f>
        <v>32</v>
      </c>
      <c r="AM416" s="109">
        <f>SUM(D416:AH418)</f>
        <v>184</v>
      </c>
      <c r="AN416" s="67" t="s">
        <v>219</v>
      </c>
      <c r="AO416" s="109">
        <f>SUMPRODUCT((IFERROR((D416:AH416+D417:AH417+D418:AH418),0)&gt;8)*1,IFERROR((D416:AH416+D417:AH417+D418:AH418-8),0))</f>
        <v>0</v>
      </c>
      <c r="AP416" s="109">
        <f>AM416-AO416</f>
        <v>184</v>
      </c>
    </row>
    <row r="417" ht="15" spans="1:42">
      <c r="A417" s="114"/>
      <c r="B417" s="114"/>
      <c r="C417" s="114"/>
      <c r="D417" s="108">
        <v>4</v>
      </c>
      <c r="E417" s="108">
        <v>4</v>
      </c>
      <c r="F417" s="108">
        <v>4</v>
      </c>
      <c r="G417" s="108">
        <v>4</v>
      </c>
      <c r="H417" s="108">
        <v>4</v>
      </c>
      <c r="I417" s="108"/>
      <c r="J417" s="108"/>
      <c r="K417" s="108" t="s">
        <v>249</v>
      </c>
      <c r="L417" s="108" t="s">
        <v>249</v>
      </c>
      <c r="M417" s="108" t="s">
        <v>249</v>
      </c>
      <c r="N417" s="108"/>
      <c r="O417" s="108"/>
      <c r="P417" s="108"/>
      <c r="Q417" s="108"/>
      <c r="R417" s="108">
        <v>4</v>
      </c>
      <c r="S417" s="108">
        <v>4</v>
      </c>
      <c r="T417" s="108">
        <v>4</v>
      </c>
      <c r="U417" s="108">
        <v>4</v>
      </c>
      <c r="V417" s="108">
        <v>4</v>
      </c>
      <c r="W417" s="94"/>
      <c r="X417" s="108"/>
      <c r="Y417" s="108">
        <v>4</v>
      </c>
      <c r="Z417" s="108">
        <v>4</v>
      </c>
      <c r="AA417" s="108">
        <v>4</v>
      </c>
      <c r="AB417" s="108">
        <v>4</v>
      </c>
      <c r="AC417" s="108">
        <v>4</v>
      </c>
      <c r="AD417" s="108"/>
      <c r="AE417" s="108"/>
      <c r="AF417" s="108"/>
      <c r="AG417" s="108">
        <v>4</v>
      </c>
      <c r="AH417" s="201"/>
      <c r="AI417" s="109"/>
      <c r="AJ417" s="109"/>
      <c r="AK417" s="109"/>
      <c r="AL417" s="109"/>
      <c r="AM417" s="109"/>
      <c r="AN417" s="67"/>
      <c r="AO417" s="109"/>
      <c r="AP417" s="109"/>
    </row>
    <row r="418" ht="15" spans="1:42">
      <c r="A418" s="114" t="s">
        <v>220</v>
      </c>
      <c r="B418" s="114"/>
      <c r="C418" s="114"/>
      <c r="D418" s="114"/>
      <c r="E418" s="114"/>
      <c r="F418" s="114"/>
      <c r="G418" s="114"/>
      <c r="H418" s="114"/>
      <c r="I418" s="114"/>
      <c r="J418" s="114"/>
      <c r="K418" s="114">
        <v>8</v>
      </c>
      <c r="L418" s="114">
        <v>8</v>
      </c>
      <c r="M418" s="114">
        <v>8</v>
      </c>
      <c r="N418" s="114"/>
      <c r="O418" s="114"/>
      <c r="P418" s="114">
        <v>8</v>
      </c>
      <c r="Q418" s="114">
        <v>8</v>
      </c>
      <c r="R418" s="114"/>
      <c r="S418" s="114"/>
      <c r="T418" s="114"/>
      <c r="U418" s="114"/>
      <c r="V418" s="114"/>
      <c r="W418" s="284">
        <v>8</v>
      </c>
      <c r="X418" s="114">
        <v>8</v>
      </c>
      <c r="Y418" s="114"/>
      <c r="Z418" s="114"/>
      <c r="AA418" s="114"/>
      <c r="AB418" s="114"/>
      <c r="AC418" s="114"/>
      <c r="AD418" s="114"/>
      <c r="AE418" s="114"/>
      <c r="AF418" s="114"/>
      <c r="AG418" s="114"/>
      <c r="AH418" s="201"/>
      <c r="AI418" s="109"/>
      <c r="AJ418" s="109"/>
      <c r="AK418" s="109"/>
      <c r="AL418" s="109"/>
      <c r="AM418" s="109"/>
      <c r="AN418" s="67"/>
      <c r="AO418" s="109"/>
      <c r="AP418" s="109"/>
    </row>
    <row r="419" spans="1:42">
      <c r="A419" s="108" t="s">
        <v>88</v>
      </c>
      <c r="B419" s="260" t="s">
        <v>87</v>
      </c>
      <c r="C419" s="260" t="s">
        <v>87</v>
      </c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94"/>
      <c r="X419" s="108"/>
      <c r="Y419" s="108">
        <v>4</v>
      </c>
      <c r="Z419" s="108">
        <v>4</v>
      </c>
      <c r="AA419" s="108">
        <v>4</v>
      </c>
      <c r="AB419" s="108">
        <v>4</v>
      </c>
      <c r="AC419" s="108">
        <v>4</v>
      </c>
      <c r="AD419" s="108">
        <v>4</v>
      </c>
      <c r="AE419" s="108">
        <v>4</v>
      </c>
      <c r="AF419" s="108">
        <v>4</v>
      </c>
      <c r="AG419" s="108">
        <v>4</v>
      </c>
      <c r="AH419" s="113"/>
      <c r="AI419" s="109">
        <f>IF(A419="","",COUNTIF(D419:AH420,"&gt;2")/2)</f>
        <v>9</v>
      </c>
      <c r="AJ419" s="109">
        <f>SUMPRODUCT(IFERROR((IFERROR(WEEKDAY($D$3:$AH$3,2),999)&lt;6)*D419:AH420,0))</f>
        <v>56</v>
      </c>
      <c r="AK419" s="109">
        <f>SUMPRODUCT((IFERROR(WEEKDAY($D$3:$AH$3,2),999)&lt;6)*D421:AH421)</f>
        <v>0</v>
      </c>
      <c r="AL419" s="109">
        <f>SUMPRODUCT(IFERROR((IFERROR(WEEKDAY($D$3:$AH$3,2),0)&gt;5)*D419:AH421,0))</f>
        <v>16</v>
      </c>
      <c r="AM419" s="109">
        <f>SUM(D419:AH421)</f>
        <v>72</v>
      </c>
      <c r="AN419" s="67" t="s">
        <v>219</v>
      </c>
      <c r="AO419" s="109">
        <f>SUMPRODUCT((IFERROR((D419:AH419+D420:AH420+D421:AH421),0)&gt;8)*1,IFERROR((D419:AH419+D420:AH420+D421:AH421-8),0))</f>
        <v>0</v>
      </c>
      <c r="AP419" s="109">
        <f>AM419-AO419</f>
        <v>72</v>
      </c>
    </row>
    <row r="420" spans="1:42">
      <c r="A420" s="108"/>
      <c r="B420" s="262"/>
      <c r="C420" s="262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94"/>
      <c r="X420" s="108"/>
      <c r="Y420" s="108">
        <v>4</v>
      </c>
      <c r="Z420" s="108">
        <v>4</v>
      </c>
      <c r="AA420" s="108">
        <v>4</v>
      </c>
      <c r="AB420" s="108">
        <v>4</v>
      </c>
      <c r="AC420" s="108">
        <v>4</v>
      </c>
      <c r="AD420" s="108">
        <v>4</v>
      </c>
      <c r="AE420" s="108">
        <v>4</v>
      </c>
      <c r="AF420" s="108">
        <v>4</v>
      </c>
      <c r="AG420" s="108">
        <v>4</v>
      </c>
      <c r="AH420" s="113"/>
      <c r="AI420" s="109"/>
      <c r="AJ420" s="109"/>
      <c r="AK420" s="109"/>
      <c r="AL420" s="109"/>
      <c r="AM420" s="109"/>
      <c r="AN420" s="67"/>
      <c r="AO420" s="109"/>
      <c r="AP420" s="109"/>
    </row>
    <row r="421" spans="1:42">
      <c r="A421" s="116" t="s">
        <v>220</v>
      </c>
      <c r="B421" s="264"/>
      <c r="C421" s="264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94"/>
      <c r="X421" s="108"/>
      <c r="Y421" s="108"/>
      <c r="Z421" s="108"/>
      <c r="AA421" s="108"/>
      <c r="AB421" s="108"/>
      <c r="AC421" s="108"/>
      <c r="AD421" s="108"/>
      <c r="AE421" s="108"/>
      <c r="AF421" s="108"/>
      <c r="AG421" s="108"/>
      <c r="AH421" s="113"/>
      <c r="AI421" s="109"/>
      <c r="AJ421" s="109"/>
      <c r="AK421" s="109"/>
      <c r="AL421" s="109"/>
      <c r="AM421" s="109"/>
      <c r="AN421" s="67"/>
      <c r="AO421" s="109"/>
      <c r="AP421" s="109"/>
    </row>
    <row r="422" ht="13.5" spans="1:42">
      <c r="A422" s="108" t="s">
        <v>109</v>
      </c>
      <c r="B422" s="108" t="s">
        <v>108</v>
      </c>
      <c r="C422" s="108" t="s">
        <v>250</v>
      </c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93"/>
      <c r="X422" s="115"/>
      <c r="Y422" s="115"/>
      <c r="Z422" s="115"/>
      <c r="AA422" s="115"/>
      <c r="AB422" s="115"/>
      <c r="AC422" s="115"/>
      <c r="AD422" s="115"/>
      <c r="AE422" s="115"/>
      <c r="AF422" s="115">
        <v>4</v>
      </c>
      <c r="AG422" s="115">
        <v>4</v>
      </c>
      <c r="AH422" s="289"/>
      <c r="AI422" s="109">
        <f>IF(A422="","",COUNTIF(D422:AH423,"&gt;2")/2)</f>
        <v>2</v>
      </c>
      <c r="AJ422" s="109">
        <f>SUMPRODUCT(IFERROR((IFERROR(WEEKDAY($D$3:$AH$3,2),999)&lt;6)*D422:AH423,0))</f>
        <v>16</v>
      </c>
      <c r="AK422" s="109">
        <f>SUMPRODUCT((IFERROR(WEEKDAY($D$3:$AH$3,2),999)&lt;6)*D424:AH424)</f>
        <v>1</v>
      </c>
      <c r="AL422" s="109">
        <f>SUMPRODUCT(IFERROR((IFERROR(WEEKDAY($D$3:$AH$3,2),0)&gt;5)*D422:AH424,0))</f>
        <v>0</v>
      </c>
      <c r="AM422" s="109">
        <f>SUM(D422:AH424)</f>
        <v>17</v>
      </c>
      <c r="AN422" s="67" t="s">
        <v>219</v>
      </c>
      <c r="AO422" s="109">
        <f>SUMPRODUCT((IFERROR((D422:AH422+D423:AH423+D424:AH424),0)&gt;8)*1,IFERROR((D422:AH422+D423:AH423+D424:AH424-8),0))</f>
        <v>1</v>
      </c>
      <c r="AP422" s="109">
        <f>AM422-AO422</f>
        <v>16</v>
      </c>
    </row>
    <row r="423" ht="13.5" spans="1:42">
      <c r="A423" s="108"/>
      <c r="B423" s="108"/>
      <c r="C423" s="108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93"/>
      <c r="X423" s="115"/>
      <c r="Y423" s="115"/>
      <c r="Z423" s="115"/>
      <c r="AA423" s="115"/>
      <c r="AB423" s="115"/>
      <c r="AC423" s="115"/>
      <c r="AD423" s="115"/>
      <c r="AE423" s="115"/>
      <c r="AF423" s="115">
        <v>4</v>
      </c>
      <c r="AG423" s="115">
        <v>4</v>
      </c>
      <c r="AH423" s="289"/>
      <c r="AI423" s="109"/>
      <c r="AJ423" s="109"/>
      <c r="AK423" s="109"/>
      <c r="AL423" s="109"/>
      <c r="AM423" s="109"/>
      <c r="AN423" s="67"/>
      <c r="AO423" s="109"/>
      <c r="AP423" s="109"/>
    </row>
    <row r="424" ht="13.5" spans="1:42">
      <c r="A424" s="116" t="s">
        <v>220</v>
      </c>
      <c r="B424" s="108"/>
      <c r="C424" s="108"/>
      <c r="D424" s="108"/>
      <c r="E424" s="115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94"/>
      <c r="X424" s="108"/>
      <c r="Y424" s="108"/>
      <c r="Z424" s="108"/>
      <c r="AA424" s="115"/>
      <c r="AB424" s="108"/>
      <c r="AC424" s="108"/>
      <c r="AD424" s="115"/>
      <c r="AE424" s="115"/>
      <c r="AF424" s="108">
        <v>1</v>
      </c>
      <c r="AG424" s="108"/>
      <c r="AH424" s="289"/>
      <c r="AI424" s="109"/>
      <c r="AJ424" s="109"/>
      <c r="AK424" s="109"/>
      <c r="AL424" s="109"/>
      <c r="AM424" s="109"/>
      <c r="AN424" s="67"/>
      <c r="AO424" s="109"/>
      <c r="AP424" s="109"/>
    </row>
    <row r="425" ht="20.25" spans="1:42">
      <c r="A425" s="267" t="s">
        <v>180</v>
      </c>
      <c r="B425" s="108" t="s">
        <v>231</v>
      </c>
      <c r="C425" s="267" t="s">
        <v>222</v>
      </c>
      <c r="D425" s="268">
        <v>4</v>
      </c>
      <c r="E425" s="268">
        <v>4</v>
      </c>
      <c r="F425" s="268"/>
      <c r="G425" s="268">
        <v>4</v>
      </c>
      <c r="H425" s="268">
        <v>4</v>
      </c>
      <c r="I425" s="268">
        <v>4</v>
      </c>
      <c r="J425" s="268">
        <v>1.5</v>
      </c>
      <c r="K425" s="268">
        <v>4</v>
      </c>
      <c r="L425" s="268">
        <v>4</v>
      </c>
      <c r="M425" s="268">
        <v>4</v>
      </c>
      <c r="N425" s="268">
        <v>2</v>
      </c>
      <c r="O425" s="268">
        <v>4</v>
      </c>
      <c r="P425" s="268">
        <v>4</v>
      </c>
      <c r="Q425" s="268">
        <v>4</v>
      </c>
      <c r="R425" s="268"/>
      <c r="S425" s="268"/>
      <c r="T425" s="268"/>
      <c r="U425" s="268"/>
      <c r="V425" s="268"/>
      <c r="W425" s="175"/>
      <c r="X425" s="268"/>
      <c r="Y425" s="268"/>
      <c r="Z425" s="268"/>
      <c r="AA425" s="268"/>
      <c r="AB425" s="268"/>
      <c r="AC425" s="268"/>
      <c r="AD425" s="268"/>
      <c r="AE425" s="268"/>
      <c r="AF425" s="268"/>
      <c r="AG425" s="268"/>
      <c r="AH425" s="268"/>
      <c r="AI425" s="109">
        <f>IF(A425="","",COUNTIF(D425:AH426,"&gt;2")/2)</f>
        <v>12</v>
      </c>
      <c r="AJ425" s="109">
        <f>SUMPRODUCT(IFERROR((IFERROR(WEEKDAY($D$3:$AH$3,2),999)&lt;6)*D425:AH426,0))</f>
        <v>70</v>
      </c>
      <c r="AK425" s="109">
        <f>SUMPRODUCT((IFERROR(WEEKDAY($D$3:$AH$3,2),999)&lt;6)*D427:AH427)</f>
        <v>39</v>
      </c>
      <c r="AL425" s="109">
        <f>SUMPRODUCT(IFERROR((IFERROR(WEEKDAY($D$3:$AH$3,2),0)&gt;5)*D425:AH427,0))</f>
        <v>56.5</v>
      </c>
      <c r="AM425" s="109">
        <f>SUM(D425:AH427)</f>
        <v>165.5</v>
      </c>
      <c r="AN425" s="67" t="s">
        <v>219</v>
      </c>
      <c r="AO425" s="109">
        <f>SUMPRODUCT((IFERROR((D425:AH425+D426:AH426+D427:AH427),0)&gt;8)*1,IFERROR((D425:AH425+D426:AH426+D427:AH427-8),0))</f>
        <v>61.5</v>
      </c>
      <c r="AP425" s="109">
        <f>AM425-AO425</f>
        <v>104</v>
      </c>
    </row>
    <row r="426" ht="20.25" spans="1:42">
      <c r="A426" s="267"/>
      <c r="B426" s="108"/>
      <c r="C426" s="267" t="s">
        <v>223</v>
      </c>
      <c r="D426" s="268">
        <v>4</v>
      </c>
      <c r="E426" s="268">
        <v>4</v>
      </c>
      <c r="F426" s="268"/>
      <c r="G426" s="268">
        <v>4</v>
      </c>
      <c r="H426" s="268">
        <v>4</v>
      </c>
      <c r="I426" s="268">
        <v>4</v>
      </c>
      <c r="J426" s="268">
        <v>4</v>
      </c>
      <c r="K426" s="268">
        <v>4</v>
      </c>
      <c r="L426" s="268">
        <v>4</v>
      </c>
      <c r="M426" s="268">
        <v>4</v>
      </c>
      <c r="N426" s="268">
        <v>4</v>
      </c>
      <c r="O426" s="268">
        <v>4</v>
      </c>
      <c r="P426" s="268">
        <v>4</v>
      </c>
      <c r="Q426" s="268">
        <v>4</v>
      </c>
      <c r="R426" s="268"/>
      <c r="S426" s="268"/>
      <c r="T426" s="268"/>
      <c r="U426" s="268"/>
      <c r="V426" s="268"/>
      <c r="W426" s="175"/>
      <c r="X426" s="268"/>
      <c r="Y426" s="268"/>
      <c r="Z426" s="268"/>
      <c r="AA426" s="268"/>
      <c r="AB426" s="268"/>
      <c r="AC426" s="268"/>
      <c r="AD426" s="268"/>
      <c r="AE426" s="268"/>
      <c r="AF426" s="268"/>
      <c r="AG426" s="268"/>
      <c r="AH426" s="268"/>
      <c r="AI426" s="109"/>
      <c r="AJ426" s="109"/>
      <c r="AK426" s="109"/>
      <c r="AL426" s="109"/>
      <c r="AM426" s="109"/>
      <c r="AN426" s="67"/>
      <c r="AO426" s="109"/>
      <c r="AP426" s="109"/>
    </row>
    <row r="427" ht="20.25" spans="1:42">
      <c r="A427" s="267"/>
      <c r="B427" s="108"/>
      <c r="C427" s="267" t="s">
        <v>220</v>
      </c>
      <c r="D427" s="268">
        <v>0.5</v>
      </c>
      <c r="E427" s="268">
        <v>0.5</v>
      </c>
      <c r="F427" s="268"/>
      <c r="G427" s="268">
        <v>5</v>
      </c>
      <c r="H427" s="268">
        <v>4.5</v>
      </c>
      <c r="I427" s="268">
        <v>8</v>
      </c>
      <c r="J427" s="268">
        <v>6</v>
      </c>
      <c r="K427" s="268">
        <v>5.5</v>
      </c>
      <c r="L427" s="268">
        <v>3</v>
      </c>
      <c r="M427" s="268">
        <v>9</v>
      </c>
      <c r="N427" s="268">
        <v>7</v>
      </c>
      <c r="O427" s="268">
        <v>4</v>
      </c>
      <c r="P427" s="268">
        <v>5.5</v>
      </c>
      <c r="Q427" s="268">
        <v>7.5</v>
      </c>
      <c r="R427" s="268"/>
      <c r="S427" s="268"/>
      <c r="T427" s="268"/>
      <c r="U427" s="268"/>
      <c r="V427" s="268"/>
      <c r="W427" s="175"/>
      <c r="X427" s="268"/>
      <c r="Y427" s="268"/>
      <c r="Z427" s="268"/>
      <c r="AA427" s="268"/>
      <c r="AB427" s="268"/>
      <c r="AC427" s="268"/>
      <c r="AD427" s="268"/>
      <c r="AE427" s="268"/>
      <c r="AF427" s="268"/>
      <c r="AG427" s="268"/>
      <c r="AH427" s="268"/>
      <c r="AI427" s="109"/>
      <c r="AJ427" s="109"/>
      <c r="AK427" s="109"/>
      <c r="AL427" s="109"/>
      <c r="AM427" s="109"/>
      <c r="AN427" s="67"/>
      <c r="AO427" s="109"/>
      <c r="AP427" s="109"/>
    </row>
    <row r="428" ht="24.75" spans="1:42">
      <c r="A428" s="269" t="s">
        <v>28</v>
      </c>
      <c r="B428" s="270" t="s">
        <v>221</v>
      </c>
      <c r="C428" s="271" t="s">
        <v>222</v>
      </c>
      <c r="D428" s="272"/>
      <c r="E428" s="272"/>
      <c r="F428" s="272"/>
      <c r="G428" s="272"/>
      <c r="H428" s="272"/>
      <c r="I428" s="272"/>
      <c r="J428" s="272"/>
      <c r="K428" s="272"/>
      <c r="L428" s="272"/>
      <c r="M428" s="272"/>
      <c r="N428" s="272"/>
      <c r="O428" s="272"/>
      <c r="P428" s="272"/>
      <c r="Q428" s="272"/>
      <c r="R428" s="272"/>
      <c r="S428" s="272"/>
      <c r="T428" s="272"/>
      <c r="U428" s="272"/>
      <c r="V428" s="272"/>
      <c r="W428" s="285"/>
      <c r="X428" s="272"/>
      <c r="Y428" s="272"/>
      <c r="Z428" s="272"/>
      <c r="AA428" s="272"/>
      <c r="AB428" s="288">
        <v>4</v>
      </c>
      <c r="AC428" s="288">
        <v>4</v>
      </c>
      <c r="AD428" s="288">
        <v>4</v>
      </c>
      <c r="AE428" s="288">
        <v>4</v>
      </c>
      <c r="AF428" s="288">
        <v>4</v>
      </c>
      <c r="AG428" s="288">
        <v>4</v>
      </c>
      <c r="AH428" s="290"/>
      <c r="AI428" s="109">
        <f>IF(A428="","",COUNTIF(D428:AH429,"&gt;2")/2)</f>
        <v>6</v>
      </c>
      <c r="AJ428" s="109">
        <f>SUMPRODUCT(IFERROR((IFERROR(WEEKDAY($D$3:$AH$3,2),999)&lt;6)*D428:AH429,0))</f>
        <v>32</v>
      </c>
      <c r="AK428" s="109">
        <f>SUMPRODUCT((IFERROR(WEEKDAY($D$3:$AH$3,2),999)&lt;6)*D430:AH430)</f>
        <v>14</v>
      </c>
      <c r="AL428" s="109">
        <f>SUMPRODUCT(IFERROR((IFERROR(WEEKDAY($D$3:$AH$3,2),0)&gt;5)*D428:AH430,0))</f>
        <v>25</v>
      </c>
      <c r="AM428" s="109">
        <f>SUM(D428:AH430)</f>
        <v>71</v>
      </c>
      <c r="AN428" s="67" t="s">
        <v>219</v>
      </c>
      <c r="AO428" s="109">
        <f>SUMPRODUCT((IFERROR((D428:AH428+D429:AH429+D430:AH430),0)&gt;8)*1,IFERROR((D428:AH428+D429:AH429+D430:AH430-8),0))</f>
        <v>23</v>
      </c>
      <c r="AP428" s="109">
        <f>AM428-AO428</f>
        <v>48</v>
      </c>
    </row>
    <row r="429" ht="24.75" spans="1:42">
      <c r="A429" s="269"/>
      <c r="B429" s="273"/>
      <c r="C429" s="271" t="s">
        <v>223</v>
      </c>
      <c r="D429" s="272"/>
      <c r="E429" s="272"/>
      <c r="F429" s="272"/>
      <c r="G429" s="272"/>
      <c r="H429" s="272"/>
      <c r="I429" s="272"/>
      <c r="J429" s="272"/>
      <c r="K429" s="272"/>
      <c r="L429" s="272"/>
      <c r="M429" s="272"/>
      <c r="N429" s="272"/>
      <c r="O429" s="272"/>
      <c r="P429" s="272"/>
      <c r="Q429" s="272"/>
      <c r="R429" s="272"/>
      <c r="S429" s="272"/>
      <c r="T429" s="272"/>
      <c r="U429" s="272"/>
      <c r="V429" s="272"/>
      <c r="W429" s="285"/>
      <c r="X429" s="272"/>
      <c r="Y429" s="272"/>
      <c r="Z429" s="272"/>
      <c r="AA429" s="272"/>
      <c r="AB429" s="288">
        <v>4</v>
      </c>
      <c r="AC429" s="288">
        <v>4</v>
      </c>
      <c r="AD429" s="288">
        <v>4</v>
      </c>
      <c r="AE429" s="288">
        <v>4</v>
      </c>
      <c r="AF429" s="288">
        <v>4</v>
      </c>
      <c r="AG429" s="288">
        <v>4</v>
      </c>
      <c r="AH429" s="290"/>
      <c r="AI429" s="109"/>
      <c r="AJ429" s="109"/>
      <c r="AK429" s="109"/>
      <c r="AL429" s="109"/>
      <c r="AM429" s="109"/>
      <c r="AN429" s="67"/>
      <c r="AO429" s="109"/>
      <c r="AP429" s="109"/>
    </row>
    <row r="430" ht="24.75" spans="1:42">
      <c r="A430" s="269"/>
      <c r="B430" s="274"/>
      <c r="C430" s="271" t="s">
        <v>220</v>
      </c>
      <c r="D430" s="272"/>
      <c r="E430" s="272"/>
      <c r="F430" s="272"/>
      <c r="G430" s="272"/>
      <c r="H430" s="272"/>
      <c r="I430" s="272"/>
      <c r="J430" s="272"/>
      <c r="K430" s="272"/>
      <c r="L430" s="272"/>
      <c r="M430" s="272"/>
      <c r="N430" s="272"/>
      <c r="O430" s="272"/>
      <c r="P430" s="272"/>
      <c r="Q430" s="272"/>
      <c r="R430" s="272"/>
      <c r="S430" s="272"/>
      <c r="T430" s="272"/>
      <c r="U430" s="272"/>
      <c r="V430" s="272"/>
      <c r="W430" s="285"/>
      <c r="X430" s="272"/>
      <c r="Y430" s="272"/>
      <c r="Z430" s="272"/>
      <c r="AA430" s="272"/>
      <c r="AB430" s="288">
        <v>3</v>
      </c>
      <c r="AC430" s="288">
        <v>4</v>
      </c>
      <c r="AD430" s="288">
        <v>5</v>
      </c>
      <c r="AE430" s="288">
        <v>4</v>
      </c>
      <c r="AF430" s="288">
        <v>5</v>
      </c>
      <c r="AG430" s="288">
        <v>2</v>
      </c>
      <c r="AH430" s="290"/>
      <c r="AI430" s="109"/>
      <c r="AJ430" s="109"/>
      <c r="AK430" s="109"/>
      <c r="AL430" s="109"/>
      <c r="AM430" s="109"/>
      <c r="AN430" s="67"/>
      <c r="AO430" s="109"/>
      <c r="AP430" s="109"/>
    </row>
    <row r="431" ht="24.75" spans="1:42">
      <c r="A431" s="275" t="s">
        <v>30</v>
      </c>
      <c r="B431" s="270" t="s">
        <v>221</v>
      </c>
      <c r="C431" s="84" t="s">
        <v>222</v>
      </c>
      <c r="D431" s="276"/>
      <c r="E431" s="276"/>
      <c r="F431" s="276"/>
      <c r="G431" s="276"/>
      <c r="H431" s="276"/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285"/>
      <c r="X431" s="276"/>
      <c r="Y431" s="276"/>
      <c r="Z431" s="276"/>
      <c r="AA431" s="276"/>
      <c r="AB431" s="276"/>
      <c r="AC431" s="85">
        <v>4</v>
      </c>
      <c r="AD431" s="85">
        <v>4</v>
      </c>
      <c r="AE431" s="85">
        <v>4</v>
      </c>
      <c r="AF431" s="85">
        <v>4</v>
      </c>
      <c r="AG431" s="85">
        <v>4</v>
      </c>
      <c r="AH431" s="290"/>
      <c r="AI431" s="109">
        <f>IF(A431="","",COUNTIF(D431:AH432,"&gt;2")/2)</f>
        <v>5</v>
      </c>
      <c r="AJ431" s="291">
        <f>SUMPRODUCT(IFERROR((IFERROR(WEEKDAY($D$3:$AH$3,2),999)&lt;6)*D431:AH432,0))</f>
        <v>24</v>
      </c>
      <c r="AK431" s="291">
        <f>SUMPRODUCT((IFERROR(WEEKDAY($D$3:$AH$3,2),999)&lt;6)*D433:AH433)</f>
        <v>9</v>
      </c>
      <c r="AL431" s="291">
        <f>SUMPRODUCT(IFERROR((IFERROR(WEEKDAY($D$3:$AH$3,2),0)&gt;5)*D431:AH433,0))</f>
        <v>22</v>
      </c>
      <c r="AM431" s="291">
        <f>SUM(D431:AH433)</f>
        <v>55</v>
      </c>
      <c r="AN431" s="292" t="s">
        <v>219</v>
      </c>
      <c r="AO431" s="291">
        <f>SUMPRODUCT((IFERROR((D431:AH431+D432:AH432+D433:AH433),0)&gt;8)*1,IFERROR((D431:AH431+D432:AH432+D433:AH433-8),0))</f>
        <v>15</v>
      </c>
      <c r="AP431" s="291">
        <f>AM431-AO431</f>
        <v>40</v>
      </c>
    </row>
    <row r="432" ht="24.75" spans="1:42">
      <c r="A432" s="277"/>
      <c r="B432" s="273"/>
      <c r="C432" s="84" t="s">
        <v>223</v>
      </c>
      <c r="D432" s="276"/>
      <c r="E432" s="276"/>
      <c r="F432" s="276"/>
      <c r="G432" s="276"/>
      <c r="H432" s="276"/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285"/>
      <c r="X432" s="276"/>
      <c r="Y432" s="276"/>
      <c r="Z432" s="276"/>
      <c r="AA432" s="276"/>
      <c r="AB432" s="276"/>
      <c r="AC432" s="85">
        <v>4</v>
      </c>
      <c r="AD432" s="85">
        <v>4</v>
      </c>
      <c r="AE432" s="85">
        <v>4</v>
      </c>
      <c r="AF432" s="85">
        <v>4</v>
      </c>
      <c r="AG432" s="85">
        <v>4</v>
      </c>
      <c r="AH432" s="290"/>
      <c r="AI432" s="109"/>
      <c r="AJ432" s="291"/>
      <c r="AK432" s="291"/>
      <c r="AL432" s="291"/>
      <c r="AM432" s="291"/>
      <c r="AN432" s="292"/>
      <c r="AO432" s="291"/>
      <c r="AP432" s="291"/>
    </row>
    <row r="433" ht="24.75" spans="1:42">
      <c r="A433" s="278"/>
      <c r="B433" s="274"/>
      <c r="C433" s="84" t="s">
        <v>220</v>
      </c>
      <c r="D433" s="276"/>
      <c r="E433" s="276"/>
      <c r="F433" s="276"/>
      <c r="G433" s="276"/>
      <c r="H433" s="276"/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285"/>
      <c r="X433" s="276"/>
      <c r="Y433" s="276"/>
      <c r="Z433" s="276"/>
      <c r="AA433" s="276"/>
      <c r="AB433" s="276"/>
      <c r="AC433" s="85">
        <v>3</v>
      </c>
      <c r="AD433" s="85">
        <v>3</v>
      </c>
      <c r="AE433" s="85">
        <v>3</v>
      </c>
      <c r="AF433" s="85">
        <v>3</v>
      </c>
      <c r="AG433" s="85">
        <v>3</v>
      </c>
      <c r="AH433" s="290"/>
      <c r="AI433" s="109"/>
      <c r="AJ433" s="291"/>
      <c r="AK433" s="291"/>
      <c r="AL433" s="291"/>
      <c r="AM433" s="291"/>
      <c r="AN433" s="292"/>
      <c r="AO433" s="291"/>
      <c r="AP433" s="291"/>
    </row>
    <row r="434" ht="13.5" spans="1:42">
      <c r="A434" s="185" t="s">
        <v>143</v>
      </c>
      <c r="B434" s="149" t="s">
        <v>248</v>
      </c>
      <c r="C434" s="149" t="s">
        <v>222</v>
      </c>
      <c r="D434" s="202"/>
      <c r="E434" s="202"/>
      <c r="F434" s="202"/>
      <c r="G434" s="202"/>
      <c r="H434" s="202"/>
      <c r="I434" s="202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52"/>
      <c r="X434" s="202"/>
      <c r="Y434" s="202"/>
      <c r="Z434" s="202"/>
      <c r="AA434" s="202"/>
      <c r="AB434" s="202"/>
      <c r="AC434" s="202"/>
      <c r="AD434" s="202"/>
      <c r="AE434" s="202">
        <v>4</v>
      </c>
      <c r="AF434" s="202">
        <v>4</v>
      </c>
      <c r="AG434" s="202">
        <v>4</v>
      </c>
      <c r="AH434" s="202"/>
      <c r="AI434" s="109">
        <f>IF(A434="","",COUNTIF(D434:AH435,"&gt;2")/2)</f>
        <v>3</v>
      </c>
      <c r="AJ434" s="291">
        <f>SUMPRODUCT(IFERROR((IFERROR(WEEKDAY($D$3:$AH$3,2),999)&lt;6)*D434:AH435,0))</f>
        <v>16</v>
      </c>
      <c r="AK434" s="291">
        <f>SUMPRODUCT((IFERROR(WEEKDAY($D$3:$AH$3,2),999)&lt;6)*D436:AH436)</f>
        <v>5</v>
      </c>
      <c r="AL434" s="291">
        <f>SUMPRODUCT(IFERROR((IFERROR(WEEKDAY($D$3:$AH$3,2),0)&gt;5)*D434:AH436,0))</f>
        <v>10.5</v>
      </c>
      <c r="AM434" s="291">
        <f>SUM(D434:AH436)</f>
        <v>31.5</v>
      </c>
      <c r="AN434" s="292" t="s">
        <v>219</v>
      </c>
      <c r="AO434" s="291">
        <f>SUMPRODUCT((IFERROR((D434:AH434+D435:AH435+D436:AH436),0)&gt;8)*1,IFERROR((D434:AH434+D435:AH435+D436:AH436-8),0))</f>
        <v>7.5</v>
      </c>
      <c r="AP434" s="291">
        <f>AM434-AO434</f>
        <v>24</v>
      </c>
    </row>
    <row r="435" ht="13.5" spans="1:42">
      <c r="A435" s="185"/>
      <c r="B435" s="149"/>
      <c r="C435" s="149" t="s">
        <v>223</v>
      </c>
      <c r="D435" s="202"/>
      <c r="E435" s="202"/>
      <c r="F435" s="202"/>
      <c r="G435" s="202"/>
      <c r="H435" s="202"/>
      <c r="I435" s="202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/>
      <c r="W435" s="252"/>
      <c r="X435" s="202"/>
      <c r="Y435" s="202"/>
      <c r="Z435" s="202"/>
      <c r="AA435" s="202"/>
      <c r="AB435" s="202"/>
      <c r="AC435" s="202"/>
      <c r="AD435" s="202"/>
      <c r="AE435" s="202">
        <v>4</v>
      </c>
      <c r="AF435" s="202">
        <v>4</v>
      </c>
      <c r="AG435" s="202">
        <v>4</v>
      </c>
      <c r="AH435" s="202"/>
      <c r="AI435" s="109"/>
      <c r="AJ435" s="291"/>
      <c r="AK435" s="291"/>
      <c r="AL435" s="291"/>
      <c r="AM435" s="291"/>
      <c r="AN435" s="292"/>
      <c r="AO435" s="291"/>
      <c r="AP435" s="291"/>
    </row>
    <row r="436" ht="13.5" spans="1:42">
      <c r="A436" s="185"/>
      <c r="B436" s="149"/>
      <c r="C436" s="149" t="s">
        <v>220</v>
      </c>
      <c r="D436" s="202"/>
      <c r="E436" s="202"/>
      <c r="F436" s="202"/>
      <c r="G436" s="202"/>
      <c r="H436" s="202"/>
      <c r="I436" s="202"/>
      <c r="J436" s="249"/>
      <c r="K436" s="202"/>
      <c r="L436" s="202"/>
      <c r="M436" s="202"/>
      <c r="N436" s="202"/>
      <c r="O436" s="249"/>
      <c r="P436" s="202"/>
      <c r="Q436" s="202"/>
      <c r="R436" s="202"/>
      <c r="S436" s="202"/>
      <c r="T436" s="202"/>
      <c r="U436" s="202"/>
      <c r="V436" s="202"/>
      <c r="W436" s="252"/>
      <c r="X436" s="202"/>
      <c r="Y436" s="202"/>
      <c r="Z436" s="202"/>
      <c r="AA436" s="202"/>
      <c r="AB436" s="202"/>
      <c r="AC436" s="202"/>
      <c r="AD436" s="202"/>
      <c r="AE436" s="202">
        <v>2.5</v>
      </c>
      <c r="AF436" s="202">
        <v>2.5</v>
      </c>
      <c r="AG436" s="202">
        <v>2.5</v>
      </c>
      <c r="AH436" s="202"/>
      <c r="AI436" s="109"/>
      <c r="AJ436" s="291"/>
      <c r="AK436" s="291"/>
      <c r="AL436" s="291"/>
      <c r="AM436" s="291"/>
      <c r="AN436" s="292"/>
      <c r="AO436" s="291"/>
      <c r="AP436" s="291"/>
    </row>
    <row r="437" customFormat="1" ht="18" spans="1:42">
      <c r="A437" s="135" t="s">
        <v>159</v>
      </c>
      <c r="B437" s="122" t="s">
        <v>224</v>
      </c>
      <c r="C437" s="122" t="s">
        <v>222</v>
      </c>
      <c r="D437" s="124"/>
      <c r="E437" s="124">
        <v>2</v>
      </c>
      <c r="F437" s="124">
        <v>4</v>
      </c>
      <c r="G437" s="124">
        <v>4</v>
      </c>
      <c r="H437" s="138"/>
      <c r="I437" s="124">
        <v>4</v>
      </c>
      <c r="J437" s="124">
        <v>4</v>
      </c>
      <c r="K437" s="124">
        <v>4</v>
      </c>
      <c r="L437" s="124">
        <v>4</v>
      </c>
      <c r="M437" s="124">
        <v>4</v>
      </c>
      <c r="N437" s="124">
        <v>4</v>
      </c>
      <c r="O437" s="127">
        <v>0</v>
      </c>
      <c r="P437" s="127">
        <v>4</v>
      </c>
      <c r="Q437" s="127">
        <v>4</v>
      </c>
      <c r="R437" s="127">
        <v>4</v>
      </c>
      <c r="S437" s="124">
        <v>4</v>
      </c>
      <c r="T437" s="124">
        <v>4</v>
      </c>
      <c r="U437" s="124">
        <v>4</v>
      </c>
      <c r="V437" s="124">
        <v>4</v>
      </c>
      <c r="W437" s="141">
        <v>4</v>
      </c>
      <c r="X437" s="138" t="s">
        <v>227</v>
      </c>
      <c r="Y437" s="124"/>
      <c r="Z437" s="124"/>
      <c r="AA437" s="124"/>
      <c r="AB437" s="124"/>
      <c r="AC437" s="124"/>
      <c r="AD437" s="124"/>
      <c r="AE437" s="124"/>
      <c r="AF437" s="124"/>
      <c r="AG437" s="124"/>
      <c r="AH437" s="124"/>
      <c r="AI437" s="32">
        <f>IF(A437="","",COUNTIF(D437:AH438,"&gt;2")/2)</f>
        <v>16</v>
      </c>
      <c r="AJ437" s="32" cm="1">
        <f t="array" ref="AJ437">SUMPRODUCT(IFERROR((IFERROR(WEEKDAY($D$3:$AH$3,2),999)&lt;6)*D437:AH438,0))</f>
        <v>92</v>
      </c>
      <c r="AK437" s="32" cm="1">
        <f t="array" ref="AK437">SUMPRODUCT((IFERROR(WEEKDAY($D$3:$AH$3,2),999)&lt;6)*D439:AH439)</f>
        <v>32</v>
      </c>
      <c r="AL437" s="32" cm="1">
        <f t="array" ref="AL437">SUMPRODUCT(IFERROR((IFERROR(WEEKDAY($D$3:$AH$3,2),0)&gt;5)*D437:AH439,0))</f>
        <v>53</v>
      </c>
      <c r="AM437" s="32">
        <f>IFERROR(SUM(AJ437:AL439),"")</f>
        <v>177</v>
      </c>
      <c r="AN437" s="32" t="s">
        <v>251</v>
      </c>
      <c r="AO437" s="32" cm="1">
        <f t="array" ref="AO437">SUMPRODUCT((IFERROR((D437:AH437+D438:AH438+D439:AH439),0)&gt;8)*1,IFERROR((D437:AH437+D438:AH438+D439:AH439-8),0))</f>
        <v>39</v>
      </c>
      <c r="AP437" s="32">
        <f>SUM(D437:AH439)-AO437</f>
        <v>138</v>
      </c>
    </row>
    <row r="438" customFormat="1" ht="18" spans="1:42">
      <c r="A438" s="135"/>
      <c r="B438" s="122"/>
      <c r="C438" s="122" t="s">
        <v>223</v>
      </c>
      <c r="D438" s="124">
        <v>4</v>
      </c>
      <c r="E438" s="124"/>
      <c r="F438" s="124">
        <v>4</v>
      </c>
      <c r="G438" s="124">
        <v>4</v>
      </c>
      <c r="H438" s="124">
        <v>4</v>
      </c>
      <c r="I438" s="124">
        <v>4</v>
      </c>
      <c r="J438" s="124">
        <v>4</v>
      </c>
      <c r="K438" s="124">
        <v>2</v>
      </c>
      <c r="L438" s="124">
        <v>4</v>
      </c>
      <c r="M438" s="124">
        <v>4</v>
      </c>
      <c r="N438" s="124"/>
      <c r="O438" s="127">
        <v>0</v>
      </c>
      <c r="P438" s="127">
        <v>4</v>
      </c>
      <c r="Q438" s="127">
        <v>4</v>
      </c>
      <c r="R438" s="127">
        <v>4</v>
      </c>
      <c r="S438" s="124">
        <v>4</v>
      </c>
      <c r="T438" s="124">
        <v>4</v>
      </c>
      <c r="U438" s="124">
        <v>4</v>
      </c>
      <c r="V438" s="124">
        <v>4</v>
      </c>
      <c r="W438" s="141">
        <v>4</v>
      </c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  <c r="AH438" s="124"/>
      <c r="AI438" s="32"/>
      <c r="AJ438" s="32"/>
      <c r="AK438" s="32"/>
      <c r="AL438" s="32"/>
      <c r="AM438" s="32"/>
      <c r="AN438" s="32"/>
      <c r="AO438" s="32"/>
      <c r="AP438" s="32"/>
    </row>
    <row r="439" customFormat="1" ht="18" spans="1:42">
      <c r="A439" s="136"/>
      <c r="B439" s="122"/>
      <c r="C439" s="137" t="s">
        <v>220</v>
      </c>
      <c r="D439" s="124">
        <v>1</v>
      </c>
      <c r="E439" s="124"/>
      <c r="F439" s="124">
        <v>3</v>
      </c>
      <c r="G439" s="124">
        <v>3</v>
      </c>
      <c r="H439" s="124">
        <v>3</v>
      </c>
      <c r="I439" s="124">
        <v>2</v>
      </c>
      <c r="J439" s="124">
        <v>3</v>
      </c>
      <c r="K439" s="124">
        <v>2</v>
      </c>
      <c r="L439" s="124">
        <v>3</v>
      </c>
      <c r="M439" s="124">
        <v>3</v>
      </c>
      <c r="N439" s="124"/>
      <c r="O439" s="127">
        <v>0</v>
      </c>
      <c r="P439" s="127">
        <v>3</v>
      </c>
      <c r="Q439" s="127">
        <v>2</v>
      </c>
      <c r="R439" s="127">
        <v>3</v>
      </c>
      <c r="S439" s="124">
        <v>3</v>
      </c>
      <c r="T439" s="124">
        <v>3</v>
      </c>
      <c r="U439" s="124">
        <v>2</v>
      </c>
      <c r="V439" s="124">
        <v>3</v>
      </c>
      <c r="W439" s="141">
        <v>3</v>
      </c>
      <c r="X439" s="124"/>
      <c r="Y439" s="124"/>
      <c r="Z439" s="124"/>
      <c r="AA439" s="124"/>
      <c r="AB439" s="124"/>
      <c r="AC439" s="124"/>
      <c r="AD439" s="124"/>
      <c r="AE439" s="124"/>
      <c r="AF439" s="124"/>
      <c r="AG439" s="124"/>
      <c r="AH439" s="124"/>
      <c r="AI439" s="32"/>
      <c r="AJ439" s="32"/>
      <c r="AK439" s="32"/>
      <c r="AL439" s="32"/>
      <c r="AM439" s="32"/>
      <c r="AN439" s="32"/>
      <c r="AO439" s="32"/>
      <c r="AP439" s="32"/>
    </row>
    <row r="440" spans="1:42">
      <c r="A440" s="212" t="s">
        <v>162</v>
      </c>
      <c r="B440" s="279" t="s">
        <v>252</v>
      </c>
      <c r="C440" s="279" t="s">
        <v>252</v>
      </c>
      <c r="D440" s="111">
        <v>0</v>
      </c>
      <c r="E440" s="111">
        <v>4</v>
      </c>
      <c r="F440" s="111">
        <v>4</v>
      </c>
      <c r="G440" s="111">
        <v>4</v>
      </c>
      <c r="H440" s="111">
        <v>4</v>
      </c>
      <c r="I440" s="111">
        <v>4</v>
      </c>
      <c r="J440" s="111">
        <v>4</v>
      </c>
      <c r="K440" s="111">
        <v>4</v>
      </c>
      <c r="L440" s="111">
        <v>4</v>
      </c>
      <c r="M440" s="111">
        <v>4</v>
      </c>
      <c r="N440" s="111">
        <v>4</v>
      </c>
      <c r="O440" s="111">
        <v>4</v>
      </c>
      <c r="P440" s="111">
        <v>4</v>
      </c>
      <c r="Q440" s="111">
        <v>0</v>
      </c>
      <c r="R440" s="111">
        <v>4</v>
      </c>
      <c r="S440" s="111">
        <v>4</v>
      </c>
      <c r="T440" s="111">
        <v>4</v>
      </c>
      <c r="U440" s="111">
        <v>4</v>
      </c>
      <c r="V440" s="111">
        <v>4</v>
      </c>
      <c r="W440" s="235">
        <v>0</v>
      </c>
      <c r="X440" s="111">
        <v>4</v>
      </c>
      <c r="Y440" s="111">
        <v>4</v>
      </c>
      <c r="Z440" s="111">
        <v>4</v>
      </c>
      <c r="AA440" s="111">
        <v>4</v>
      </c>
      <c r="AB440" s="111">
        <v>4</v>
      </c>
      <c r="AC440" s="111">
        <v>4</v>
      </c>
      <c r="AD440" s="111">
        <v>4</v>
      </c>
      <c r="AE440" s="111">
        <v>4</v>
      </c>
      <c r="AF440" s="111">
        <v>4</v>
      </c>
      <c r="AG440" s="111">
        <v>4</v>
      </c>
      <c r="AI440" s="32">
        <f>IF(A440="","",COUNTIF(D440:AH441,"&gt;2")/2)</f>
        <v>26.5</v>
      </c>
      <c r="AJ440" s="32" cm="1">
        <f t="array" ref="AJ440">SUMPRODUCT(IFERROR((IFERROR(WEEKDAY($D$3:$AH$3,2),999)&lt;6)*D440:AH441,0))</f>
        <v>164</v>
      </c>
      <c r="AK440" s="32" cm="1">
        <f t="array" ref="AK440">SUMPRODUCT((IFERROR(WEEKDAY($D$3:$AH$3,2),999)&lt;6)*D442:AH442)</f>
        <v>0</v>
      </c>
      <c r="AL440" s="32" cm="1">
        <f t="array" ref="AL440">SUMPRODUCT(IFERROR((IFERROR(WEEKDAY($D$3:$AH$3,2),0)&gt;5)*D440:AH442,0))</f>
        <v>48</v>
      </c>
      <c r="AM440" s="32">
        <f>IFERROR(SUM(AJ440:AL442),"")</f>
        <v>212</v>
      </c>
      <c r="AN440" s="32" t="s">
        <v>251</v>
      </c>
      <c r="AO440" s="32" cm="1">
        <f t="array" ref="AO440">SUMPRODUCT((IFERROR((D440:AH440+D441:AH441+D442:AH442),0)&gt;8)*1,IFERROR((D440:AH440+D441:AH441+D442:AH442-8),0))</f>
        <v>0</v>
      </c>
      <c r="AP440" s="32">
        <f>SUM(D440:AH442)-AO440</f>
        <v>212</v>
      </c>
    </row>
    <row r="441" spans="1:42">
      <c r="A441" s="212"/>
      <c r="B441" s="279"/>
      <c r="C441" s="279"/>
      <c r="D441" s="111">
        <v>0</v>
      </c>
      <c r="E441" s="111">
        <v>0</v>
      </c>
      <c r="F441" s="111">
        <v>4</v>
      </c>
      <c r="G441" s="111">
        <v>4</v>
      </c>
      <c r="H441" s="111">
        <v>4</v>
      </c>
      <c r="I441" s="111">
        <v>4</v>
      </c>
      <c r="J441" s="111">
        <v>4</v>
      </c>
      <c r="K441" s="111">
        <v>4</v>
      </c>
      <c r="L441" s="111">
        <v>4</v>
      </c>
      <c r="M441" s="111">
        <v>4</v>
      </c>
      <c r="N441" s="111">
        <v>4</v>
      </c>
      <c r="O441" s="111">
        <v>4</v>
      </c>
      <c r="P441" s="111">
        <v>4</v>
      </c>
      <c r="Q441" s="111">
        <v>0</v>
      </c>
      <c r="R441" s="111">
        <v>4</v>
      </c>
      <c r="S441" s="111">
        <v>4</v>
      </c>
      <c r="T441" s="111">
        <v>4</v>
      </c>
      <c r="U441" s="111">
        <v>4</v>
      </c>
      <c r="V441" s="111">
        <v>4</v>
      </c>
      <c r="W441" s="235">
        <v>0</v>
      </c>
      <c r="X441" s="111">
        <v>4</v>
      </c>
      <c r="Y441" s="111">
        <v>4</v>
      </c>
      <c r="Z441" s="111">
        <v>4</v>
      </c>
      <c r="AA441" s="111">
        <v>4</v>
      </c>
      <c r="AB441" s="111">
        <v>4</v>
      </c>
      <c r="AC441" s="111">
        <v>4</v>
      </c>
      <c r="AD441" s="111">
        <v>4</v>
      </c>
      <c r="AE441" s="111">
        <v>4</v>
      </c>
      <c r="AF441" s="111">
        <v>4</v>
      </c>
      <c r="AG441" s="111">
        <v>4</v>
      </c>
      <c r="AI441" s="32"/>
      <c r="AJ441" s="32"/>
      <c r="AK441" s="32"/>
      <c r="AL441" s="32"/>
      <c r="AM441" s="32"/>
      <c r="AN441" s="32"/>
      <c r="AO441" s="32"/>
      <c r="AP441" s="32"/>
    </row>
    <row r="442" ht="16.5" spans="1:42">
      <c r="A442" s="212" t="str">
        <f>IF(A440="","","加班")</f>
        <v>加班</v>
      </c>
      <c r="B442" s="279"/>
      <c r="C442" s="279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286"/>
      <c r="V442" s="111"/>
      <c r="W442" s="235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I442" s="32"/>
      <c r="AJ442" s="32"/>
      <c r="AK442" s="32"/>
      <c r="AL442" s="32"/>
      <c r="AM442" s="32"/>
      <c r="AN442" s="32"/>
      <c r="AO442" s="32"/>
      <c r="AP442" s="32"/>
    </row>
    <row r="443" spans="1:42">
      <c r="A443" s="149" t="s">
        <v>158</v>
      </c>
      <c r="B443" s="149" t="s">
        <v>239</v>
      </c>
      <c r="C443" s="149" t="s">
        <v>222</v>
      </c>
      <c r="D443" s="255"/>
      <c r="E443" s="255"/>
      <c r="F443" s="255"/>
      <c r="G443" s="255"/>
      <c r="H443" s="255"/>
      <c r="I443" s="255"/>
      <c r="J443" s="255"/>
      <c r="K443" s="255"/>
      <c r="L443" s="255"/>
      <c r="M443" s="255"/>
      <c r="N443" s="255"/>
      <c r="O443" s="255"/>
      <c r="P443" s="255"/>
      <c r="Q443" s="255"/>
      <c r="R443" s="255"/>
      <c r="S443" s="255"/>
      <c r="T443" s="255"/>
      <c r="U443" s="255"/>
      <c r="V443" s="255"/>
      <c r="W443" s="227"/>
      <c r="X443" s="255"/>
      <c r="Y443" s="255"/>
      <c r="Z443" s="255"/>
      <c r="AA443" s="255"/>
      <c r="AB443" s="255"/>
      <c r="AC443" s="255"/>
      <c r="AD443" s="255"/>
      <c r="AE443" s="227">
        <v>4</v>
      </c>
      <c r="AF443" s="227">
        <v>4</v>
      </c>
      <c r="AG443" s="227">
        <v>4</v>
      </c>
      <c r="AH443" s="255"/>
      <c r="AI443" s="32">
        <f>IF(A443="","",COUNTIF(D443:AH444,"&gt;2")/2)</f>
        <v>3</v>
      </c>
      <c r="AJ443" s="32" cm="1">
        <f t="array" ref="AJ443">SUMPRODUCT(IFERROR((IFERROR(WEEKDAY($D$3:$AH$3,2),999)&lt;6)*D443:AH444,0))</f>
        <v>16</v>
      </c>
      <c r="AK443" s="32" cm="1">
        <f t="array" ref="AK443">SUMPRODUCT((IFERROR(WEEKDAY($D$3:$AH$3,2),999)&lt;6)*D445:AH445)</f>
        <v>7</v>
      </c>
      <c r="AL443" s="32" cm="1">
        <f t="array" ref="AL443">SUMPRODUCT(IFERROR((IFERROR(WEEKDAY($D$3:$AH$3,2),0)&gt;5)*D443:AH445,0))</f>
        <v>11.5</v>
      </c>
      <c r="AM443" s="32">
        <f>IFERROR(SUM(AJ443:AL445),"")</f>
        <v>34.5</v>
      </c>
      <c r="AN443" s="32" t="s">
        <v>251</v>
      </c>
      <c r="AO443" s="32" cm="1">
        <f t="array" ref="AO443">SUMPRODUCT((IFERROR((D443:AH443+D444:AH444+D445:AH445),0)&gt;8)*1,IFERROR((D443:AH443+D444:AH444+D445:AH445-8),0))</f>
        <v>10.5</v>
      </c>
      <c r="AP443" s="32">
        <f>SUM(D443:AH445)-AO443</f>
        <v>24</v>
      </c>
    </row>
    <row r="444" spans="1:42">
      <c r="A444" s="149"/>
      <c r="B444" s="149"/>
      <c r="C444" s="149" t="s">
        <v>223</v>
      </c>
      <c r="D444" s="255"/>
      <c r="E444" s="255"/>
      <c r="F444" s="255"/>
      <c r="G444" s="255"/>
      <c r="H444" s="255"/>
      <c r="I444" s="255"/>
      <c r="J444" s="255"/>
      <c r="K444" s="255"/>
      <c r="L444" s="255"/>
      <c r="M444" s="255"/>
      <c r="N444" s="255"/>
      <c r="O444" s="255"/>
      <c r="P444" s="255"/>
      <c r="Q444" s="255"/>
      <c r="R444" s="255"/>
      <c r="S444" s="255"/>
      <c r="T444" s="255"/>
      <c r="U444" s="255"/>
      <c r="V444" s="255"/>
      <c r="W444" s="227"/>
      <c r="X444" s="255"/>
      <c r="Y444" s="255"/>
      <c r="Z444" s="255"/>
      <c r="AA444" s="255"/>
      <c r="AB444" s="255"/>
      <c r="AC444" s="255"/>
      <c r="AD444" s="255"/>
      <c r="AE444" s="227">
        <v>4</v>
      </c>
      <c r="AF444" s="227">
        <v>4</v>
      </c>
      <c r="AG444" s="227">
        <v>4</v>
      </c>
      <c r="AH444" s="255"/>
      <c r="AI444" s="32"/>
      <c r="AJ444" s="32"/>
      <c r="AK444" s="32"/>
      <c r="AL444" s="32"/>
      <c r="AM444" s="32"/>
      <c r="AN444" s="32"/>
      <c r="AO444" s="32"/>
      <c r="AP444" s="32"/>
    </row>
    <row r="445" spans="1:42">
      <c r="A445" s="149"/>
      <c r="B445" s="149"/>
      <c r="C445" s="149" t="s">
        <v>220</v>
      </c>
      <c r="D445" s="255"/>
      <c r="E445" s="255"/>
      <c r="F445" s="255"/>
      <c r="G445" s="255"/>
      <c r="H445" s="255"/>
      <c r="I445" s="255"/>
      <c r="J445" s="255"/>
      <c r="K445" s="255"/>
      <c r="L445" s="255"/>
      <c r="M445" s="255"/>
      <c r="N445" s="255"/>
      <c r="O445" s="255"/>
      <c r="P445" s="255"/>
      <c r="Q445" s="255"/>
      <c r="R445" s="255"/>
      <c r="S445" s="255"/>
      <c r="T445" s="255"/>
      <c r="U445" s="255"/>
      <c r="V445" s="255"/>
      <c r="W445" s="227"/>
      <c r="X445" s="255"/>
      <c r="Y445" s="255"/>
      <c r="Z445" s="255"/>
      <c r="AA445" s="255"/>
      <c r="AB445" s="255"/>
      <c r="AC445" s="255"/>
      <c r="AD445" s="255"/>
      <c r="AE445" s="227">
        <v>3.5</v>
      </c>
      <c r="AF445" s="227">
        <v>3.5</v>
      </c>
      <c r="AG445" s="227">
        <v>3.5</v>
      </c>
      <c r="AH445" s="255"/>
      <c r="AI445" s="32"/>
      <c r="AJ445" s="32"/>
      <c r="AK445" s="32"/>
      <c r="AL445" s="32"/>
      <c r="AM445" s="32"/>
      <c r="AN445" s="32"/>
      <c r="AO445" s="32"/>
      <c r="AP445" s="32"/>
    </row>
    <row r="446" ht="29.25" spans="1:42">
      <c r="A446" s="280" t="s">
        <v>163</v>
      </c>
      <c r="B446" s="122" t="s">
        <v>224</v>
      </c>
      <c r="C446" s="130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42">
        <v>4</v>
      </c>
      <c r="O446" s="142">
        <v>4</v>
      </c>
      <c r="P446" s="142">
        <v>4</v>
      </c>
      <c r="Q446" s="142">
        <v>4</v>
      </c>
      <c r="R446" s="142">
        <v>4</v>
      </c>
      <c r="S446" s="142">
        <v>4</v>
      </c>
      <c r="T446" s="142">
        <v>4</v>
      </c>
      <c r="U446" s="142">
        <v>4</v>
      </c>
      <c r="V446" s="142">
        <v>4</v>
      </c>
      <c r="W446" s="142">
        <v>4</v>
      </c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I446" s="32">
        <f>IF(A446="","",COUNTIF(D446:AH447,"&gt;2")/2)</f>
        <v>10</v>
      </c>
      <c r="AJ446" s="32" cm="1">
        <f t="array" ref="AJ446">SUMPRODUCT(IFERROR((IFERROR(WEEKDAY($D$3:$AH$3,2),999)&lt;6)*D446:AH447,0))</f>
        <v>56</v>
      </c>
      <c r="AK446" s="32" cm="1">
        <f t="array" ref="AK446">SUMPRODUCT((IFERROR(WEEKDAY($D$3:$AH$3,2),999)&lt;6)*D448:AH448)</f>
        <v>21</v>
      </c>
      <c r="AL446" s="32" cm="1">
        <f t="array" ref="AL446">SUMPRODUCT(IFERROR((IFERROR(WEEKDAY($D$3:$AH$3,2),0)&gt;5)*D446:AH448,0))</f>
        <v>33</v>
      </c>
      <c r="AM446" s="32">
        <f>IFERROR(SUM(AJ446:AL448),"")</f>
        <v>110</v>
      </c>
      <c r="AN446" s="32" t="s">
        <v>251</v>
      </c>
      <c r="AO446" s="32" cm="1">
        <f t="array" ref="AO446">SUMPRODUCT((IFERROR((D446:AH446+D447:AH447+D448:AH448),0)&gt;8)*1,IFERROR((D446:AH446+D447:AH447+D448:AH448-8),0))</f>
        <v>30</v>
      </c>
      <c r="AP446" s="32">
        <f>SUM(D446:AH448)-AO446</f>
        <v>80</v>
      </c>
    </row>
    <row r="447" ht="29.25" spans="1:42">
      <c r="A447" s="280"/>
      <c r="B447" s="122"/>
      <c r="C447" s="130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42">
        <v>4</v>
      </c>
      <c r="O447" s="142">
        <v>4</v>
      </c>
      <c r="P447" s="142">
        <v>4</v>
      </c>
      <c r="Q447" s="142">
        <v>4</v>
      </c>
      <c r="R447" s="142">
        <v>4</v>
      </c>
      <c r="S447" s="142">
        <v>4</v>
      </c>
      <c r="T447" s="142">
        <v>4</v>
      </c>
      <c r="U447" s="142">
        <v>4</v>
      </c>
      <c r="V447" s="142">
        <v>4</v>
      </c>
      <c r="W447" s="142">
        <v>4</v>
      </c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I447" s="32"/>
      <c r="AJ447" s="32"/>
      <c r="AK447" s="32"/>
      <c r="AL447" s="32"/>
      <c r="AM447" s="32"/>
      <c r="AN447" s="32"/>
      <c r="AO447" s="32"/>
      <c r="AP447" s="32"/>
    </row>
    <row r="448" ht="27.75" spans="1:42">
      <c r="A448" s="280"/>
      <c r="B448" s="122"/>
      <c r="C448" s="281"/>
      <c r="D448" s="281"/>
      <c r="E448" s="281"/>
      <c r="F448" s="281"/>
      <c r="G448" s="281"/>
      <c r="H448" s="281"/>
      <c r="I448" s="281"/>
      <c r="J448" s="281"/>
      <c r="K448" s="281"/>
      <c r="L448" s="281"/>
      <c r="M448" s="281"/>
      <c r="N448" s="283">
        <v>3</v>
      </c>
      <c r="O448" s="283">
        <v>3</v>
      </c>
      <c r="P448" s="283">
        <v>3</v>
      </c>
      <c r="Q448" s="283">
        <v>3</v>
      </c>
      <c r="R448" s="283">
        <v>3</v>
      </c>
      <c r="S448" s="283">
        <v>3</v>
      </c>
      <c r="T448" s="283">
        <v>3</v>
      </c>
      <c r="U448" s="283">
        <v>3</v>
      </c>
      <c r="V448" s="283">
        <v>3</v>
      </c>
      <c r="W448" s="283">
        <v>3</v>
      </c>
      <c r="X448" s="281"/>
      <c r="Y448" s="281"/>
      <c r="Z448" s="281"/>
      <c r="AA448" s="281"/>
      <c r="AB448" s="281"/>
      <c r="AC448" s="281"/>
      <c r="AD448" s="281"/>
      <c r="AE448" s="281"/>
      <c r="AF448" s="281"/>
      <c r="AG448" s="281"/>
      <c r="AI448" s="32"/>
      <c r="AJ448" s="32"/>
      <c r="AK448" s="32"/>
      <c r="AL448" s="32"/>
      <c r="AM448" s="32"/>
      <c r="AN448" s="32"/>
      <c r="AO448" s="32"/>
      <c r="AP448" s="32"/>
    </row>
    <row r="449" ht="13.5" spans="1:42">
      <c r="A449" s="149" t="s">
        <v>164</v>
      </c>
      <c r="B449" s="149" t="s">
        <v>248</v>
      </c>
      <c r="C449" s="149" t="s">
        <v>222</v>
      </c>
      <c r="D449" s="202"/>
      <c r="E449" s="202"/>
      <c r="F449" s="202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52">
        <v>4</v>
      </c>
      <c r="X449" s="202"/>
      <c r="Y449" s="202"/>
      <c r="Z449" s="202"/>
      <c r="AA449" s="202"/>
      <c r="AB449" s="202"/>
      <c r="AC449" s="202"/>
      <c r="AD449" s="202"/>
      <c r="AE449" s="202"/>
      <c r="AF449" s="202"/>
      <c r="AG449" s="202"/>
      <c r="AH449" s="202"/>
      <c r="AI449" s="32">
        <f>IF(A449="","",COUNTIF(D449:AH450,"&gt;2")/2)</f>
        <v>1</v>
      </c>
      <c r="AJ449" s="32" cm="1">
        <f t="array" ref="AJ449">SUMPRODUCT(IFERROR((IFERROR(WEEKDAY($D$3:$AH$3,2),999)&lt;6)*D449:AH450,0))</f>
        <v>0</v>
      </c>
      <c r="AK449" s="32" cm="1">
        <f t="array" ref="AK449">SUMPRODUCT((IFERROR(WEEKDAY($D$3:$AH$3,2),999)&lt;6)*D451:AH451)</f>
        <v>0</v>
      </c>
      <c r="AL449" s="32" cm="1">
        <f t="array" ref="AL449">SUMPRODUCT(IFERROR((IFERROR(WEEKDAY($D$3:$AH$3,2),0)&gt;5)*D449:AH451,0))</f>
        <v>10.5</v>
      </c>
      <c r="AM449" s="32">
        <f>IFERROR(SUM(AJ449:AL451),"")</f>
        <v>10.5</v>
      </c>
      <c r="AN449" s="32" t="s">
        <v>251</v>
      </c>
      <c r="AO449" s="32" cm="1">
        <f t="array" ref="AO449">SUMPRODUCT((IFERROR((D449:AH449+D450:AH450+D451:AH451),0)&gt;8)*1,IFERROR((D449:AH449+D450:AH450+D451:AH451-8),0))</f>
        <v>2.5</v>
      </c>
      <c r="AP449" s="32">
        <f>SUM(D449:AH451)-AO449</f>
        <v>8</v>
      </c>
    </row>
    <row r="450" ht="13.5" spans="1:42">
      <c r="A450" s="149"/>
      <c r="B450" s="149"/>
      <c r="C450" s="149" t="s">
        <v>223</v>
      </c>
      <c r="D450" s="202"/>
      <c r="E450" s="202"/>
      <c r="F450" s="202"/>
      <c r="G450" s="202"/>
      <c r="H450" s="202"/>
      <c r="I450" s="202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/>
      <c r="W450" s="252">
        <v>4</v>
      </c>
      <c r="X450" s="202"/>
      <c r="Y450" s="202"/>
      <c r="Z450" s="202"/>
      <c r="AA450" s="202"/>
      <c r="AB450" s="202"/>
      <c r="AC450" s="202"/>
      <c r="AD450" s="202"/>
      <c r="AE450" s="202"/>
      <c r="AF450" s="202"/>
      <c r="AG450" s="202"/>
      <c r="AH450" s="202"/>
      <c r="AI450" s="32"/>
      <c r="AJ450" s="32"/>
      <c r="AK450" s="32"/>
      <c r="AL450" s="32"/>
      <c r="AM450" s="32"/>
      <c r="AN450" s="32"/>
      <c r="AO450" s="32"/>
      <c r="AP450" s="32"/>
    </row>
    <row r="451" ht="13.5" spans="1:42">
      <c r="A451" s="149"/>
      <c r="B451" s="149"/>
      <c r="C451" s="149" t="s">
        <v>220</v>
      </c>
      <c r="D451" s="202"/>
      <c r="E451" s="202"/>
      <c r="F451" s="202"/>
      <c r="G451" s="202"/>
      <c r="H451" s="202"/>
      <c r="I451" s="202"/>
      <c r="J451" s="249"/>
      <c r="K451" s="202"/>
      <c r="L451" s="202"/>
      <c r="M451" s="202"/>
      <c r="N451" s="202"/>
      <c r="O451" s="249"/>
      <c r="P451" s="202"/>
      <c r="Q451" s="202"/>
      <c r="R451" s="202"/>
      <c r="S451" s="202"/>
      <c r="T451" s="202"/>
      <c r="U451" s="202"/>
      <c r="V451" s="202"/>
      <c r="W451" s="252">
        <v>2.5</v>
      </c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32"/>
      <c r="AJ451" s="32"/>
      <c r="AK451" s="32"/>
      <c r="AL451" s="32"/>
      <c r="AM451" s="32"/>
      <c r="AN451" s="32"/>
      <c r="AO451" s="32"/>
      <c r="AP451" s="32"/>
    </row>
    <row r="452" ht="29.25" spans="1:42">
      <c r="A452" s="293" t="s">
        <v>160</v>
      </c>
      <c r="B452" s="122" t="s">
        <v>224</v>
      </c>
      <c r="C452" s="130" t="s">
        <v>222</v>
      </c>
      <c r="D452" s="128">
        <v>4</v>
      </c>
      <c r="E452" s="128">
        <v>2</v>
      </c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42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32">
        <f>IF(A452="","",COUNTIF(D452:AH453,"&gt;2")/2)</f>
        <v>0.5</v>
      </c>
      <c r="AJ452" s="32" cm="1">
        <f t="array" ref="AJ452">SUMPRODUCT(IFERROR((IFERROR(WEEKDAY($D$3:$AH$3,2),999)&lt;6)*D452:AH453,0))</f>
        <v>7</v>
      </c>
      <c r="AK452" s="32" cm="1">
        <f t="array" ref="AK452">SUMPRODUCT((IFERROR(WEEKDAY($D$3:$AH$3,2),999)&lt;6)*D454:AH454)</f>
        <v>15.5</v>
      </c>
      <c r="AL452" s="32" cm="1">
        <f t="array" ref="AL452">SUMPRODUCT(IFERROR((IFERROR(WEEKDAY($D$3:$AH$3,2),0)&gt;5)*D452:AH454,0))</f>
        <v>0</v>
      </c>
      <c r="AM452" s="32">
        <f>IFERROR(SUM(AJ452:AL454),"")</f>
        <v>22.5</v>
      </c>
      <c r="AN452" s="32" t="s">
        <v>251</v>
      </c>
      <c r="AO452" s="32" cm="1">
        <f t="array" ref="AO452">SUMPRODUCT((IFERROR((D452:AH452+D453:AH453+D454:AH454),0)&gt;8)*1,IFERROR((D452:AH452+D453:AH453+D454:AH454-8),0))</f>
        <v>6.5</v>
      </c>
      <c r="AP452" s="32">
        <f>SUM(D452:AH454)-AO452</f>
        <v>16</v>
      </c>
    </row>
    <row r="453" ht="29.25" spans="1:42">
      <c r="A453" s="293"/>
      <c r="B453" s="122"/>
      <c r="C453" s="130" t="s">
        <v>223</v>
      </c>
      <c r="D453" s="128">
        <v>1</v>
      </c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42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32"/>
      <c r="AJ453" s="32"/>
      <c r="AK453" s="32"/>
      <c r="AL453" s="32"/>
      <c r="AM453" s="32"/>
      <c r="AN453" s="32"/>
      <c r="AO453" s="32"/>
      <c r="AP453" s="32"/>
    </row>
    <row r="454" ht="29.25" spans="1:42">
      <c r="A454" s="293"/>
      <c r="B454" s="122"/>
      <c r="C454" s="130" t="s">
        <v>220</v>
      </c>
      <c r="D454" s="128">
        <v>6.5</v>
      </c>
      <c r="E454" s="128">
        <v>9</v>
      </c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42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32"/>
      <c r="AJ454" s="32"/>
      <c r="AK454" s="32"/>
      <c r="AL454" s="32"/>
      <c r="AM454" s="32"/>
      <c r="AN454" s="32"/>
      <c r="AO454" s="32"/>
      <c r="AP454" s="32"/>
    </row>
  </sheetData>
  <autoFilter xmlns:etc="http://www.wps.cn/officeDocument/2017/etCustomData" ref="A4:AP454" etc:filterBottomFollowUsedRange="0">
    <extLst/>
  </autoFilter>
  <mergeCells count="1588">
    <mergeCell ref="A1:AI1"/>
    <mergeCell ref="AL1:AM1"/>
    <mergeCell ref="A2:AI2"/>
    <mergeCell ref="AJ2:AL2"/>
    <mergeCell ref="AM2:AN2"/>
    <mergeCell ref="AK3:AL3"/>
    <mergeCell ref="A5:A6"/>
    <mergeCell ref="A8:A9"/>
    <mergeCell ref="A11:A12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29"/>
    <mergeCell ref="A131:A132"/>
    <mergeCell ref="A134:A135"/>
    <mergeCell ref="A137:A138"/>
    <mergeCell ref="A140:A141"/>
    <mergeCell ref="A143:A144"/>
    <mergeCell ref="A146:A147"/>
    <mergeCell ref="A149:A150"/>
    <mergeCell ref="A152:A153"/>
    <mergeCell ref="A155:A156"/>
    <mergeCell ref="A158:A159"/>
    <mergeCell ref="A161:A162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77"/>
    <mergeCell ref="A278:A280"/>
    <mergeCell ref="A281:A28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11:A312"/>
    <mergeCell ref="A314:A315"/>
    <mergeCell ref="A317:A318"/>
    <mergeCell ref="A320:A321"/>
    <mergeCell ref="A323:A324"/>
    <mergeCell ref="A326:A328"/>
    <mergeCell ref="A329:A331"/>
    <mergeCell ref="A332:A334"/>
    <mergeCell ref="A335:A337"/>
    <mergeCell ref="A338:A340"/>
    <mergeCell ref="A341:A343"/>
    <mergeCell ref="A344:A346"/>
    <mergeCell ref="A347:A349"/>
    <mergeCell ref="A350:A352"/>
    <mergeCell ref="A353:A355"/>
    <mergeCell ref="A356:A358"/>
    <mergeCell ref="A359:A361"/>
    <mergeCell ref="A362:A364"/>
    <mergeCell ref="A365:A367"/>
    <mergeCell ref="A368:A370"/>
    <mergeCell ref="A371:A373"/>
    <mergeCell ref="A374:A376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404:A406"/>
    <mergeCell ref="A407:A409"/>
    <mergeCell ref="A410:A411"/>
    <mergeCell ref="A413:A414"/>
    <mergeCell ref="A416:A417"/>
    <mergeCell ref="A419:A420"/>
    <mergeCell ref="A422:A423"/>
    <mergeCell ref="A425:A427"/>
    <mergeCell ref="A428:A430"/>
    <mergeCell ref="A431:A433"/>
    <mergeCell ref="A434:A436"/>
    <mergeCell ref="A437:A439"/>
    <mergeCell ref="A440:A441"/>
    <mergeCell ref="A443:A445"/>
    <mergeCell ref="A446:A448"/>
    <mergeCell ref="A449:A451"/>
    <mergeCell ref="A452:A454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4"/>
    <mergeCell ref="C3:C4"/>
    <mergeCell ref="C5:C7"/>
    <mergeCell ref="C8:C10"/>
    <mergeCell ref="C11:C13"/>
    <mergeCell ref="C215:C217"/>
    <mergeCell ref="C218:C220"/>
    <mergeCell ref="C221:C223"/>
    <mergeCell ref="C224:C226"/>
    <mergeCell ref="C227:C229"/>
    <mergeCell ref="C230:C232"/>
    <mergeCell ref="C233:C235"/>
    <mergeCell ref="C236:C238"/>
    <mergeCell ref="C239:C241"/>
    <mergeCell ref="C242:C244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99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326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2:C364"/>
    <mergeCell ref="C365:C367"/>
    <mergeCell ref="C368:C370"/>
    <mergeCell ref="C371:C373"/>
    <mergeCell ref="C374:C376"/>
    <mergeCell ref="C377:C379"/>
    <mergeCell ref="C380:C382"/>
    <mergeCell ref="C383:C385"/>
    <mergeCell ref="C386:C388"/>
    <mergeCell ref="C389:C391"/>
    <mergeCell ref="C392:C394"/>
    <mergeCell ref="C395:C397"/>
    <mergeCell ref="C398:C400"/>
    <mergeCell ref="C401:C403"/>
    <mergeCell ref="C404:C406"/>
    <mergeCell ref="C407:C409"/>
    <mergeCell ref="C410:C412"/>
    <mergeCell ref="C413:C415"/>
    <mergeCell ref="C416:C418"/>
    <mergeCell ref="C419:C421"/>
    <mergeCell ref="C422:C424"/>
    <mergeCell ref="C440:C442"/>
    <mergeCell ref="AI3:AI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I47:AI49"/>
    <mergeCell ref="AI50:AI52"/>
    <mergeCell ref="AI53:AI55"/>
    <mergeCell ref="AI56:AI58"/>
    <mergeCell ref="AI59:AI61"/>
    <mergeCell ref="AI62:AI64"/>
    <mergeCell ref="AI65:AI67"/>
    <mergeCell ref="AI68:AI70"/>
    <mergeCell ref="AI71:AI73"/>
    <mergeCell ref="AI74:AI76"/>
    <mergeCell ref="AI77:AI79"/>
    <mergeCell ref="AI80:AI82"/>
    <mergeCell ref="AI83:AI85"/>
    <mergeCell ref="AI86:AI88"/>
    <mergeCell ref="AI89:AI91"/>
    <mergeCell ref="AI92:AI94"/>
    <mergeCell ref="AI95:AI97"/>
    <mergeCell ref="AI98:AI100"/>
    <mergeCell ref="AI101:AI103"/>
    <mergeCell ref="AI104:AI106"/>
    <mergeCell ref="AI107:AI109"/>
    <mergeCell ref="AI110:AI112"/>
    <mergeCell ref="AI113:AI115"/>
    <mergeCell ref="AI116:AI118"/>
    <mergeCell ref="AI119:AI121"/>
    <mergeCell ref="AI122:AI124"/>
    <mergeCell ref="AI125:AI127"/>
    <mergeCell ref="AI128:AI130"/>
    <mergeCell ref="AI131:AI133"/>
    <mergeCell ref="AI134:AI136"/>
    <mergeCell ref="AI137:AI139"/>
    <mergeCell ref="AI140:AI142"/>
    <mergeCell ref="AI143:AI145"/>
    <mergeCell ref="AI146:AI148"/>
    <mergeCell ref="AI149:AI151"/>
    <mergeCell ref="AI152:AI154"/>
    <mergeCell ref="AI155:AI157"/>
    <mergeCell ref="AI158:AI160"/>
    <mergeCell ref="AI161:AI163"/>
    <mergeCell ref="AI164:AI166"/>
    <mergeCell ref="AI167:AI169"/>
    <mergeCell ref="AI170:AI172"/>
    <mergeCell ref="AI173:AI175"/>
    <mergeCell ref="AI176:AI178"/>
    <mergeCell ref="AI179:AI181"/>
    <mergeCell ref="AI182:AI184"/>
    <mergeCell ref="AI185:AI187"/>
    <mergeCell ref="AI188:AI190"/>
    <mergeCell ref="AI191:AI193"/>
    <mergeCell ref="AI194:AI196"/>
    <mergeCell ref="AI197:AI199"/>
    <mergeCell ref="AI200:AI202"/>
    <mergeCell ref="AI203:AI205"/>
    <mergeCell ref="AI206:AI208"/>
    <mergeCell ref="AI209:AI211"/>
    <mergeCell ref="AI212:AI214"/>
    <mergeCell ref="AI215:AI217"/>
    <mergeCell ref="AI218:AI220"/>
    <mergeCell ref="AI221:AI223"/>
    <mergeCell ref="AI224:AI226"/>
    <mergeCell ref="AI227:AI229"/>
    <mergeCell ref="AI230:AI232"/>
    <mergeCell ref="AI233:AI235"/>
    <mergeCell ref="AI236:AI238"/>
    <mergeCell ref="AI239:AI241"/>
    <mergeCell ref="AI242:AI244"/>
    <mergeCell ref="AI245:AI247"/>
    <mergeCell ref="AI248:AI250"/>
    <mergeCell ref="AI251:AI253"/>
    <mergeCell ref="AI254:AI256"/>
    <mergeCell ref="AI257:AI259"/>
    <mergeCell ref="AI260:AI262"/>
    <mergeCell ref="AI263:AI265"/>
    <mergeCell ref="AI266:AI268"/>
    <mergeCell ref="AI269:AI271"/>
    <mergeCell ref="AI272:AI274"/>
    <mergeCell ref="AI275:AI277"/>
    <mergeCell ref="AI278:AI280"/>
    <mergeCell ref="AI281:AI283"/>
    <mergeCell ref="AI284:AI286"/>
    <mergeCell ref="AI287:AI289"/>
    <mergeCell ref="AI290:AI292"/>
    <mergeCell ref="AI293:AI295"/>
    <mergeCell ref="AI296:AI298"/>
    <mergeCell ref="AI299:AI301"/>
    <mergeCell ref="AI302:AI304"/>
    <mergeCell ref="AI305:AI307"/>
    <mergeCell ref="AI308:AI310"/>
    <mergeCell ref="AI311:AI313"/>
    <mergeCell ref="AI314:AI316"/>
    <mergeCell ref="AI317:AI319"/>
    <mergeCell ref="AI320:AI322"/>
    <mergeCell ref="AI323:AI325"/>
    <mergeCell ref="AI326:AI328"/>
    <mergeCell ref="AI329:AI331"/>
    <mergeCell ref="AI332:AI334"/>
    <mergeCell ref="AI335:AI337"/>
    <mergeCell ref="AI338:AI340"/>
    <mergeCell ref="AI341:AI343"/>
    <mergeCell ref="AI344:AI346"/>
    <mergeCell ref="AI347:AI349"/>
    <mergeCell ref="AI350:AI352"/>
    <mergeCell ref="AI353:AI355"/>
    <mergeCell ref="AI356:AI358"/>
    <mergeCell ref="AI359:AI361"/>
    <mergeCell ref="AI362:AI364"/>
    <mergeCell ref="AI365:AI367"/>
    <mergeCell ref="AI368:AI370"/>
    <mergeCell ref="AI371:AI373"/>
    <mergeCell ref="AI374:AI376"/>
    <mergeCell ref="AI377:AI379"/>
    <mergeCell ref="AI380:AI382"/>
    <mergeCell ref="AI383:AI385"/>
    <mergeCell ref="AI386:AI388"/>
    <mergeCell ref="AI389:AI391"/>
    <mergeCell ref="AI392:AI394"/>
    <mergeCell ref="AI395:AI397"/>
    <mergeCell ref="AI398:AI400"/>
    <mergeCell ref="AI401:AI403"/>
    <mergeCell ref="AI404:AI406"/>
    <mergeCell ref="AI407:AI409"/>
    <mergeCell ref="AI410:AI412"/>
    <mergeCell ref="AI413:AI415"/>
    <mergeCell ref="AI416:AI418"/>
    <mergeCell ref="AI419:AI421"/>
    <mergeCell ref="AI422:AI424"/>
    <mergeCell ref="AI425:AI427"/>
    <mergeCell ref="AI428:AI430"/>
    <mergeCell ref="AI431:AI433"/>
    <mergeCell ref="AI434:AI436"/>
    <mergeCell ref="AI437:AI439"/>
    <mergeCell ref="AI440:AI442"/>
    <mergeCell ref="AI443:AI445"/>
    <mergeCell ref="AI446:AI448"/>
    <mergeCell ref="AI449:AI451"/>
    <mergeCell ref="AI452:AI454"/>
    <mergeCell ref="AJ3:AJ4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J41:AJ43"/>
    <mergeCell ref="AJ44:AJ46"/>
    <mergeCell ref="AJ47:AJ49"/>
    <mergeCell ref="AJ50:AJ52"/>
    <mergeCell ref="AJ53:AJ55"/>
    <mergeCell ref="AJ56:AJ58"/>
    <mergeCell ref="AJ59:AJ61"/>
    <mergeCell ref="AJ62:AJ64"/>
    <mergeCell ref="AJ65:AJ67"/>
    <mergeCell ref="AJ68:AJ70"/>
    <mergeCell ref="AJ71:AJ73"/>
    <mergeCell ref="AJ74:AJ76"/>
    <mergeCell ref="AJ77:AJ79"/>
    <mergeCell ref="AJ80:AJ82"/>
    <mergeCell ref="AJ83:AJ85"/>
    <mergeCell ref="AJ86:AJ88"/>
    <mergeCell ref="AJ89:AJ91"/>
    <mergeCell ref="AJ92:AJ94"/>
    <mergeCell ref="AJ95:AJ97"/>
    <mergeCell ref="AJ98:AJ100"/>
    <mergeCell ref="AJ101:AJ103"/>
    <mergeCell ref="AJ104:AJ106"/>
    <mergeCell ref="AJ107:AJ109"/>
    <mergeCell ref="AJ110:AJ112"/>
    <mergeCell ref="AJ113:AJ115"/>
    <mergeCell ref="AJ116:AJ118"/>
    <mergeCell ref="AJ119:AJ121"/>
    <mergeCell ref="AJ122:AJ124"/>
    <mergeCell ref="AJ125:AJ127"/>
    <mergeCell ref="AJ128:AJ130"/>
    <mergeCell ref="AJ131:AJ133"/>
    <mergeCell ref="AJ134:AJ136"/>
    <mergeCell ref="AJ137:AJ139"/>
    <mergeCell ref="AJ140:AJ142"/>
    <mergeCell ref="AJ143:AJ145"/>
    <mergeCell ref="AJ146:AJ148"/>
    <mergeCell ref="AJ149:AJ151"/>
    <mergeCell ref="AJ152:AJ154"/>
    <mergeCell ref="AJ155:AJ157"/>
    <mergeCell ref="AJ158:AJ160"/>
    <mergeCell ref="AJ161:AJ163"/>
    <mergeCell ref="AJ164:AJ166"/>
    <mergeCell ref="AJ167:AJ169"/>
    <mergeCell ref="AJ170:AJ172"/>
    <mergeCell ref="AJ173:AJ175"/>
    <mergeCell ref="AJ176:AJ178"/>
    <mergeCell ref="AJ179:AJ181"/>
    <mergeCell ref="AJ182:AJ184"/>
    <mergeCell ref="AJ185:AJ187"/>
    <mergeCell ref="AJ188:AJ190"/>
    <mergeCell ref="AJ191:AJ193"/>
    <mergeCell ref="AJ194:AJ196"/>
    <mergeCell ref="AJ197:AJ199"/>
    <mergeCell ref="AJ200:AJ202"/>
    <mergeCell ref="AJ203:AJ205"/>
    <mergeCell ref="AJ206:AJ208"/>
    <mergeCell ref="AJ209:AJ211"/>
    <mergeCell ref="AJ212:AJ214"/>
    <mergeCell ref="AJ215:AJ217"/>
    <mergeCell ref="AJ218:AJ220"/>
    <mergeCell ref="AJ221:AJ223"/>
    <mergeCell ref="AJ224:AJ226"/>
    <mergeCell ref="AJ227:AJ229"/>
    <mergeCell ref="AJ230:AJ232"/>
    <mergeCell ref="AJ233:AJ235"/>
    <mergeCell ref="AJ236:AJ238"/>
    <mergeCell ref="AJ239:AJ241"/>
    <mergeCell ref="AJ242:AJ244"/>
    <mergeCell ref="AJ245:AJ247"/>
    <mergeCell ref="AJ248:AJ250"/>
    <mergeCell ref="AJ251:AJ253"/>
    <mergeCell ref="AJ254:AJ256"/>
    <mergeCell ref="AJ257:AJ259"/>
    <mergeCell ref="AJ260:AJ262"/>
    <mergeCell ref="AJ263:AJ265"/>
    <mergeCell ref="AJ266:AJ268"/>
    <mergeCell ref="AJ269:AJ271"/>
    <mergeCell ref="AJ272:AJ274"/>
    <mergeCell ref="AJ275:AJ277"/>
    <mergeCell ref="AJ278:AJ280"/>
    <mergeCell ref="AJ281:AJ283"/>
    <mergeCell ref="AJ284:AJ286"/>
    <mergeCell ref="AJ287:AJ289"/>
    <mergeCell ref="AJ290:AJ292"/>
    <mergeCell ref="AJ293:AJ295"/>
    <mergeCell ref="AJ296:AJ298"/>
    <mergeCell ref="AJ299:AJ301"/>
    <mergeCell ref="AJ302:AJ304"/>
    <mergeCell ref="AJ305:AJ307"/>
    <mergeCell ref="AJ308:AJ310"/>
    <mergeCell ref="AJ311:AJ313"/>
    <mergeCell ref="AJ314:AJ316"/>
    <mergeCell ref="AJ317:AJ319"/>
    <mergeCell ref="AJ320:AJ322"/>
    <mergeCell ref="AJ323:AJ325"/>
    <mergeCell ref="AJ326:AJ328"/>
    <mergeCell ref="AJ329:AJ331"/>
    <mergeCell ref="AJ332:AJ334"/>
    <mergeCell ref="AJ335:AJ337"/>
    <mergeCell ref="AJ338:AJ340"/>
    <mergeCell ref="AJ341:AJ343"/>
    <mergeCell ref="AJ344:AJ346"/>
    <mergeCell ref="AJ347:AJ349"/>
    <mergeCell ref="AJ350:AJ352"/>
    <mergeCell ref="AJ353:AJ355"/>
    <mergeCell ref="AJ356:AJ358"/>
    <mergeCell ref="AJ359:AJ361"/>
    <mergeCell ref="AJ362:AJ364"/>
    <mergeCell ref="AJ365:AJ367"/>
    <mergeCell ref="AJ368:AJ370"/>
    <mergeCell ref="AJ371:AJ373"/>
    <mergeCell ref="AJ374:AJ376"/>
    <mergeCell ref="AJ377:AJ379"/>
    <mergeCell ref="AJ380:AJ382"/>
    <mergeCell ref="AJ383:AJ385"/>
    <mergeCell ref="AJ386:AJ388"/>
    <mergeCell ref="AJ389:AJ391"/>
    <mergeCell ref="AJ392:AJ394"/>
    <mergeCell ref="AJ395:AJ397"/>
    <mergeCell ref="AJ398:AJ400"/>
    <mergeCell ref="AJ401:AJ403"/>
    <mergeCell ref="AJ404:AJ406"/>
    <mergeCell ref="AJ407:AJ409"/>
    <mergeCell ref="AJ410:AJ412"/>
    <mergeCell ref="AJ413:AJ415"/>
    <mergeCell ref="AJ416:AJ418"/>
    <mergeCell ref="AJ419:AJ421"/>
    <mergeCell ref="AJ422:AJ424"/>
    <mergeCell ref="AJ425:AJ427"/>
    <mergeCell ref="AJ428:AJ430"/>
    <mergeCell ref="AJ431:AJ433"/>
    <mergeCell ref="AJ434:AJ436"/>
    <mergeCell ref="AJ437:AJ439"/>
    <mergeCell ref="AJ440:AJ442"/>
    <mergeCell ref="AJ443:AJ445"/>
    <mergeCell ref="AJ446:AJ448"/>
    <mergeCell ref="AJ449:AJ451"/>
    <mergeCell ref="AJ452:AJ454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29:AK31"/>
    <mergeCell ref="AK32:AK34"/>
    <mergeCell ref="AK35:AK37"/>
    <mergeCell ref="AK38:AK40"/>
    <mergeCell ref="AK41:AK43"/>
    <mergeCell ref="AK44:AK46"/>
    <mergeCell ref="AK47:AK49"/>
    <mergeCell ref="AK50:AK52"/>
    <mergeCell ref="AK53:AK55"/>
    <mergeCell ref="AK56:AK58"/>
    <mergeCell ref="AK59:AK61"/>
    <mergeCell ref="AK62:AK64"/>
    <mergeCell ref="AK65:AK67"/>
    <mergeCell ref="AK68:AK70"/>
    <mergeCell ref="AK71:AK73"/>
    <mergeCell ref="AK74:AK76"/>
    <mergeCell ref="AK77:AK79"/>
    <mergeCell ref="AK80:AK82"/>
    <mergeCell ref="AK83:AK85"/>
    <mergeCell ref="AK86:AK88"/>
    <mergeCell ref="AK89:AK91"/>
    <mergeCell ref="AK92:AK94"/>
    <mergeCell ref="AK95:AK97"/>
    <mergeCell ref="AK98:AK100"/>
    <mergeCell ref="AK101:AK103"/>
    <mergeCell ref="AK104:AK106"/>
    <mergeCell ref="AK107:AK109"/>
    <mergeCell ref="AK110:AK112"/>
    <mergeCell ref="AK113:AK115"/>
    <mergeCell ref="AK116:AK118"/>
    <mergeCell ref="AK119:AK121"/>
    <mergeCell ref="AK122:AK124"/>
    <mergeCell ref="AK125:AK127"/>
    <mergeCell ref="AK128:AK130"/>
    <mergeCell ref="AK131:AK133"/>
    <mergeCell ref="AK134:AK136"/>
    <mergeCell ref="AK137:AK139"/>
    <mergeCell ref="AK140:AK142"/>
    <mergeCell ref="AK143:AK145"/>
    <mergeCell ref="AK146:AK148"/>
    <mergeCell ref="AK149:AK151"/>
    <mergeCell ref="AK152:AK154"/>
    <mergeCell ref="AK155:AK157"/>
    <mergeCell ref="AK158:AK160"/>
    <mergeCell ref="AK161:AK163"/>
    <mergeCell ref="AK164:AK166"/>
    <mergeCell ref="AK167:AK169"/>
    <mergeCell ref="AK170:AK172"/>
    <mergeCell ref="AK173:AK175"/>
    <mergeCell ref="AK176:AK178"/>
    <mergeCell ref="AK179:AK181"/>
    <mergeCell ref="AK182:AK184"/>
    <mergeCell ref="AK185:AK187"/>
    <mergeCell ref="AK188:AK190"/>
    <mergeCell ref="AK191:AK193"/>
    <mergeCell ref="AK194:AK196"/>
    <mergeCell ref="AK197:AK199"/>
    <mergeCell ref="AK200:AK202"/>
    <mergeCell ref="AK203:AK205"/>
    <mergeCell ref="AK206:AK208"/>
    <mergeCell ref="AK209:AK211"/>
    <mergeCell ref="AK212:AK214"/>
    <mergeCell ref="AK215:AK217"/>
    <mergeCell ref="AK218:AK220"/>
    <mergeCell ref="AK221:AK223"/>
    <mergeCell ref="AK224:AK226"/>
    <mergeCell ref="AK227:AK229"/>
    <mergeCell ref="AK230:AK232"/>
    <mergeCell ref="AK233:AK235"/>
    <mergeCell ref="AK236:AK238"/>
    <mergeCell ref="AK239:AK241"/>
    <mergeCell ref="AK242:AK244"/>
    <mergeCell ref="AK245:AK247"/>
    <mergeCell ref="AK248:AK250"/>
    <mergeCell ref="AK251:AK253"/>
    <mergeCell ref="AK254:AK256"/>
    <mergeCell ref="AK257:AK259"/>
    <mergeCell ref="AK260:AK262"/>
    <mergeCell ref="AK263:AK265"/>
    <mergeCell ref="AK266:AK268"/>
    <mergeCell ref="AK269:AK271"/>
    <mergeCell ref="AK272:AK274"/>
    <mergeCell ref="AK275:AK277"/>
    <mergeCell ref="AK278:AK280"/>
    <mergeCell ref="AK281:AK283"/>
    <mergeCell ref="AK284:AK286"/>
    <mergeCell ref="AK287:AK289"/>
    <mergeCell ref="AK290:AK292"/>
    <mergeCell ref="AK293:AK295"/>
    <mergeCell ref="AK296:AK298"/>
    <mergeCell ref="AK299:AK301"/>
    <mergeCell ref="AK302:AK304"/>
    <mergeCell ref="AK305:AK307"/>
    <mergeCell ref="AK308:AK310"/>
    <mergeCell ref="AK311:AK313"/>
    <mergeCell ref="AK314:AK316"/>
    <mergeCell ref="AK317:AK319"/>
    <mergeCell ref="AK320:AK322"/>
    <mergeCell ref="AK323:AK325"/>
    <mergeCell ref="AK326:AK328"/>
    <mergeCell ref="AK329:AK331"/>
    <mergeCell ref="AK332:AK334"/>
    <mergeCell ref="AK335:AK337"/>
    <mergeCell ref="AK338:AK340"/>
    <mergeCell ref="AK341:AK343"/>
    <mergeCell ref="AK344:AK346"/>
    <mergeCell ref="AK347:AK349"/>
    <mergeCell ref="AK350:AK352"/>
    <mergeCell ref="AK353:AK355"/>
    <mergeCell ref="AK356:AK358"/>
    <mergeCell ref="AK359:AK361"/>
    <mergeCell ref="AK362:AK364"/>
    <mergeCell ref="AK365:AK367"/>
    <mergeCell ref="AK368:AK370"/>
    <mergeCell ref="AK371:AK373"/>
    <mergeCell ref="AK374:AK376"/>
    <mergeCell ref="AK377:AK379"/>
    <mergeCell ref="AK380:AK382"/>
    <mergeCell ref="AK383:AK385"/>
    <mergeCell ref="AK386:AK388"/>
    <mergeCell ref="AK389:AK391"/>
    <mergeCell ref="AK392:AK394"/>
    <mergeCell ref="AK395:AK397"/>
    <mergeCell ref="AK398:AK400"/>
    <mergeCell ref="AK401:AK403"/>
    <mergeCell ref="AK404:AK406"/>
    <mergeCell ref="AK407:AK409"/>
    <mergeCell ref="AK410:AK412"/>
    <mergeCell ref="AK413:AK415"/>
    <mergeCell ref="AK416:AK418"/>
    <mergeCell ref="AK419:AK421"/>
    <mergeCell ref="AK422:AK424"/>
    <mergeCell ref="AK425:AK427"/>
    <mergeCell ref="AK428:AK430"/>
    <mergeCell ref="AK431:AK433"/>
    <mergeCell ref="AK434:AK436"/>
    <mergeCell ref="AK437:AK439"/>
    <mergeCell ref="AK440:AK442"/>
    <mergeCell ref="AK443:AK445"/>
    <mergeCell ref="AK446:AK448"/>
    <mergeCell ref="AK449:AK451"/>
    <mergeCell ref="AK452:AK454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L41:AL43"/>
    <mergeCell ref="AL44:AL46"/>
    <mergeCell ref="AL47:AL49"/>
    <mergeCell ref="AL50:AL52"/>
    <mergeCell ref="AL53:AL55"/>
    <mergeCell ref="AL56:AL58"/>
    <mergeCell ref="AL59:AL61"/>
    <mergeCell ref="AL62:AL64"/>
    <mergeCell ref="AL65:AL67"/>
    <mergeCell ref="AL68:AL70"/>
    <mergeCell ref="AL71:AL73"/>
    <mergeCell ref="AL74:AL76"/>
    <mergeCell ref="AL77:AL79"/>
    <mergeCell ref="AL80:AL82"/>
    <mergeCell ref="AL83:AL85"/>
    <mergeCell ref="AL86:AL88"/>
    <mergeCell ref="AL89:AL91"/>
    <mergeCell ref="AL92:AL94"/>
    <mergeCell ref="AL95:AL97"/>
    <mergeCell ref="AL98:AL100"/>
    <mergeCell ref="AL101:AL103"/>
    <mergeCell ref="AL104:AL106"/>
    <mergeCell ref="AL107:AL109"/>
    <mergeCell ref="AL110:AL112"/>
    <mergeCell ref="AL113:AL115"/>
    <mergeCell ref="AL116:AL118"/>
    <mergeCell ref="AL119:AL121"/>
    <mergeCell ref="AL122:AL124"/>
    <mergeCell ref="AL125:AL127"/>
    <mergeCell ref="AL128:AL130"/>
    <mergeCell ref="AL131:AL133"/>
    <mergeCell ref="AL134:AL136"/>
    <mergeCell ref="AL137:AL139"/>
    <mergeCell ref="AL140:AL142"/>
    <mergeCell ref="AL143:AL145"/>
    <mergeCell ref="AL146:AL148"/>
    <mergeCell ref="AL149:AL151"/>
    <mergeCell ref="AL152:AL154"/>
    <mergeCell ref="AL155:AL157"/>
    <mergeCell ref="AL158:AL160"/>
    <mergeCell ref="AL161:AL163"/>
    <mergeCell ref="AL164:AL166"/>
    <mergeCell ref="AL167:AL169"/>
    <mergeCell ref="AL170:AL172"/>
    <mergeCell ref="AL173:AL175"/>
    <mergeCell ref="AL176:AL178"/>
    <mergeCell ref="AL179:AL181"/>
    <mergeCell ref="AL182:AL184"/>
    <mergeCell ref="AL185:AL187"/>
    <mergeCell ref="AL188:AL190"/>
    <mergeCell ref="AL191:AL193"/>
    <mergeCell ref="AL194:AL196"/>
    <mergeCell ref="AL197:AL199"/>
    <mergeCell ref="AL200:AL202"/>
    <mergeCell ref="AL203:AL205"/>
    <mergeCell ref="AL206:AL208"/>
    <mergeCell ref="AL209:AL211"/>
    <mergeCell ref="AL212:AL214"/>
    <mergeCell ref="AL215:AL217"/>
    <mergeCell ref="AL218:AL220"/>
    <mergeCell ref="AL221:AL223"/>
    <mergeCell ref="AL224:AL226"/>
    <mergeCell ref="AL227:AL229"/>
    <mergeCell ref="AL230:AL232"/>
    <mergeCell ref="AL233:AL235"/>
    <mergeCell ref="AL236:AL238"/>
    <mergeCell ref="AL239:AL241"/>
    <mergeCell ref="AL242:AL244"/>
    <mergeCell ref="AL245:AL247"/>
    <mergeCell ref="AL248:AL250"/>
    <mergeCell ref="AL251:AL253"/>
    <mergeCell ref="AL254:AL256"/>
    <mergeCell ref="AL257:AL259"/>
    <mergeCell ref="AL260:AL262"/>
    <mergeCell ref="AL263:AL265"/>
    <mergeCell ref="AL266:AL268"/>
    <mergeCell ref="AL269:AL271"/>
    <mergeCell ref="AL272:AL274"/>
    <mergeCell ref="AL275:AL277"/>
    <mergeCell ref="AL278:AL280"/>
    <mergeCell ref="AL281:AL283"/>
    <mergeCell ref="AL284:AL286"/>
    <mergeCell ref="AL287:AL289"/>
    <mergeCell ref="AL290:AL292"/>
    <mergeCell ref="AL293:AL295"/>
    <mergeCell ref="AL296:AL298"/>
    <mergeCell ref="AL299:AL301"/>
    <mergeCell ref="AL302:AL304"/>
    <mergeCell ref="AL305:AL307"/>
    <mergeCell ref="AL308:AL310"/>
    <mergeCell ref="AL311:AL313"/>
    <mergeCell ref="AL314:AL316"/>
    <mergeCell ref="AL317:AL319"/>
    <mergeCell ref="AL320:AL322"/>
    <mergeCell ref="AL323:AL325"/>
    <mergeCell ref="AL326:AL328"/>
    <mergeCell ref="AL329:AL331"/>
    <mergeCell ref="AL332:AL334"/>
    <mergeCell ref="AL335:AL337"/>
    <mergeCell ref="AL338:AL340"/>
    <mergeCell ref="AL341:AL343"/>
    <mergeCell ref="AL344:AL346"/>
    <mergeCell ref="AL347:AL349"/>
    <mergeCell ref="AL350:AL352"/>
    <mergeCell ref="AL353:AL355"/>
    <mergeCell ref="AL356:AL358"/>
    <mergeCell ref="AL359:AL361"/>
    <mergeCell ref="AL362:AL364"/>
    <mergeCell ref="AL365:AL367"/>
    <mergeCell ref="AL368:AL370"/>
    <mergeCell ref="AL371:AL373"/>
    <mergeCell ref="AL374:AL376"/>
    <mergeCell ref="AL377:AL379"/>
    <mergeCell ref="AL380:AL382"/>
    <mergeCell ref="AL383:AL385"/>
    <mergeCell ref="AL386:AL388"/>
    <mergeCell ref="AL389:AL391"/>
    <mergeCell ref="AL392:AL394"/>
    <mergeCell ref="AL395:AL397"/>
    <mergeCell ref="AL398:AL400"/>
    <mergeCell ref="AL401:AL403"/>
    <mergeCell ref="AL404:AL406"/>
    <mergeCell ref="AL407:AL409"/>
    <mergeCell ref="AL410:AL412"/>
    <mergeCell ref="AL413:AL415"/>
    <mergeCell ref="AL416:AL418"/>
    <mergeCell ref="AL419:AL421"/>
    <mergeCell ref="AL422:AL424"/>
    <mergeCell ref="AL425:AL427"/>
    <mergeCell ref="AL428:AL430"/>
    <mergeCell ref="AL431:AL433"/>
    <mergeCell ref="AL434:AL436"/>
    <mergeCell ref="AL437:AL439"/>
    <mergeCell ref="AL440:AL442"/>
    <mergeCell ref="AL443:AL445"/>
    <mergeCell ref="AL446:AL448"/>
    <mergeCell ref="AL449:AL451"/>
    <mergeCell ref="AL452:AL454"/>
    <mergeCell ref="AM3:AM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M47:AM49"/>
    <mergeCell ref="AM50:AM52"/>
    <mergeCell ref="AM53:AM55"/>
    <mergeCell ref="AM56:AM58"/>
    <mergeCell ref="AM59:AM61"/>
    <mergeCell ref="AM62:AM64"/>
    <mergeCell ref="AM65:AM67"/>
    <mergeCell ref="AM68:AM70"/>
    <mergeCell ref="AM71:AM73"/>
    <mergeCell ref="AM74:AM76"/>
    <mergeCell ref="AM77:AM79"/>
    <mergeCell ref="AM80:AM82"/>
    <mergeCell ref="AM83:AM85"/>
    <mergeCell ref="AM86:AM88"/>
    <mergeCell ref="AM89:AM91"/>
    <mergeCell ref="AM92:AM94"/>
    <mergeCell ref="AM95:AM97"/>
    <mergeCell ref="AM98:AM100"/>
    <mergeCell ref="AM101:AM103"/>
    <mergeCell ref="AM104:AM106"/>
    <mergeCell ref="AM107:AM109"/>
    <mergeCell ref="AM110:AM112"/>
    <mergeCell ref="AM113:AM115"/>
    <mergeCell ref="AM116:AM118"/>
    <mergeCell ref="AM119:AM121"/>
    <mergeCell ref="AM122:AM124"/>
    <mergeCell ref="AM125:AM127"/>
    <mergeCell ref="AM128:AM130"/>
    <mergeCell ref="AM131:AM133"/>
    <mergeCell ref="AM134:AM136"/>
    <mergeCell ref="AM137:AM139"/>
    <mergeCell ref="AM140:AM142"/>
    <mergeCell ref="AM143:AM145"/>
    <mergeCell ref="AM146:AM148"/>
    <mergeCell ref="AM149:AM151"/>
    <mergeCell ref="AM152:AM154"/>
    <mergeCell ref="AM155:AM157"/>
    <mergeCell ref="AM158:AM160"/>
    <mergeCell ref="AM161:AM163"/>
    <mergeCell ref="AM164:AM166"/>
    <mergeCell ref="AM167:AM169"/>
    <mergeCell ref="AM170:AM172"/>
    <mergeCell ref="AM173:AM175"/>
    <mergeCell ref="AM176:AM178"/>
    <mergeCell ref="AM179:AM181"/>
    <mergeCell ref="AM182:AM184"/>
    <mergeCell ref="AM185:AM187"/>
    <mergeCell ref="AM188:AM190"/>
    <mergeCell ref="AM191:AM193"/>
    <mergeCell ref="AM194:AM196"/>
    <mergeCell ref="AM197:AM199"/>
    <mergeCell ref="AM200:AM202"/>
    <mergeCell ref="AM203:AM205"/>
    <mergeCell ref="AM206:AM208"/>
    <mergeCell ref="AM209:AM211"/>
    <mergeCell ref="AM212:AM214"/>
    <mergeCell ref="AM215:AM217"/>
    <mergeCell ref="AM218:AM220"/>
    <mergeCell ref="AM221:AM223"/>
    <mergeCell ref="AM224:AM226"/>
    <mergeCell ref="AM227:AM229"/>
    <mergeCell ref="AM230:AM232"/>
    <mergeCell ref="AM233:AM235"/>
    <mergeCell ref="AM236:AM238"/>
    <mergeCell ref="AM239:AM241"/>
    <mergeCell ref="AM242:AM244"/>
    <mergeCell ref="AM245:AM247"/>
    <mergeCell ref="AM248:AM250"/>
    <mergeCell ref="AM251:AM253"/>
    <mergeCell ref="AM254:AM256"/>
    <mergeCell ref="AM257:AM259"/>
    <mergeCell ref="AM260:AM262"/>
    <mergeCell ref="AM263:AM265"/>
    <mergeCell ref="AM266:AM268"/>
    <mergeCell ref="AM269:AM271"/>
    <mergeCell ref="AM272:AM274"/>
    <mergeCell ref="AM275:AM277"/>
    <mergeCell ref="AM278:AM280"/>
    <mergeCell ref="AM281:AM283"/>
    <mergeCell ref="AM284:AM286"/>
    <mergeCell ref="AM287:AM289"/>
    <mergeCell ref="AM290:AM292"/>
    <mergeCell ref="AM293:AM295"/>
    <mergeCell ref="AM296:AM298"/>
    <mergeCell ref="AM299:AM301"/>
    <mergeCell ref="AM302:AM304"/>
    <mergeCell ref="AM305:AM307"/>
    <mergeCell ref="AM308:AM310"/>
    <mergeCell ref="AM311:AM313"/>
    <mergeCell ref="AM314:AM316"/>
    <mergeCell ref="AM317:AM319"/>
    <mergeCell ref="AM320:AM322"/>
    <mergeCell ref="AM323:AM325"/>
    <mergeCell ref="AM326:AM328"/>
    <mergeCell ref="AM329:AM331"/>
    <mergeCell ref="AM332:AM334"/>
    <mergeCell ref="AM335:AM337"/>
    <mergeCell ref="AM338:AM340"/>
    <mergeCell ref="AM341:AM343"/>
    <mergeCell ref="AM344:AM346"/>
    <mergeCell ref="AM347:AM349"/>
    <mergeCell ref="AM350:AM352"/>
    <mergeCell ref="AM353:AM355"/>
    <mergeCell ref="AM356:AM358"/>
    <mergeCell ref="AM359:AM361"/>
    <mergeCell ref="AM362:AM364"/>
    <mergeCell ref="AM365:AM367"/>
    <mergeCell ref="AM368:AM370"/>
    <mergeCell ref="AM371:AM373"/>
    <mergeCell ref="AM374:AM376"/>
    <mergeCell ref="AM377:AM379"/>
    <mergeCell ref="AM380:AM382"/>
    <mergeCell ref="AM383:AM385"/>
    <mergeCell ref="AM386:AM388"/>
    <mergeCell ref="AM389:AM391"/>
    <mergeCell ref="AM392:AM394"/>
    <mergeCell ref="AM395:AM397"/>
    <mergeCell ref="AM398:AM400"/>
    <mergeCell ref="AM401:AM403"/>
    <mergeCell ref="AM404:AM406"/>
    <mergeCell ref="AM407:AM409"/>
    <mergeCell ref="AM410:AM412"/>
    <mergeCell ref="AM413:AM415"/>
    <mergeCell ref="AM416:AM418"/>
    <mergeCell ref="AM419:AM421"/>
    <mergeCell ref="AM422:AM424"/>
    <mergeCell ref="AM425:AM427"/>
    <mergeCell ref="AM428:AM430"/>
    <mergeCell ref="AM431:AM433"/>
    <mergeCell ref="AM434:AM436"/>
    <mergeCell ref="AM437:AM439"/>
    <mergeCell ref="AM440:AM442"/>
    <mergeCell ref="AM443:AM445"/>
    <mergeCell ref="AM446:AM448"/>
    <mergeCell ref="AM449:AM451"/>
    <mergeCell ref="AM452:AM454"/>
    <mergeCell ref="AN3:AN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N41:AN43"/>
    <mergeCell ref="AN44:AN46"/>
    <mergeCell ref="AN47:AN49"/>
    <mergeCell ref="AN50:AN52"/>
    <mergeCell ref="AN53:AN55"/>
    <mergeCell ref="AN56:AN58"/>
    <mergeCell ref="AN59:AN61"/>
    <mergeCell ref="AN62:AN64"/>
    <mergeCell ref="AN65:AN67"/>
    <mergeCell ref="AN68:AN70"/>
    <mergeCell ref="AN71:AN73"/>
    <mergeCell ref="AN74:AN76"/>
    <mergeCell ref="AN77:AN79"/>
    <mergeCell ref="AN80:AN82"/>
    <mergeCell ref="AN83:AN85"/>
    <mergeCell ref="AN86:AN88"/>
    <mergeCell ref="AN89:AN91"/>
    <mergeCell ref="AN92:AN94"/>
    <mergeCell ref="AN95:AN97"/>
    <mergeCell ref="AN98:AN100"/>
    <mergeCell ref="AN101:AN103"/>
    <mergeCell ref="AN104:AN106"/>
    <mergeCell ref="AN107:AN109"/>
    <mergeCell ref="AN110:AN112"/>
    <mergeCell ref="AN113:AN115"/>
    <mergeCell ref="AN116:AN118"/>
    <mergeCell ref="AN119:AN121"/>
    <mergeCell ref="AN122:AN124"/>
    <mergeCell ref="AN125:AN127"/>
    <mergeCell ref="AN128:AN130"/>
    <mergeCell ref="AN131:AN133"/>
    <mergeCell ref="AN134:AN136"/>
    <mergeCell ref="AN137:AN139"/>
    <mergeCell ref="AN140:AN142"/>
    <mergeCell ref="AN143:AN145"/>
    <mergeCell ref="AN146:AN148"/>
    <mergeCell ref="AN149:AN151"/>
    <mergeCell ref="AN152:AN154"/>
    <mergeCell ref="AN155:AN157"/>
    <mergeCell ref="AN158:AN160"/>
    <mergeCell ref="AN161:AN163"/>
    <mergeCell ref="AN164:AN166"/>
    <mergeCell ref="AN167:AN169"/>
    <mergeCell ref="AN170:AN172"/>
    <mergeCell ref="AN173:AN175"/>
    <mergeCell ref="AN176:AN178"/>
    <mergeCell ref="AN179:AN181"/>
    <mergeCell ref="AN182:AN184"/>
    <mergeCell ref="AN185:AN187"/>
    <mergeCell ref="AN188:AN190"/>
    <mergeCell ref="AN191:AN193"/>
    <mergeCell ref="AN194:AN196"/>
    <mergeCell ref="AN197:AN199"/>
    <mergeCell ref="AN200:AN202"/>
    <mergeCell ref="AN203:AN205"/>
    <mergeCell ref="AN206:AN208"/>
    <mergeCell ref="AN209:AN211"/>
    <mergeCell ref="AN212:AN214"/>
    <mergeCell ref="AN215:AN217"/>
    <mergeCell ref="AN218:AN220"/>
    <mergeCell ref="AN221:AN223"/>
    <mergeCell ref="AN224:AN226"/>
    <mergeCell ref="AN227:AN229"/>
    <mergeCell ref="AN230:AN232"/>
    <mergeCell ref="AN233:AN235"/>
    <mergeCell ref="AN236:AN238"/>
    <mergeCell ref="AN239:AN241"/>
    <mergeCell ref="AN242:AN244"/>
    <mergeCell ref="AN245:AN247"/>
    <mergeCell ref="AN248:AN250"/>
    <mergeCell ref="AN251:AN253"/>
    <mergeCell ref="AN254:AN256"/>
    <mergeCell ref="AN257:AN259"/>
    <mergeCell ref="AN260:AN262"/>
    <mergeCell ref="AN263:AN265"/>
    <mergeCell ref="AN266:AN268"/>
    <mergeCell ref="AN269:AN271"/>
    <mergeCell ref="AN272:AN274"/>
    <mergeCell ref="AN275:AN277"/>
    <mergeCell ref="AN278:AN280"/>
    <mergeCell ref="AN281:AN283"/>
    <mergeCell ref="AN284:AN286"/>
    <mergeCell ref="AN287:AN289"/>
    <mergeCell ref="AN290:AN292"/>
    <mergeCell ref="AN293:AN295"/>
    <mergeCell ref="AN296:AN298"/>
    <mergeCell ref="AN299:AN301"/>
    <mergeCell ref="AN302:AN304"/>
    <mergeCell ref="AN305:AN307"/>
    <mergeCell ref="AN308:AN310"/>
    <mergeCell ref="AN311:AN313"/>
    <mergeCell ref="AN314:AN316"/>
    <mergeCell ref="AN317:AN319"/>
    <mergeCell ref="AN320:AN322"/>
    <mergeCell ref="AN323:AN325"/>
    <mergeCell ref="AN326:AN328"/>
    <mergeCell ref="AN329:AN331"/>
    <mergeCell ref="AN332:AN334"/>
    <mergeCell ref="AN335:AN337"/>
    <mergeCell ref="AN338:AN340"/>
    <mergeCell ref="AN341:AN343"/>
    <mergeCell ref="AN344:AN346"/>
    <mergeCell ref="AN347:AN349"/>
    <mergeCell ref="AN350:AN352"/>
    <mergeCell ref="AN353:AN355"/>
    <mergeCell ref="AN356:AN358"/>
    <mergeCell ref="AN359:AN361"/>
    <mergeCell ref="AN362:AN364"/>
    <mergeCell ref="AN365:AN367"/>
    <mergeCell ref="AN368:AN370"/>
    <mergeCell ref="AN371:AN373"/>
    <mergeCell ref="AN374:AN376"/>
    <mergeCell ref="AN377:AN379"/>
    <mergeCell ref="AN380:AN382"/>
    <mergeCell ref="AN383:AN385"/>
    <mergeCell ref="AN386:AN388"/>
    <mergeCell ref="AN389:AN391"/>
    <mergeCell ref="AN392:AN394"/>
    <mergeCell ref="AN395:AN397"/>
    <mergeCell ref="AN398:AN400"/>
    <mergeCell ref="AN401:AN403"/>
    <mergeCell ref="AN404:AN406"/>
    <mergeCell ref="AN407:AN409"/>
    <mergeCell ref="AN410:AN412"/>
    <mergeCell ref="AN413:AN415"/>
    <mergeCell ref="AN416:AN418"/>
    <mergeCell ref="AN419:AN421"/>
    <mergeCell ref="AN422:AN424"/>
    <mergeCell ref="AN425:AN427"/>
    <mergeCell ref="AN428:AN430"/>
    <mergeCell ref="AN431:AN433"/>
    <mergeCell ref="AN434:AN436"/>
    <mergeCell ref="AN437:AN439"/>
    <mergeCell ref="AN440:AN442"/>
    <mergeCell ref="AN443:AN445"/>
    <mergeCell ref="AN446:AN448"/>
    <mergeCell ref="AN449:AN451"/>
    <mergeCell ref="AN452:AN454"/>
    <mergeCell ref="AO3:AO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O41:AO43"/>
    <mergeCell ref="AO44:AO46"/>
    <mergeCell ref="AO47:AO49"/>
    <mergeCell ref="AO50:AO52"/>
    <mergeCell ref="AO53:AO55"/>
    <mergeCell ref="AO56:AO58"/>
    <mergeCell ref="AO59:AO61"/>
    <mergeCell ref="AO62:AO64"/>
    <mergeCell ref="AO65:AO67"/>
    <mergeCell ref="AO68:AO70"/>
    <mergeCell ref="AO71:AO73"/>
    <mergeCell ref="AO74:AO76"/>
    <mergeCell ref="AO77:AO79"/>
    <mergeCell ref="AO80:AO82"/>
    <mergeCell ref="AO83:AO85"/>
    <mergeCell ref="AO86:AO88"/>
    <mergeCell ref="AO89:AO91"/>
    <mergeCell ref="AO92:AO94"/>
    <mergeCell ref="AO95:AO97"/>
    <mergeCell ref="AO98:AO100"/>
    <mergeCell ref="AO101:AO103"/>
    <mergeCell ref="AO104:AO106"/>
    <mergeCell ref="AO107:AO109"/>
    <mergeCell ref="AO110:AO112"/>
    <mergeCell ref="AO113:AO115"/>
    <mergeCell ref="AO116:AO118"/>
    <mergeCell ref="AO119:AO121"/>
    <mergeCell ref="AO122:AO124"/>
    <mergeCell ref="AO125:AO127"/>
    <mergeCell ref="AO128:AO130"/>
    <mergeCell ref="AO131:AO133"/>
    <mergeCell ref="AO134:AO136"/>
    <mergeCell ref="AO137:AO139"/>
    <mergeCell ref="AO140:AO142"/>
    <mergeCell ref="AO143:AO145"/>
    <mergeCell ref="AO146:AO148"/>
    <mergeCell ref="AO149:AO151"/>
    <mergeCell ref="AO152:AO154"/>
    <mergeCell ref="AO155:AO157"/>
    <mergeCell ref="AO158:AO160"/>
    <mergeCell ref="AO161:AO163"/>
    <mergeCell ref="AO164:AO166"/>
    <mergeCell ref="AO167:AO169"/>
    <mergeCell ref="AO170:AO172"/>
    <mergeCell ref="AO173:AO175"/>
    <mergeCell ref="AO176:AO178"/>
    <mergeCell ref="AO179:AO181"/>
    <mergeCell ref="AO182:AO184"/>
    <mergeCell ref="AO185:AO187"/>
    <mergeCell ref="AO188:AO190"/>
    <mergeCell ref="AO191:AO193"/>
    <mergeCell ref="AO194:AO196"/>
    <mergeCell ref="AO197:AO199"/>
    <mergeCell ref="AO200:AO202"/>
    <mergeCell ref="AO203:AO205"/>
    <mergeCell ref="AO206:AO208"/>
    <mergeCell ref="AO209:AO211"/>
    <mergeCell ref="AO212:AO214"/>
    <mergeCell ref="AO215:AO217"/>
    <mergeCell ref="AO218:AO220"/>
    <mergeCell ref="AO221:AO223"/>
    <mergeCell ref="AO224:AO226"/>
    <mergeCell ref="AO227:AO229"/>
    <mergeCell ref="AO230:AO232"/>
    <mergeCell ref="AO233:AO235"/>
    <mergeCell ref="AO236:AO238"/>
    <mergeCell ref="AO239:AO241"/>
    <mergeCell ref="AO242:AO244"/>
    <mergeCell ref="AO245:AO247"/>
    <mergeCell ref="AO248:AO250"/>
    <mergeCell ref="AO251:AO253"/>
    <mergeCell ref="AO254:AO256"/>
    <mergeCell ref="AO257:AO259"/>
    <mergeCell ref="AO260:AO262"/>
    <mergeCell ref="AO263:AO265"/>
    <mergeCell ref="AO266:AO268"/>
    <mergeCell ref="AO269:AO271"/>
    <mergeCell ref="AO272:AO274"/>
    <mergeCell ref="AO275:AO277"/>
    <mergeCell ref="AO278:AO280"/>
    <mergeCell ref="AO281:AO283"/>
    <mergeCell ref="AO284:AO286"/>
    <mergeCell ref="AO287:AO289"/>
    <mergeCell ref="AO290:AO292"/>
    <mergeCell ref="AO293:AO295"/>
    <mergeCell ref="AO296:AO298"/>
    <mergeCell ref="AO299:AO301"/>
    <mergeCell ref="AO302:AO304"/>
    <mergeCell ref="AO305:AO307"/>
    <mergeCell ref="AO308:AO310"/>
    <mergeCell ref="AO311:AO313"/>
    <mergeCell ref="AO314:AO316"/>
    <mergeCell ref="AO317:AO319"/>
    <mergeCell ref="AO320:AO322"/>
    <mergeCell ref="AO323:AO325"/>
    <mergeCell ref="AO326:AO328"/>
    <mergeCell ref="AO329:AO331"/>
    <mergeCell ref="AO332:AO334"/>
    <mergeCell ref="AO335:AO337"/>
    <mergeCell ref="AO338:AO340"/>
    <mergeCell ref="AO341:AO343"/>
    <mergeCell ref="AO344:AO346"/>
    <mergeCell ref="AO347:AO349"/>
    <mergeCell ref="AO350:AO352"/>
    <mergeCell ref="AO353:AO355"/>
    <mergeCell ref="AO356:AO358"/>
    <mergeCell ref="AO359:AO361"/>
    <mergeCell ref="AO362:AO364"/>
    <mergeCell ref="AO365:AO367"/>
    <mergeCell ref="AO368:AO370"/>
    <mergeCell ref="AO371:AO373"/>
    <mergeCell ref="AO374:AO376"/>
    <mergeCell ref="AO377:AO379"/>
    <mergeCell ref="AO380:AO382"/>
    <mergeCell ref="AO383:AO385"/>
    <mergeCell ref="AO386:AO388"/>
    <mergeCell ref="AO389:AO391"/>
    <mergeCell ref="AO392:AO394"/>
    <mergeCell ref="AO395:AO397"/>
    <mergeCell ref="AO398:AO400"/>
    <mergeCell ref="AO401:AO403"/>
    <mergeCell ref="AO404:AO406"/>
    <mergeCell ref="AO407:AO409"/>
    <mergeCell ref="AO410:AO412"/>
    <mergeCell ref="AO413:AO415"/>
    <mergeCell ref="AO416:AO418"/>
    <mergeCell ref="AO419:AO421"/>
    <mergeCell ref="AO422:AO424"/>
    <mergeCell ref="AO425:AO427"/>
    <mergeCell ref="AO428:AO430"/>
    <mergeCell ref="AO431:AO433"/>
    <mergeCell ref="AO434:AO436"/>
    <mergeCell ref="AO437:AO439"/>
    <mergeCell ref="AO440:AO442"/>
    <mergeCell ref="AO443:AO445"/>
    <mergeCell ref="AO446:AO448"/>
    <mergeCell ref="AO449:AO451"/>
    <mergeCell ref="AO452:AO454"/>
    <mergeCell ref="AP3:AP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P41:AP43"/>
    <mergeCell ref="AP44:AP46"/>
    <mergeCell ref="AP47:AP49"/>
    <mergeCell ref="AP50:AP52"/>
    <mergeCell ref="AP53:AP55"/>
    <mergeCell ref="AP56:AP58"/>
    <mergeCell ref="AP59:AP61"/>
    <mergeCell ref="AP62:AP64"/>
    <mergeCell ref="AP65:AP67"/>
    <mergeCell ref="AP68:AP70"/>
    <mergeCell ref="AP71:AP73"/>
    <mergeCell ref="AP74:AP76"/>
    <mergeCell ref="AP77:AP79"/>
    <mergeCell ref="AP80:AP82"/>
    <mergeCell ref="AP83:AP85"/>
    <mergeCell ref="AP86:AP88"/>
    <mergeCell ref="AP89:AP91"/>
    <mergeCell ref="AP92:AP94"/>
    <mergeCell ref="AP95:AP97"/>
    <mergeCell ref="AP98:AP100"/>
    <mergeCell ref="AP101:AP103"/>
    <mergeCell ref="AP104:AP106"/>
    <mergeCell ref="AP107:AP109"/>
    <mergeCell ref="AP110:AP112"/>
    <mergeCell ref="AP113:AP115"/>
    <mergeCell ref="AP116:AP118"/>
    <mergeCell ref="AP119:AP121"/>
    <mergeCell ref="AP122:AP124"/>
    <mergeCell ref="AP125:AP127"/>
    <mergeCell ref="AP128:AP130"/>
    <mergeCell ref="AP131:AP133"/>
    <mergeCell ref="AP134:AP136"/>
    <mergeCell ref="AP137:AP139"/>
    <mergeCell ref="AP140:AP142"/>
    <mergeCell ref="AP143:AP145"/>
    <mergeCell ref="AP146:AP148"/>
    <mergeCell ref="AP149:AP151"/>
    <mergeCell ref="AP152:AP154"/>
    <mergeCell ref="AP155:AP157"/>
    <mergeCell ref="AP158:AP160"/>
    <mergeCell ref="AP161:AP163"/>
    <mergeCell ref="AP164:AP166"/>
    <mergeCell ref="AP167:AP169"/>
    <mergeCell ref="AP170:AP172"/>
    <mergeCell ref="AP173:AP175"/>
    <mergeCell ref="AP176:AP178"/>
    <mergeCell ref="AP179:AP181"/>
    <mergeCell ref="AP182:AP184"/>
    <mergeCell ref="AP185:AP187"/>
    <mergeCell ref="AP188:AP190"/>
    <mergeCell ref="AP191:AP193"/>
    <mergeCell ref="AP194:AP196"/>
    <mergeCell ref="AP197:AP199"/>
    <mergeCell ref="AP200:AP202"/>
    <mergeCell ref="AP203:AP205"/>
    <mergeCell ref="AP206:AP208"/>
    <mergeCell ref="AP209:AP211"/>
    <mergeCell ref="AP212:AP214"/>
    <mergeCell ref="AP215:AP217"/>
    <mergeCell ref="AP218:AP220"/>
    <mergeCell ref="AP221:AP223"/>
    <mergeCell ref="AP224:AP226"/>
    <mergeCell ref="AP227:AP229"/>
    <mergeCell ref="AP230:AP232"/>
    <mergeCell ref="AP233:AP235"/>
    <mergeCell ref="AP236:AP238"/>
    <mergeCell ref="AP239:AP241"/>
    <mergeCell ref="AP242:AP244"/>
    <mergeCell ref="AP245:AP247"/>
    <mergeCell ref="AP248:AP250"/>
    <mergeCell ref="AP251:AP253"/>
    <mergeCell ref="AP254:AP256"/>
    <mergeCell ref="AP257:AP259"/>
    <mergeCell ref="AP260:AP262"/>
    <mergeCell ref="AP263:AP265"/>
    <mergeCell ref="AP266:AP268"/>
    <mergeCell ref="AP269:AP271"/>
    <mergeCell ref="AP272:AP274"/>
    <mergeCell ref="AP275:AP277"/>
    <mergeCell ref="AP278:AP280"/>
    <mergeCell ref="AP281:AP283"/>
    <mergeCell ref="AP284:AP286"/>
    <mergeCell ref="AP287:AP289"/>
    <mergeCell ref="AP290:AP292"/>
    <mergeCell ref="AP293:AP295"/>
    <mergeCell ref="AP296:AP298"/>
    <mergeCell ref="AP299:AP301"/>
    <mergeCell ref="AP302:AP304"/>
    <mergeCell ref="AP305:AP307"/>
    <mergeCell ref="AP308:AP310"/>
    <mergeCell ref="AP311:AP313"/>
    <mergeCell ref="AP314:AP316"/>
    <mergeCell ref="AP317:AP319"/>
    <mergeCell ref="AP320:AP322"/>
    <mergeCell ref="AP323:AP325"/>
    <mergeCell ref="AP326:AP328"/>
    <mergeCell ref="AP329:AP331"/>
    <mergeCell ref="AP332:AP334"/>
    <mergeCell ref="AP335:AP337"/>
    <mergeCell ref="AP338:AP340"/>
    <mergeCell ref="AP341:AP343"/>
    <mergeCell ref="AP344:AP346"/>
    <mergeCell ref="AP347:AP349"/>
    <mergeCell ref="AP350:AP352"/>
    <mergeCell ref="AP353:AP355"/>
    <mergeCell ref="AP356:AP358"/>
    <mergeCell ref="AP359:AP361"/>
    <mergeCell ref="AP362:AP364"/>
    <mergeCell ref="AP365:AP367"/>
    <mergeCell ref="AP368:AP370"/>
    <mergeCell ref="AP371:AP373"/>
    <mergeCell ref="AP374:AP376"/>
    <mergeCell ref="AP377:AP379"/>
    <mergeCell ref="AP380:AP382"/>
    <mergeCell ref="AP383:AP385"/>
    <mergeCell ref="AP386:AP388"/>
    <mergeCell ref="AP389:AP391"/>
    <mergeCell ref="AP392:AP394"/>
    <mergeCell ref="AP395:AP397"/>
    <mergeCell ref="AP398:AP400"/>
    <mergeCell ref="AP401:AP403"/>
    <mergeCell ref="AP404:AP406"/>
    <mergeCell ref="AP407:AP409"/>
    <mergeCell ref="AP410:AP412"/>
    <mergeCell ref="AP413:AP415"/>
    <mergeCell ref="AP416:AP418"/>
    <mergeCell ref="AP419:AP421"/>
    <mergeCell ref="AP422:AP424"/>
    <mergeCell ref="AP425:AP427"/>
    <mergeCell ref="AP428:AP430"/>
    <mergeCell ref="AP431:AP433"/>
    <mergeCell ref="AP434:AP436"/>
    <mergeCell ref="AP437:AP439"/>
    <mergeCell ref="AP440:AP442"/>
    <mergeCell ref="AP443:AP445"/>
    <mergeCell ref="AP446:AP448"/>
    <mergeCell ref="AP449:AP451"/>
    <mergeCell ref="AP452:AP454"/>
  </mergeCells>
  <conditionalFormatting sqref="A137">
    <cfRule type="duplicateValues" dxfId="1" priority="43"/>
  </conditionalFormatting>
  <conditionalFormatting sqref="A140">
    <cfRule type="duplicateValues" dxfId="1" priority="42"/>
  </conditionalFormatting>
  <conditionalFormatting sqref="A143">
    <cfRule type="duplicateValues" dxfId="1" priority="41"/>
  </conditionalFormatting>
  <conditionalFormatting sqref="A146">
    <cfRule type="duplicateValues" dxfId="1" priority="40"/>
  </conditionalFormatting>
  <conditionalFormatting sqref="A149">
    <cfRule type="duplicateValues" dxfId="1" priority="39"/>
  </conditionalFormatting>
  <conditionalFormatting sqref="A152">
    <cfRule type="duplicateValues" dxfId="1" priority="38"/>
  </conditionalFormatting>
  <conditionalFormatting sqref="A155">
    <cfRule type="duplicateValues" dxfId="1" priority="37"/>
  </conditionalFormatting>
  <conditionalFormatting sqref="A158">
    <cfRule type="duplicateValues" dxfId="1" priority="36"/>
  </conditionalFormatting>
  <conditionalFormatting sqref="A161">
    <cfRule type="duplicateValues" dxfId="1" priority="35"/>
  </conditionalFormatting>
  <conditionalFormatting sqref="A224">
    <cfRule type="duplicateValues" dxfId="1" priority="29"/>
  </conditionalFormatting>
  <conditionalFormatting sqref="A329">
    <cfRule type="duplicateValues" dxfId="0" priority="21"/>
  </conditionalFormatting>
  <conditionalFormatting sqref="A353">
    <cfRule type="duplicateValues" dxfId="0" priority="20"/>
  </conditionalFormatting>
  <conditionalFormatting sqref="A362">
    <cfRule type="duplicateValues" dxfId="0" priority="18"/>
  </conditionalFormatting>
  <conditionalFormatting sqref="A365">
    <cfRule type="duplicateValues" dxfId="0" priority="16"/>
  </conditionalFormatting>
  <conditionalFormatting sqref="A1:A4">
    <cfRule type="duplicateValues" dxfId="0" priority="5088"/>
  </conditionalFormatting>
  <conditionalFormatting sqref="A5:A409">
    <cfRule type="duplicateValues" dxfId="0" priority="9"/>
  </conditionalFormatting>
  <conditionalFormatting sqref="A14:A16">
    <cfRule type="duplicateValues" dxfId="0" priority="34"/>
  </conditionalFormatting>
  <conditionalFormatting sqref="A17:A19">
    <cfRule type="duplicateValues" dxfId="0" priority="33"/>
  </conditionalFormatting>
  <conditionalFormatting sqref="A20:A22">
    <cfRule type="duplicateValues" dxfId="0" priority="32"/>
  </conditionalFormatting>
  <conditionalFormatting sqref="A23:A25">
    <cfRule type="duplicateValues" dxfId="0" priority="52"/>
  </conditionalFormatting>
  <conditionalFormatting sqref="A23:A28">
    <cfRule type="duplicateValues" dxfId="0" priority="50"/>
  </conditionalFormatting>
  <conditionalFormatting sqref="A26:A28">
    <cfRule type="duplicateValues" dxfId="0" priority="51"/>
  </conditionalFormatting>
  <conditionalFormatting sqref="A104:A106">
    <cfRule type="duplicateValues" dxfId="0" priority="49"/>
  </conditionalFormatting>
  <conditionalFormatting sqref="A107:A109">
    <cfRule type="duplicateValues" dxfId="0" priority="48"/>
  </conditionalFormatting>
  <conditionalFormatting sqref="A113:A127">
    <cfRule type="duplicateValues" dxfId="0" priority="46"/>
  </conditionalFormatting>
  <conditionalFormatting sqref="A128:A133">
    <cfRule type="duplicateValues" dxfId="0" priority="45"/>
  </conditionalFormatting>
  <conditionalFormatting sqref="A134:A136">
    <cfRule type="duplicateValues" dxfId="0" priority="44"/>
  </conditionalFormatting>
  <conditionalFormatting sqref="A215:A223">
    <cfRule type="duplicateValues" dxfId="0" priority="30"/>
  </conditionalFormatting>
  <conditionalFormatting sqref="A227:A229">
    <cfRule type="duplicateValues" dxfId="1" priority="27"/>
  </conditionalFormatting>
  <conditionalFormatting sqref="A230:A232">
    <cfRule type="duplicateValues" dxfId="1" priority="28"/>
  </conditionalFormatting>
  <conditionalFormatting sqref="A233:A238">
    <cfRule type="duplicateValues" dxfId="1" priority="26"/>
  </conditionalFormatting>
  <conditionalFormatting sqref="A239:A244">
    <cfRule type="duplicateValues" dxfId="1" priority="25"/>
  </conditionalFormatting>
  <conditionalFormatting sqref="A245:A247">
    <cfRule type="duplicateValues" dxfId="1" priority="24"/>
  </conditionalFormatting>
  <conditionalFormatting sqref="A248:A256">
    <cfRule type="duplicateValues" dxfId="1" priority="23"/>
  </conditionalFormatting>
  <conditionalFormatting sqref="A263:A271">
    <cfRule type="duplicateValues" dxfId="0" priority="22"/>
  </conditionalFormatting>
  <conditionalFormatting sqref="A326:A409">
    <cfRule type="duplicateValues" dxfId="0" priority="10"/>
  </conditionalFormatting>
  <conditionalFormatting sqref="A377:A379">
    <cfRule type="duplicateValues" dxfId="0" priority="15"/>
  </conditionalFormatting>
  <conditionalFormatting sqref="A386:A388">
    <cfRule type="duplicateValues" dxfId="0" priority="14"/>
  </conditionalFormatting>
  <conditionalFormatting sqref="A389:A397">
    <cfRule type="duplicateValues" dxfId="0" priority="13"/>
  </conditionalFormatting>
  <conditionalFormatting sqref="A401:A403">
    <cfRule type="duplicateValues" dxfId="0" priority="12"/>
  </conditionalFormatting>
  <conditionalFormatting sqref="A410:A415">
    <cfRule type="duplicateValues" dxfId="0" priority="8"/>
  </conditionalFormatting>
  <conditionalFormatting sqref="A422:A424">
    <cfRule type="duplicateValues" dxfId="0" priority="7"/>
  </conditionalFormatting>
  <conditionalFormatting sqref="A425:A427">
    <cfRule type="duplicateValues" dxfId="0" priority="53"/>
  </conditionalFormatting>
  <conditionalFormatting sqref="A428:A433">
    <cfRule type="duplicateValues" dxfId="0" priority="5"/>
  </conditionalFormatting>
  <conditionalFormatting sqref="A434:A436">
    <cfRule type="duplicateValues" dxfId="0" priority="4"/>
  </conditionalFormatting>
  <conditionalFormatting sqref="A437:A439">
    <cfRule type="duplicateValues" dxfId="0" priority="2"/>
  </conditionalFormatting>
  <conditionalFormatting sqref="A449:A451">
    <cfRule type="duplicateValues" dxfId="0" priority="1"/>
  </conditionalFormatting>
  <conditionalFormatting sqref="A56:A61 A62:A70">
    <cfRule type="duplicateValues" dxfId="0" priority="31"/>
  </conditionalFormatting>
  <conditionalFormatting sqref="A356 A359">
    <cfRule type="duplicateValues" dxfId="0" priority="19"/>
  </conditionalFormatting>
  <conditionalFormatting sqref="A368 A371 A374">
    <cfRule type="duplicateValues" dxfId="0" priority="17"/>
  </conditionalFormatting>
  <conditionalFormatting sqref="A398:A400 A404:A409">
    <cfRule type="duplicateValues" dxfId="0" priority="11"/>
  </conditionalFormatting>
  <conditionalFormatting sqref="A443:A448 A452:A1048576">
    <cfRule type="duplicateValues" dxfId="0" priority="5089"/>
  </conditionalFormatting>
  <dataValidations count="2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  <dataValidation type="list" allowBlank="1" showInputMessage="1" showErrorMessage="1" sqref="H411 H414">
      <formula1>$H$51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name="Spinner 15" r:id="rId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5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7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8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10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11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1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13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9"/>
  <sheetViews>
    <sheetView zoomScale="115" zoomScaleNormal="115" topLeftCell="A43" workbookViewId="0">
      <selection activeCell="D57" sqref="D57"/>
    </sheetView>
  </sheetViews>
  <sheetFormatPr defaultColWidth="9" defaultRowHeight="16.5"/>
  <cols>
    <col min="1" max="1" width="4.625" style="23" customWidth="1"/>
    <col min="2" max="2" width="13.3666666666667" style="23" customWidth="1"/>
    <col min="3" max="3" width="46.7333333333333" style="24" customWidth="1"/>
    <col min="4" max="5" width="10.375" style="23"/>
    <col min="14" max="14" width="9.375"/>
  </cols>
  <sheetData>
    <row r="1" ht="17.25" spans="1:13">
      <c r="A1" s="25" t="s">
        <v>1</v>
      </c>
      <c r="B1" s="26" t="s">
        <v>3</v>
      </c>
      <c r="C1" s="27" t="s">
        <v>253</v>
      </c>
      <c r="D1" s="26" t="s">
        <v>254</v>
      </c>
      <c r="E1" s="26" t="s">
        <v>255</v>
      </c>
      <c r="L1" t="s">
        <v>3</v>
      </c>
      <c r="M1" t="s">
        <v>256</v>
      </c>
    </row>
    <row r="2" ht="18.75" spans="1:24">
      <c r="A2" s="25"/>
      <c r="B2" s="28" t="s">
        <v>115</v>
      </c>
      <c r="C2" s="29" t="s">
        <v>79</v>
      </c>
      <c r="D2" s="28">
        <v>620</v>
      </c>
      <c r="E2" s="30"/>
      <c r="F2" s="31"/>
      <c r="G2">
        <f>VLOOKUP(B2,劳务费!$C$2:L160,10,0)</f>
        <v>620</v>
      </c>
      <c r="L2" t="s">
        <v>188</v>
      </c>
      <c r="M2">
        <v>97</v>
      </c>
      <c r="N2">
        <v>920</v>
      </c>
      <c r="O2">
        <f>ROUND(-(100-M2)%*N2,2)</f>
        <v>-27.6</v>
      </c>
      <c r="S2" s="50" t="s">
        <v>257</v>
      </c>
      <c r="T2" s="50">
        <v>100</v>
      </c>
      <c r="U2" s="50" t="s">
        <v>258</v>
      </c>
      <c r="V2" s="50">
        <v>100</v>
      </c>
      <c r="W2" s="50"/>
      <c r="X2" s="50" t="s">
        <v>259</v>
      </c>
    </row>
    <row r="3" ht="18.75" spans="1:24">
      <c r="A3" s="25"/>
      <c r="B3" s="28" t="s">
        <v>98</v>
      </c>
      <c r="C3" s="29" t="s">
        <v>79</v>
      </c>
      <c r="D3" s="32">
        <v>20</v>
      </c>
      <c r="E3" s="32"/>
      <c r="F3" s="31"/>
      <c r="G3">
        <f>VLOOKUP(B3,劳务费!$C$2:L156,10,0)</f>
        <v>20</v>
      </c>
      <c r="L3" t="s">
        <v>196</v>
      </c>
      <c r="M3">
        <v>100</v>
      </c>
      <c r="N3">
        <v>1360</v>
      </c>
      <c r="O3">
        <f>ROUND(-(100-M3)%*N3,2)</f>
        <v>0</v>
      </c>
      <c r="S3" s="50" t="s">
        <v>260</v>
      </c>
      <c r="T3" s="50">
        <v>200</v>
      </c>
      <c r="U3" s="50" t="s">
        <v>258</v>
      </c>
      <c r="V3" s="50">
        <v>200</v>
      </c>
      <c r="W3" s="50"/>
      <c r="X3" s="50" t="s">
        <v>259</v>
      </c>
    </row>
    <row r="4" ht="18.75" spans="1:24">
      <c r="A4" s="25"/>
      <c r="B4" s="33" t="s">
        <v>99</v>
      </c>
      <c r="C4" s="29" t="s">
        <v>79</v>
      </c>
      <c r="D4" s="28">
        <v>140</v>
      </c>
      <c r="E4" s="34"/>
      <c r="F4" s="31"/>
      <c r="G4">
        <f>VLOOKUP(B4,劳务费!$C$2:L158,10,0)</f>
        <v>140</v>
      </c>
      <c r="S4" s="50" t="s">
        <v>261</v>
      </c>
      <c r="T4" s="50"/>
      <c r="U4" s="50" t="s">
        <v>262</v>
      </c>
      <c r="V4" s="50">
        <v>-20</v>
      </c>
      <c r="W4" s="50"/>
      <c r="X4" s="50" t="s">
        <v>259</v>
      </c>
    </row>
    <row r="5" ht="18.75" spans="1:24">
      <c r="A5" s="25"/>
      <c r="B5" s="30" t="s">
        <v>185</v>
      </c>
      <c r="C5" s="29" t="s">
        <v>263</v>
      </c>
      <c r="D5" s="30">
        <v>1010</v>
      </c>
      <c r="E5" s="30"/>
      <c r="F5" s="31"/>
      <c r="G5">
        <f>VLOOKUP(B5,劳务费!$C$2:L160,10,0)</f>
        <v>1010</v>
      </c>
      <c r="L5" t="s">
        <v>197</v>
      </c>
      <c r="M5">
        <v>100</v>
      </c>
      <c r="N5">
        <v>700</v>
      </c>
      <c r="O5">
        <f t="shared" ref="O5:O10" si="0">ROUND(-(100-M5)%*N5,2)</f>
        <v>0</v>
      </c>
      <c r="S5" s="50" t="s">
        <v>264</v>
      </c>
      <c r="T5" s="50"/>
      <c r="U5" s="50">
        <v>0.8</v>
      </c>
      <c r="V5" s="50"/>
      <c r="W5" s="50"/>
      <c r="X5" s="50" t="s">
        <v>259</v>
      </c>
    </row>
    <row r="6" ht="18.75" spans="1:24">
      <c r="A6" s="25"/>
      <c r="B6" s="28" t="s">
        <v>78</v>
      </c>
      <c r="C6" s="29" t="s">
        <v>79</v>
      </c>
      <c r="D6" s="30">
        <v>140</v>
      </c>
      <c r="E6" s="30"/>
      <c r="F6" s="31"/>
      <c r="G6">
        <f>VLOOKUP(B6,劳务费!$C$2:L156,10,0)</f>
        <v>140</v>
      </c>
      <c r="I6" s="1"/>
      <c r="J6" s="1"/>
      <c r="L6" t="s">
        <v>198</v>
      </c>
      <c r="M6">
        <v>100</v>
      </c>
      <c r="N6">
        <v>760</v>
      </c>
      <c r="O6">
        <f t="shared" si="0"/>
        <v>0</v>
      </c>
      <c r="S6" s="50" t="s">
        <v>265</v>
      </c>
      <c r="T6" s="50"/>
      <c r="U6" s="50">
        <v>0.8</v>
      </c>
      <c r="V6" s="50"/>
      <c r="W6" s="50"/>
      <c r="X6" s="50" t="s">
        <v>259</v>
      </c>
    </row>
    <row r="7" ht="18.75" spans="1:24">
      <c r="A7" s="25"/>
      <c r="B7" s="28" t="s">
        <v>89</v>
      </c>
      <c r="C7" s="29" t="s">
        <v>266</v>
      </c>
      <c r="D7" s="35">
        <v>460</v>
      </c>
      <c r="E7" s="36"/>
      <c r="F7" s="31"/>
      <c r="G7">
        <f>VLOOKUP(B7,劳务费!$C$2:L152,10,0)</f>
        <v>460</v>
      </c>
      <c r="I7" s="1"/>
      <c r="J7" s="1"/>
      <c r="O7">
        <f t="shared" si="0"/>
        <v>0</v>
      </c>
      <c r="S7" s="50" t="s">
        <v>267</v>
      </c>
      <c r="T7" s="50"/>
      <c r="U7" s="50" t="s">
        <v>268</v>
      </c>
      <c r="V7" s="50">
        <v>-100.81</v>
      </c>
      <c r="W7" s="50"/>
      <c r="X7" s="50" t="s">
        <v>259</v>
      </c>
    </row>
    <row r="8" ht="18.75" spans="1:24">
      <c r="A8" s="25"/>
      <c r="B8" s="28" t="s">
        <v>147</v>
      </c>
      <c r="C8" s="29" t="s">
        <v>269</v>
      </c>
      <c r="D8" s="35">
        <v>-30</v>
      </c>
      <c r="E8" s="36"/>
      <c r="F8" s="31"/>
      <c r="G8">
        <f>VLOOKUP(B8,劳务费!$C$2:L150,10,0)</f>
        <v>-30</v>
      </c>
      <c r="I8" s="1"/>
      <c r="J8" s="1"/>
      <c r="L8" t="s">
        <v>193</v>
      </c>
      <c r="M8">
        <v>89.4</v>
      </c>
      <c r="N8">
        <f>劳务费!M152*0.2</f>
        <v>630</v>
      </c>
      <c r="O8">
        <f t="shared" si="0"/>
        <v>-66.78</v>
      </c>
      <c r="S8" s="50" t="s">
        <v>267</v>
      </c>
      <c r="T8" s="50"/>
      <c r="U8" s="50" t="s">
        <v>258</v>
      </c>
      <c r="V8" s="50">
        <v>100</v>
      </c>
      <c r="W8" s="50"/>
      <c r="X8" s="50" t="s">
        <v>259</v>
      </c>
    </row>
    <row r="9" ht="18.75" spans="1:24">
      <c r="A9" s="25"/>
      <c r="B9" s="28" t="s">
        <v>74</v>
      </c>
      <c r="C9" s="29" t="s">
        <v>79</v>
      </c>
      <c r="D9" s="36">
        <v>260</v>
      </c>
      <c r="E9" s="30"/>
      <c r="F9" s="31"/>
      <c r="G9">
        <f>VLOOKUP(B9,劳务费!$C$2:L151,10,0)</f>
        <v>260</v>
      </c>
      <c r="I9" s="1"/>
      <c r="J9" s="1"/>
      <c r="L9" t="s">
        <v>192</v>
      </c>
      <c r="M9" s="48">
        <v>96.8</v>
      </c>
      <c r="N9">
        <f>劳务费!M151*0.2</f>
        <v>1616</v>
      </c>
      <c r="O9">
        <f t="shared" si="0"/>
        <v>-51.71</v>
      </c>
      <c r="S9" s="50" t="s">
        <v>270</v>
      </c>
      <c r="T9" s="50"/>
      <c r="U9" s="50" t="s">
        <v>271</v>
      </c>
      <c r="V9" s="50">
        <v>-20</v>
      </c>
      <c r="W9" s="50"/>
      <c r="X9" s="50" t="s">
        <v>259</v>
      </c>
    </row>
    <row r="10" ht="18.75" spans="1:24">
      <c r="A10" s="25"/>
      <c r="B10" s="37" t="s">
        <v>86</v>
      </c>
      <c r="C10" s="29" t="s">
        <v>79</v>
      </c>
      <c r="D10" s="29">
        <v>300</v>
      </c>
      <c r="E10" s="38"/>
      <c r="F10" s="31"/>
      <c r="G10">
        <f>VLOOKUP(B10,劳务费!$C$2:L160,10,0)</f>
        <v>300</v>
      </c>
      <c r="I10" s="1"/>
      <c r="J10" s="1"/>
      <c r="L10" s="49" t="s">
        <v>190</v>
      </c>
      <c r="M10">
        <v>96.8</v>
      </c>
      <c r="N10">
        <f>劳务费!M150*0.2</f>
        <v>1652</v>
      </c>
      <c r="O10">
        <f t="shared" si="0"/>
        <v>-52.86</v>
      </c>
      <c r="S10" s="50" t="s">
        <v>272</v>
      </c>
      <c r="T10" s="50">
        <v>100</v>
      </c>
      <c r="U10" s="50" t="s">
        <v>258</v>
      </c>
      <c r="V10" s="50">
        <v>100</v>
      </c>
      <c r="W10" s="50"/>
      <c r="X10" s="50" t="s">
        <v>259</v>
      </c>
    </row>
    <row r="11" ht="18.75" spans="1:24">
      <c r="A11" s="25"/>
      <c r="B11" s="28" t="s">
        <v>192</v>
      </c>
      <c r="C11" s="39" t="s">
        <v>273</v>
      </c>
      <c r="D11" s="30">
        <v>-51.71</v>
      </c>
      <c r="E11" s="30"/>
      <c r="F11" s="31"/>
      <c r="G11">
        <f>VLOOKUP(B11,劳务费!$C$2:L152,10,0)</f>
        <v>-51.71</v>
      </c>
      <c r="I11" s="1"/>
      <c r="J11" s="1"/>
      <c r="S11" s="51" t="s">
        <v>274</v>
      </c>
      <c r="T11" s="52"/>
      <c r="U11" s="53" t="s">
        <v>258</v>
      </c>
      <c r="V11" s="52">
        <v>100</v>
      </c>
      <c r="W11" s="54"/>
      <c r="X11" s="50" t="s">
        <v>259</v>
      </c>
    </row>
    <row r="12" ht="18.75" spans="1:24">
      <c r="A12" s="25"/>
      <c r="B12" s="28" t="s">
        <v>116</v>
      </c>
      <c r="C12" s="29" t="s">
        <v>275</v>
      </c>
      <c r="D12" s="28">
        <v>240</v>
      </c>
      <c r="E12" s="28">
        <v>-30</v>
      </c>
      <c r="F12" s="31"/>
      <c r="G12">
        <f>VLOOKUP(B12,劳务费!$C$2:L160,10,0)</f>
        <v>240</v>
      </c>
      <c r="I12" s="1"/>
      <c r="J12" s="1"/>
      <c r="S12" s="50" t="s">
        <v>41</v>
      </c>
      <c r="T12" s="50">
        <v>200</v>
      </c>
      <c r="U12" s="50" t="s">
        <v>258</v>
      </c>
      <c r="V12" s="50">
        <v>200</v>
      </c>
      <c r="W12" s="50"/>
      <c r="X12" s="50" t="s">
        <v>259</v>
      </c>
    </row>
    <row r="13" ht="18.75" spans="1:24">
      <c r="A13" s="25"/>
      <c r="B13" s="28" t="s">
        <v>116</v>
      </c>
      <c r="C13" s="29" t="s">
        <v>79</v>
      </c>
      <c r="D13" s="28"/>
      <c r="E13" s="28">
        <v>270</v>
      </c>
      <c r="F13" s="31"/>
      <c r="G13">
        <f>VLOOKUP(B13,劳务费!$C$2:L157,10,0)</f>
        <v>240</v>
      </c>
      <c r="I13" s="1"/>
      <c r="J13" s="1"/>
      <c r="L13" t="s">
        <v>188</v>
      </c>
      <c r="M13">
        <v>97</v>
      </c>
      <c r="S13" s="50" t="s">
        <v>276</v>
      </c>
      <c r="T13" s="50"/>
      <c r="U13" s="50" t="s">
        <v>277</v>
      </c>
      <c r="V13" s="50">
        <v>-10</v>
      </c>
      <c r="W13" s="50"/>
      <c r="X13" s="50" t="s">
        <v>259</v>
      </c>
    </row>
    <row r="14" ht="18.75" spans="1:24">
      <c r="A14" s="25"/>
      <c r="B14" s="28" t="s">
        <v>94</v>
      </c>
      <c r="C14" s="29" t="s">
        <v>79</v>
      </c>
      <c r="D14" s="28">
        <v>160</v>
      </c>
      <c r="E14" s="30"/>
      <c r="F14" s="31"/>
      <c r="G14">
        <f>VLOOKUP(B14,劳务费!$C$2:L152,10,0)</f>
        <v>160</v>
      </c>
      <c r="I14" s="1"/>
      <c r="J14" s="1"/>
      <c r="L14" t="s">
        <v>196</v>
      </c>
      <c r="M14">
        <v>100</v>
      </c>
      <c r="S14" s="50" t="s">
        <v>119</v>
      </c>
      <c r="T14" s="50"/>
      <c r="U14" s="50" t="s">
        <v>79</v>
      </c>
      <c r="V14" s="50">
        <v>140</v>
      </c>
      <c r="W14" s="50"/>
      <c r="X14" s="50" t="s">
        <v>259</v>
      </c>
    </row>
    <row r="15" ht="18.75" spans="1:24">
      <c r="A15" s="25"/>
      <c r="B15" s="28" t="s">
        <v>54</v>
      </c>
      <c r="C15" s="29" t="s">
        <v>79</v>
      </c>
      <c r="D15" s="29">
        <v>230</v>
      </c>
      <c r="E15" s="29">
        <v>170</v>
      </c>
      <c r="F15" s="31"/>
      <c r="G15">
        <f>VLOOKUP(B15,劳务费!$C$2:L160,10,0)</f>
        <v>230</v>
      </c>
      <c r="I15" s="1"/>
      <c r="J15" s="1"/>
      <c r="L15" t="s">
        <v>198</v>
      </c>
      <c r="M15">
        <v>100</v>
      </c>
      <c r="S15" s="50" t="s">
        <v>119</v>
      </c>
      <c r="T15" s="50"/>
      <c r="U15" s="50" t="s">
        <v>278</v>
      </c>
      <c r="V15" s="50">
        <v>200</v>
      </c>
      <c r="W15" s="50"/>
      <c r="X15" s="50" t="s">
        <v>259</v>
      </c>
    </row>
    <row r="16" ht="18.75" spans="1:24">
      <c r="A16" s="25"/>
      <c r="B16" s="28" t="s">
        <v>54</v>
      </c>
      <c r="C16" s="29" t="s">
        <v>279</v>
      </c>
      <c r="D16" s="30"/>
      <c r="E16" s="30">
        <v>60</v>
      </c>
      <c r="F16" s="31"/>
      <c r="G16">
        <f>VLOOKUP(B16,劳务费!$C$2:L154,10,0)</f>
        <v>230</v>
      </c>
      <c r="I16" s="1"/>
      <c r="J16" s="1"/>
      <c r="L16" t="s">
        <v>197</v>
      </c>
      <c r="M16">
        <v>100</v>
      </c>
      <c r="S16" s="51" t="s">
        <v>280</v>
      </c>
      <c r="T16" s="52"/>
      <c r="U16" s="53" t="s">
        <v>258</v>
      </c>
      <c r="V16" s="52">
        <v>200</v>
      </c>
      <c r="W16" s="54"/>
      <c r="X16" s="50" t="s">
        <v>259</v>
      </c>
    </row>
    <row r="17" ht="18.75" spans="1:24">
      <c r="A17" s="25"/>
      <c r="B17" s="28" t="s">
        <v>180</v>
      </c>
      <c r="C17" s="29" t="s">
        <v>79</v>
      </c>
      <c r="D17" s="28">
        <v>180</v>
      </c>
      <c r="E17" s="30"/>
      <c r="F17" s="31"/>
      <c r="G17">
        <f>VLOOKUP(B17,劳务费!$C$2:L156,10,0)</f>
        <v>180</v>
      </c>
      <c r="I17" s="1"/>
      <c r="J17" s="1"/>
      <c r="L17" t="s">
        <v>190</v>
      </c>
      <c r="M17">
        <v>96.8</v>
      </c>
      <c r="S17" s="50" t="s">
        <v>280</v>
      </c>
      <c r="T17" s="50"/>
      <c r="U17" s="50" t="s">
        <v>281</v>
      </c>
      <c r="V17" s="50">
        <v>-43</v>
      </c>
      <c r="W17" s="50"/>
      <c r="X17" s="50" t="s">
        <v>259</v>
      </c>
    </row>
    <row r="18" ht="18.75" spans="1:24">
      <c r="A18" s="25"/>
      <c r="B18" s="28" t="s">
        <v>62</v>
      </c>
      <c r="C18" s="29" t="s">
        <v>79</v>
      </c>
      <c r="D18" s="30">
        <v>30</v>
      </c>
      <c r="E18" s="30"/>
      <c r="F18" s="31"/>
      <c r="G18">
        <f>VLOOKUP(B18,劳务费!$C$2:L160,10,0)</f>
        <v>30</v>
      </c>
      <c r="I18" s="1"/>
      <c r="J18" s="1"/>
      <c r="L18" t="s">
        <v>193</v>
      </c>
      <c r="M18">
        <v>89.4</v>
      </c>
      <c r="S18" s="50" t="s">
        <v>282</v>
      </c>
      <c r="T18" s="50"/>
      <c r="U18" s="50" t="s">
        <v>283</v>
      </c>
      <c r="V18" s="50">
        <v>-50</v>
      </c>
      <c r="W18" s="50"/>
      <c r="X18" s="50" t="s">
        <v>259</v>
      </c>
    </row>
    <row r="19" ht="18.75" spans="1:24">
      <c r="A19" s="25"/>
      <c r="B19" s="15" t="s">
        <v>102</v>
      </c>
      <c r="C19" s="29" t="s">
        <v>284</v>
      </c>
      <c r="D19" s="28">
        <v>-404</v>
      </c>
      <c r="E19" s="29">
        <f>-21*8*3</f>
        <v>-504</v>
      </c>
      <c r="F19" s="31"/>
      <c r="G19">
        <f>VLOOKUP(B19,劳务费!$C$2:L160,10,0)</f>
        <v>-404</v>
      </c>
      <c r="L19" s="49" t="s">
        <v>192</v>
      </c>
      <c r="M19" s="48">
        <v>96.8</v>
      </c>
      <c r="S19" s="50" t="s">
        <v>285</v>
      </c>
      <c r="T19" s="50"/>
      <c r="U19" s="50" t="s">
        <v>268</v>
      </c>
      <c r="V19" s="50">
        <v>-33</v>
      </c>
      <c r="W19" s="50"/>
      <c r="X19" s="50" t="s">
        <v>259</v>
      </c>
    </row>
    <row r="20" ht="18.75" spans="1:24">
      <c r="A20" s="25"/>
      <c r="B20" s="28" t="s">
        <v>102</v>
      </c>
      <c r="C20" s="29" t="s">
        <v>79</v>
      </c>
      <c r="D20" s="28"/>
      <c r="E20" s="28">
        <v>100</v>
      </c>
      <c r="F20" s="31"/>
      <c r="G20">
        <f>VLOOKUP(B20,劳务费!$C$2:L153,10,0)</f>
        <v>-404</v>
      </c>
      <c r="I20" s="1"/>
      <c r="J20" s="1"/>
      <c r="S20" s="50" t="s">
        <v>54</v>
      </c>
      <c r="T20" s="50"/>
      <c r="U20" s="50" t="s">
        <v>268</v>
      </c>
      <c r="V20" s="50">
        <v>-112.58</v>
      </c>
      <c r="W20" s="50"/>
      <c r="X20" s="50" t="s">
        <v>259</v>
      </c>
    </row>
    <row r="21" ht="18.75" spans="1:7">
      <c r="A21" s="25"/>
      <c r="B21" s="28" t="s">
        <v>85</v>
      </c>
      <c r="C21" s="29" t="s">
        <v>79</v>
      </c>
      <c r="D21" s="32">
        <v>300</v>
      </c>
      <c r="E21" s="34"/>
      <c r="F21" s="31"/>
      <c r="G21">
        <f>VLOOKUP(B21,劳务费!$C$2:L153,10,0)</f>
        <v>300</v>
      </c>
    </row>
    <row r="22" ht="18.75" spans="1:24">
      <c r="A22" s="25"/>
      <c r="B22" s="28" t="s">
        <v>59</v>
      </c>
      <c r="C22" s="29" t="s">
        <v>279</v>
      </c>
      <c r="D22" s="30">
        <v>120</v>
      </c>
      <c r="E22" s="30"/>
      <c r="F22" s="31"/>
      <c r="G22">
        <f>VLOOKUP(B22,劳务费!$C$2:L160,10,0)</f>
        <v>120</v>
      </c>
      <c r="I22" s="1"/>
      <c r="J22" s="1"/>
      <c r="S22" s="50" t="s">
        <v>54</v>
      </c>
      <c r="T22" s="50"/>
      <c r="U22" s="50" t="s">
        <v>258</v>
      </c>
      <c r="V22" s="50">
        <v>100</v>
      </c>
      <c r="W22" s="50"/>
      <c r="X22" s="50" t="s">
        <v>259</v>
      </c>
    </row>
    <row r="23" ht="18.75" spans="1:24">
      <c r="A23" s="25"/>
      <c r="B23" s="28" t="s">
        <v>125</v>
      </c>
      <c r="C23" s="29" t="s">
        <v>79</v>
      </c>
      <c r="D23" s="28">
        <v>540</v>
      </c>
      <c r="E23" s="30"/>
      <c r="F23" s="31"/>
      <c r="G23">
        <f>VLOOKUP(B23,劳务费!$C$2:L160,10,0)</f>
        <v>540</v>
      </c>
      <c r="I23" s="1"/>
      <c r="J23" s="1"/>
      <c r="S23" s="50" t="s">
        <v>286</v>
      </c>
      <c r="T23" s="50">
        <v>100</v>
      </c>
      <c r="U23" s="50" t="s">
        <v>258</v>
      </c>
      <c r="V23" s="50">
        <v>100</v>
      </c>
      <c r="W23" s="50"/>
      <c r="X23" s="50" t="s">
        <v>259</v>
      </c>
    </row>
    <row r="24" ht="18.75" spans="1:24">
      <c r="A24" s="25"/>
      <c r="B24" s="28" t="s">
        <v>67</v>
      </c>
      <c r="C24" s="29" t="s">
        <v>79</v>
      </c>
      <c r="D24" s="28">
        <v>300</v>
      </c>
      <c r="E24" s="30"/>
      <c r="F24" s="31"/>
      <c r="G24">
        <f>VLOOKUP(B24,劳务费!$C$2:L160,10,0)</f>
        <v>300</v>
      </c>
      <c r="I24" s="1"/>
      <c r="J24" s="1"/>
      <c r="S24" s="50" t="s">
        <v>287</v>
      </c>
      <c r="T24" s="50"/>
      <c r="U24" s="50">
        <v>0.8</v>
      </c>
      <c r="V24" s="50"/>
      <c r="W24" s="50"/>
      <c r="X24" s="50" t="s">
        <v>259</v>
      </c>
    </row>
    <row r="25" ht="18.75" spans="1:24">
      <c r="A25" s="25"/>
      <c r="B25" s="40" t="s">
        <v>155</v>
      </c>
      <c r="C25" s="29" t="s">
        <v>288</v>
      </c>
      <c r="D25" s="30">
        <v>2381.38</v>
      </c>
      <c r="E25" s="30"/>
      <c r="F25" s="31"/>
      <c r="G25">
        <f>VLOOKUP(B25,劳务费!$C$2:L160,10,0)</f>
        <v>2381.38</v>
      </c>
      <c r="I25" s="1"/>
      <c r="J25" s="1"/>
      <c r="S25" s="50" t="s">
        <v>155</v>
      </c>
      <c r="T25" s="50"/>
      <c r="U25" s="50" t="s">
        <v>281</v>
      </c>
      <c r="V25" s="50">
        <v>-41</v>
      </c>
      <c r="W25" s="50"/>
      <c r="X25" s="50" t="s">
        <v>259</v>
      </c>
    </row>
    <row r="26" ht="18.75" spans="1:24">
      <c r="A26" s="25"/>
      <c r="B26" s="28" t="s">
        <v>190</v>
      </c>
      <c r="C26" s="39" t="s">
        <v>273</v>
      </c>
      <c r="D26" s="32">
        <v>-52.86</v>
      </c>
      <c r="E26" s="34"/>
      <c r="F26" s="31"/>
      <c r="G26">
        <f>VLOOKUP(B26,劳务费!$C$2:L155,10,0)</f>
        <v>-52.86</v>
      </c>
      <c r="S26" s="50" t="s">
        <v>72</v>
      </c>
      <c r="T26" s="50"/>
      <c r="U26" s="50" t="s">
        <v>277</v>
      </c>
      <c r="V26" s="50">
        <v>-10</v>
      </c>
      <c r="W26" s="50"/>
      <c r="X26" s="50" t="s">
        <v>259</v>
      </c>
    </row>
    <row r="27" ht="18.75" spans="1:24">
      <c r="A27" s="25"/>
      <c r="B27" s="28" t="s">
        <v>72</v>
      </c>
      <c r="C27" s="29" t="s">
        <v>79</v>
      </c>
      <c r="D27" s="28">
        <v>300</v>
      </c>
      <c r="E27" s="29"/>
      <c r="F27" s="31"/>
      <c r="G27">
        <f>VLOOKUP(B27,劳务费!$C$2:L160,10,0)</f>
        <v>300</v>
      </c>
      <c r="I27" s="1"/>
      <c r="J27" s="1"/>
      <c r="S27" s="50" t="s">
        <v>21</v>
      </c>
      <c r="T27" s="50">
        <v>200</v>
      </c>
      <c r="U27" s="50" t="s">
        <v>258</v>
      </c>
      <c r="V27" s="50">
        <v>200</v>
      </c>
      <c r="W27" s="50"/>
      <c r="X27" s="50" t="s">
        <v>259</v>
      </c>
    </row>
    <row r="28" ht="18.75" spans="1:10">
      <c r="A28" s="25"/>
      <c r="B28" s="28" t="s">
        <v>97</v>
      </c>
      <c r="C28" s="29" t="s">
        <v>79</v>
      </c>
      <c r="D28" s="28">
        <v>60</v>
      </c>
      <c r="E28" s="30"/>
      <c r="F28" s="31"/>
      <c r="G28">
        <f>VLOOKUP(B28,劳务费!$C$2:L160,10,0)</f>
        <v>60</v>
      </c>
      <c r="I28" s="1"/>
      <c r="J28" s="1"/>
    </row>
    <row r="29" ht="18.75" spans="1:24">
      <c r="A29" s="25"/>
      <c r="B29" s="30" t="s">
        <v>61</v>
      </c>
      <c r="C29" s="29" t="s">
        <v>289</v>
      </c>
      <c r="D29" s="30">
        <v>-20</v>
      </c>
      <c r="E29" s="30">
        <v>-30</v>
      </c>
      <c r="F29" s="31"/>
      <c r="G29">
        <f>VLOOKUP(B29,劳务费!$C$2:L158,10,0)</f>
        <v>-20</v>
      </c>
      <c r="I29" s="1"/>
      <c r="J29" s="1"/>
      <c r="S29" s="51" t="s">
        <v>290</v>
      </c>
      <c r="T29" s="52"/>
      <c r="U29" s="53" t="s">
        <v>258</v>
      </c>
      <c r="V29" s="55">
        <v>100</v>
      </c>
      <c r="W29" s="54"/>
      <c r="X29" s="50" t="s">
        <v>259</v>
      </c>
    </row>
    <row r="30" ht="18.75" spans="1:24">
      <c r="A30" s="25"/>
      <c r="B30" s="14" t="s">
        <v>61</v>
      </c>
      <c r="C30" s="29" t="s">
        <v>79</v>
      </c>
      <c r="D30" s="30"/>
      <c r="E30" s="30">
        <v>10</v>
      </c>
      <c r="F30" s="31"/>
      <c r="G30">
        <f>VLOOKUP(B30,劳务费!$C$2:L160,10,0)</f>
        <v>-20</v>
      </c>
      <c r="I30" s="1"/>
      <c r="J30" s="1"/>
      <c r="S30" s="50" t="s">
        <v>290</v>
      </c>
      <c r="T30" s="50"/>
      <c r="U30" s="50" t="s">
        <v>281</v>
      </c>
      <c r="V30" s="50">
        <v>-39</v>
      </c>
      <c r="W30" s="50"/>
      <c r="X30" s="50" t="s">
        <v>259</v>
      </c>
    </row>
    <row r="31" ht="18.75" spans="1:24">
      <c r="A31" s="25"/>
      <c r="B31" s="41" t="s">
        <v>80</v>
      </c>
      <c r="C31" s="29" t="s">
        <v>79</v>
      </c>
      <c r="D31" s="30">
        <v>140</v>
      </c>
      <c r="E31" s="30"/>
      <c r="F31" s="31"/>
      <c r="G31">
        <f>VLOOKUP(B31,劳务费!$C$2:L157,10,0)</f>
        <v>140</v>
      </c>
      <c r="I31" s="1"/>
      <c r="J31" s="1"/>
      <c r="S31" s="50" t="s">
        <v>148</v>
      </c>
      <c r="T31" s="50"/>
      <c r="U31" s="50" t="s">
        <v>262</v>
      </c>
      <c r="V31" s="50">
        <v>-20</v>
      </c>
      <c r="W31" s="50"/>
      <c r="X31" s="50" t="s">
        <v>259</v>
      </c>
    </row>
    <row r="32" ht="18.75" spans="1:7">
      <c r="A32" s="25"/>
      <c r="B32" s="14" t="s">
        <v>150</v>
      </c>
      <c r="C32" s="29" t="s">
        <v>291</v>
      </c>
      <c r="D32" s="32">
        <v>50</v>
      </c>
      <c r="E32" s="34"/>
      <c r="F32" s="31"/>
      <c r="G32">
        <f>VLOOKUP(B32,劳务费!$C$2:L152,10,0)</f>
        <v>50</v>
      </c>
    </row>
    <row r="33" ht="18.75" spans="1:24">
      <c r="A33" s="25"/>
      <c r="B33" s="28" t="s">
        <v>91</v>
      </c>
      <c r="C33" s="29" t="s">
        <v>79</v>
      </c>
      <c r="D33" s="32">
        <v>140</v>
      </c>
      <c r="E33" s="34"/>
      <c r="F33" s="31"/>
      <c r="G33">
        <f>VLOOKUP(B33,劳务费!$C$2:L154,10,0)</f>
        <v>140</v>
      </c>
      <c r="S33" s="50" t="s">
        <v>148</v>
      </c>
      <c r="T33" s="50"/>
      <c r="U33" s="50" t="s">
        <v>281</v>
      </c>
      <c r="V33" s="50">
        <v>-41</v>
      </c>
      <c r="W33" s="50"/>
      <c r="X33" s="50" t="s">
        <v>259</v>
      </c>
    </row>
    <row r="34" ht="18.75" spans="1:24">
      <c r="A34" s="25"/>
      <c r="B34" s="28" t="s">
        <v>81</v>
      </c>
      <c r="C34" s="29" t="s">
        <v>79</v>
      </c>
      <c r="D34" s="30">
        <v>140</v>
      </c>
      <c r="E34" s="30"/>
      <c r="F34" s="31"/>
      <c r="G34">
        <f>VLOOKUP(B34,劳务费!$C$2:L152,10,0)</f>
        <v>140</v>
      </c>
      <c r="I34" s="1"/>
      <c r="J34" s="1"/>
      <c r="S34" s="50"/>
      <c r="T34" s="50"/>
      <c r="U34" s="50"/>
      <c r="V34" s="50"/>
      <c r="W34" s="50"/>
      <c r="X34" s="50"/>
    </row>
    <row r="35" ht="18.75" spans="1:24">
      <c r="A35" s="25"/>
      <c r="B35" s="28" t="s">
        <v>134</v>
      </c>
      <c r="C35" s="29">
        <v>0.8</v>
      </c>
      <c r="D35" s="32">
        <f>-ROUND(1965.5*0.2,2)</f>
        <v>-393.1</v>
      </c>
      <c r="E35" s="34"/>
      <c r="F35" s="31"/>
      <c r="G35">
        <f>VLOOKUP(B35,劳务费!$C$2:L151,10,0)</f>
        <v>-393.1</v>
      </c>
      <c r="S35" s="50" t="s">
        <v>292</v>
      </c>
      <c r="T35" s="50"/>
      <c r="U35" s="50">
        <v>0.8</v>
      </c>
      <c r="V35" s="50"/>
      <c r="W35" s="50"/>
      <c r="X35" s="50" t="s">
        <v>259</v>
      </c>
    </row>
    <row r="36" ht="18.75" spans="1:24">
      <c r="A36" s="25"/>
      <c r="B36" s="28" t="s">
        <v>64</v>
      </c>
      <c r="C36" s="39" t="s">
        <v>293</v>
      </c>
      <c r="D36" s="28">
        <v>-60</v>
      </c>
      <c r="E36" s="30"/>
      <c r="F36" s="31"/>
      <c r="G36">
        <f>VLOOKUP(B36,劳务费!$C$2:L160,10,0)</f>
        <v>-60</v>
      </c>
      <c r="I36" s="1"/>
      <c r="J36" s="1"/>
      <c r="S36" s="50" t="s">
        <v>294</v>
      </c>
      <c r="T36" s="50"/>
      <c r="U36" s="50">
        <v>0.8</v>
      </c>
      <c r="V36" s="50"/>
      <c r="W36" s="50"/>
      <c r="X36" s="50" t="s">
        <v>259</v>
      </c>
    </row>
    <row r="37" ht="18.75" spans="1:24">
      <c r="A37" s="25"/>
      <c r="B37" s="15" t="s">
        <v>107</v>
      </c>
      <c r="C37" s="29" t="s">
        <v>79</v>
      </c>
      <c r="D37" s="28">
        <v>320</v>
      </c>
      <c r="E37" s="29"/>
      <c r="F37" s="31"/>
      <c r="G37">
        <f>VLOOKUP(B37,劳务费!$C$2:L160,10,0)</f>
        <v>320</v>
      </c>
      <c r="I37" s="1"/>
      <c r="J37" s="1"/>
      <c r="S37" s="50" t="s">
        <v>295</v>
      </c>
      <c r="T37" s="50"/>
      <c r="U37" s="50" t="s">
        <v>271</v>
      </c>
      <c r="V37" s="50">
        <v>-20</v>
      </c>
      <c r="W37" s="50"/>
      <c r="X37" s="50" t="s">
        <v>259</v>
      </c>
    </row>
    <row r="38" ht="18.75" spans="1:24">
      <c r="A38" s="25"/>
      <c r="B38" s="14" t="s">
        <v>60</v>
      </c>
      <c r="C38" s="29" t="s">
        <v>79</v>
      </c>
      <c r="D38" s="30">
        <v>175</v>
      </c>
      <c r="E38" s="30">
        <v>70</v>
      </c>
      <c r="F38" s="31"/>
      <c r="G38">
        <f>VLOOKUP(B38,劳务费!$C$2:L147,10,0)</f>
        <v>175</v>
      </c>
      <c r="I38" s="1"/>
      <c r="J38" s="1"/>
      <c r="S38" s="50" t="s">
        <v>124</v>
      </c>
      <c r="T38" s="50"/>
      <c r="U38" s="50" t="s">
        <v>79</v>
      </c>
      <c r="V38" s="50">
        <v>140</v>
      </c>
      <c r="W38" s="50"/>
      <c r="X38" s="50" t="s">
        <v>259</v>
      </c>
    </row>
    <row r="39" ht="18.75" spans="1:24">
      <c r="A39" s="25"/>
      <c r="B39" s="28" t="s">
        <v>60</v>
      </c>
      <c r="C39" s="29" t="s">
        <v>279</v>
      </c>
      <c r="D39" s="30"/>
      <c r="E39" s="30">
        <v>105</v>
      </c>
      <c r="F39" s="31"/>
      <c r="G39">
        <f>VLOOKUP(B39,劳务费!$C$2:L156,10,0)</f>
        <v>175</v>
      </c>
      <c r="S39" s="50" t="s">
        <v>296</v>
      </c>
      <c r="T39" s="50"/>
      <c r="U39" s="50">
        <v>0.8</v>
      </c>
      <c r="V39" s="50"/>
      <c r="W39" s="50"/>
      <c r="X39" s="50" t="s">
        <v>259</v>
      </c>
    </row>
    <row r="40" ht="18.75" spans="1:24">
      <c r="A40" s="25"/>
      <c r="B40" s="42" t="s">
        <v>55</v>
      </c>
      <c r="C40" s="29" t="s">
        <v>79</v>
      </c>
      <c r="D40" s="30">
        <v>255</v>
      </c>
      <c r="E40" s="30">
        <v>90</v>
      </c>
      <c r="F40" s="31"/>
      <c r="G40">
        <f>VLOOKUP(B40,劳务费!$C$2:L160,10,0)</f>
        <v>255</v>
      </c>
      <c r="S40" s="50" t="s">
        <v>297</v>
      </c>
      <c r="T40" s="50"/>
      <c r="U40" s="50">
        <v>0.8</v>
      </c>
      <c r="V40" s="50"/>
      <c r="W40" s="50"/>
      <c r="X40" s="50" t="s">
        <v>259</v>
      </c>
    </row>
    <row r="41" ht="18.75" spans="1:24">
      <c r="A41" s="25"/>
      <c r="B41" s="28" t="s">
        <v>55</v>
      </c>
      <c r="C41" s="29" t="s">
        <v>279</v>
      </c>
      <c r="D41" s="30"/>
      <c r="E41" s="30">
        <v>165</v>
      </c>
      <c r="F41" s="31"/>
      <c r="G41">
        <f>VLOOKUP(B41,劳务费!$C$2:L153,10,0)</f>
        <v>255</v>
      </c>
      <c r="I41" s="1"/>
      <c r="J41" s="1"/>
      <c r="S41" s="50" t="s">
        <v>298</v>
      </c>
      <c r="T41" s="50"/>
      <c r="U41" s="50">
        <v>0.8</v>
      </c>
      <c r="V41" s="50"/>
      <c r="W41" s="50"/>
      <c r="X41" s="50" t="s">
        <v>259</v>
      </c>
    </row>
    <row r="42" ht="18.75" spans="1:24">
      <c r="A42" s="25"/>
      <c r="B42" s="28" t="s">
        <v>83</v>
      </c>
      <c r="C42" s="29" t="s">
        <v>79</v>
      </c>
      <c r="D42" s="28">
        <v>280</v>
      </c>
      <c r="E42" s="30"/>
      <c r="F42" s="31"/>
      <c r="G42">
        <f>VLOOKUP(B42,劳务费!$C$2:L160,10,0)</f>
        <v>280</v>
      </c>
      <c r="I42" s="1"/>
      <c r="J42" s="1"/>
      <c r="S42" s="50" t="s">
        <v>298</v>
      </c>
      <c r="T42" s="50"/>
      <c r="U42" s="50">
        <v>0.8</v>
      </c>
      <c r="V42" s="50"/>
      <c r="W42" s="50"/>
      <c r="X42" s="50" t="s">
        <v>259</v>
      </c>
    </row>
    <row r="43" ht="18.75" spans="1:24">
      <c r="A43" s="25"/>
      <c r="B43" s="14" t="s">
        <v>70</v>
      </c>
      <c r="C43" s="29" t="s">
        <v>299</v>
      </c>
      <c r="D43" s="30">
        <v>-30</v>
      </c>
      <c r="E43" s="30"/>
      <c r="F43" s="31"/>
      <c r="G43">
        <f>VLOOKUP(B43,劳务费!$C$2:L160,10,0)</f>
        <v>-30</v>
      </c>
      <c r="I43" s="1"/>
      <c r="J43" s="1"/>
      <c r="S43" s="50" t="s">
        <v>298</v>
      </c>
      <c r="T43" s="50"/>
      <c r="U43" s="50">
        <v>0.8</v>
      </c>
      <c r="V43" s="50"/>
      <c r="W43" s="50"/>
      <c r="X43" s="50" t="s">
        <v>259</v>
      </c>
    </row>
    <row r="44" ht="18.75" spans="1:24">
      <c r="A44" s="25"/>
      <c r="B44" s="28" t="s">
        <v>124</v>
      </c>
      <c r="C44" s="29" t="s">
        <v>79</v>
      </c>
      <c r="D44" s="28">
        <v>590</v>
      </c>
      <c r="E44" s="30"/>
      <c r="F44" s="31"/>
      <c r="G44">
        <f>VLOOKUP(B44,劳务费!$C$2:L160,10,0)</f>
        <v>590</v>
      </c>
      <c r="S44" s="50" t="s">
        <v>298</v>
      </c>
      <c r="T44" s="50"/>
      <c r="U44" s="50">
        <v>0.8</v>
      </c>
      <c r="V44" s="50"/>
      <c r="W44" s="50"/>
      <c r="X44" s="50" t="s">
        <v>259</v>
      </c>
    </row>
    <row r="45" ht="18.75" spans="1:24">
      <c r="A45" s="25"/>
      <c r="B45" s="43" t="s">
        <v>169</v>
      </c>
      <c r="C45" s="29" t="s">
        <v>300</v>
      </c>
      <c r="D45" s="30">
        <v>-20</v>
      </c>
      <c r="E45" s="30"/>
      <c r="F45" s="31"/>
      <c r="G45">
        <f>VLOOKUP(B45,劳务费!$C$2:L160,10,0)</f>
        <v>-20</v>
      </c>
      <c r="I45" s="1"/>
      <c r="J45" s="1"/>
      <c r="S45" s="50" t="s">
        <v>298</v>
      </c>
      <c r="T45" s="50"/>
      <c r="U45" s="50">
        <v>0.8</v>
      </c>
      <c r="V45" s="50"/>
      <c r="W45" s="50"/>
      <c r="X45" s="50" t="s">
        <v>259</v>
      </c>
    </row>
    <row r="46" ht="18.75" spans="1:24">
      <c r="A46" s="25"/>
      <c r="B46" s="14" t="s">
        <v>40</v>
      </c>
      <c r="C46" s="39" t="s">
        <v>301</v>
      </c>
      <c r="D46" s="30">
        <v>20</v>
      </c>
      <c r="E46" s="34"/>
      <c r="F46" s="31"/>
      <c r="G46">
        <f>VLOOKUP(B46,劳务费!$C$2:L160,10,0)</f>
        <v>20</v>
      </c>
      <c r="S46" s="50" t="s">
        <v>298</v>
      </c>
      <c r="T46" s="50"/>
      <c r="U46" s="50">
        <v>0.8</v>
      </c>
      <c r="V46" s="50"/>
      <c r="W46" s="50"/>
      <c r="X46" s="50" t="s">
        <v>259</v>
      </c>
    </row>
    <row r="47" ht="18.75" spans="1:24">
      <c r="A47" s="25">
        <f>ROW()-1</f>
        <v>46</v>
      </c>
      <c r="B47" s="43" t="s">
        <v>141</v>
      </c>
      <c r="C47" s="44" t="s">
        <v>291</v>
      </c>
      <c r="D47" s="45">
        <v>50</v>
      </c>
      <c r="E47" s="45"/>
      <c r="F47" s="31"/>
      <c r="G47">
        <f>VLOOKUP(B47,劳务费!$C$2:L160,10,0)</f>
        <v>50</v>
      </c>
      <c r="I47" s="1"/>
      <c r="J47" s="1"/>
      <c r="S47" s="50" t="s">
        <v>298</v>
      </c>
      <c r="T47" s="50"/>
      <c r="U47" s="50">
        <v>0.8</v>
      </c>
      <c r="V47" s="50"/>
      <c r="W47" s="50"/>
      <c r="X47" s="50" t="s">
        <v>259</v>
      </c>
    </row>
    <row r="48" ht="18.75" spans="1:24">
      <c r="A48" s="25"/>
      <c r="B48" s="28" t="s">
        <v>93</v>
      </c>
      <c r="C48" s="29" t="s">
        <v>79</v>
      </c>
      <c r="D48" s="28">
        <v>200</v>
      </c>
      <c r="E48" s="30"/>
      <c r="F48" s="31"/>
      <c r="G48">
        <f>VLOOKUP(B48,劳务费!$C$2:L151,10,0)</f>
        <v>200</v>
      </c>
      <c r="I48" s="1"/>
      <c r="J48" s="1"/>
      <c r="S48" s="50" t="s">
        <v>298</v>
      </c>
      <c r="T48" s="50"/>
      <c r="U48" s="50">
        <v>0.8</v>
      </c>
      <c r="V48" s="50"/>
      <c r="W48" s="50"/>
      <c r="X48" s="50" t="s">
        <v>259</v>
      </c>
    </row>
    <row r="49" ht="18.75" spans="1:24">
      <c r="A49" s="25"/>
      <c r="B49" s="42" t="s">
        <v>100</v>
      </c>
      <c r="C49" s="29" t="s">
        <v>79</v>
      </c>
      <c r="D49" s="28">
        <v>80</v>
      </c>
      <c r="E49" s="30"/>
      <c r="F49" s="31"/>
      <c r="G49">
        <f>VLOOKUP(B49,劳务费!$C$2:L146,10,0)</f>
        <v>80</v>
      </c>
      <c r="S49" s="50" t="s">
        <v>298</v>
      </c>
      <c r="T49" s="50"/>
      <c r="U49" s="50">
        <v>0.8</v>
      </c>
      <c r="V49" s="50"/>
      <c r="W49" s="50"/>
      <c r="X49" s="50" t="s">
        <v>259</v>
      </c>
    </row>
    <row r="50" ht="18.75" spans="1:24">
      <c r="A50" s="25"/>
      <c r="B50" s="43" t="s">
        <v>171</v>
      </c>
      <c r="C50" s="29" t="s">
        <v>291</v>
      </c>
      <c r="D50" s="30">
        <v>50</v>
      </c>
      <c r="E50" s="30"/>
      <c r="F50" s="31"/>
      <c r="G50">
        <f>VLOOKUP(B50,劳务费!$C$2:L155,10,0)</f>
        <v>50</v>
      </c>
      <c r="I50" s="1"/>
      <c r="J50" s="1"/>
      <c r="S50" s="50" t="s">
        <v>298</v>
      </c>
      <c r="T50" s="50"/>
      <c r="U50" s="50">
        <v>0.8</v>
      </c>
      <c r="V50" s="50"/>
      <c r="W50" s="50"/>
      <c r="X50" s="50" t="s">
        <v>259</v>
      </c>
    </row>
    <row r="51" ht="18.75" spans="1:24">
      <c r="A51" s="25"/>
      <c r="B51" s="28" t="s">
        <v>188</v>
      </c>
      <c r="C51" s="39" t="s">
        <v>273</v>
      </c>
      <c r="D51" s="30">
        <v>-27.6</v>
      </c>
      <c r="E51" s="34"/>
      <c r="F51" s="31"/>
      <c r="G51">
        <f>VLOOKUP(B51,劳务费!$C$2:L154,10,0)</f>
        <v>-27.6</v>
      </c>
      <c r="S51" s="50" t="s">
        <v>298</v>
      </c>
      <c r="T51" s="50"/>
      <c r="U51" s="50">
        <v>0.8</v>
      </c>
      <c r="V51" s="50"/>
      <c r="W51" s="50"/>
      <c r="X51" s="50" t="s">
        <v>259</v>
      </c>
    </row>
    <row r="52" ht="18.75" spans="1:24">
      <c r="A52" s="25"/>
      <c r="B52" s="32" t="s">
        <v>193</v>
      </c>
      <c r="C52" s="39" t="s">
        <v>273</v>
      </c>
      <c r="D52" s="30">
        <v>-66.78</v>
      </c>
      <c r="E52" s="30"/>
      <c r="F52" s="31"/>
      <c r="G52">
        <f>VLOOKUP(B52,劳务费!$C$2:L160,10,0)</f>
        <v>-66.78</v>
      </c>
      <c r="S52" s="50" t="s">
        <v>298</v>
      </c>
      <c r="T52" s="50"/>
      <c r="U52" s="50">
        <v>0.8</v>
      </c>
      <c r="V52" s="50"/>
      <c r="W52" s="50"/>
      <c r="X52" s="50" t="s">
        <v>259</v>
      </c>
    </row>
    <row r="53" ht="18.75" spans="1:24">
      <c r="A53" s="25"/>
      <c r="B53" s="28" t="s">
        <v>71</v>
      </c>
      <c r="C53" s="39" t="s">
        <v>79</v>
      </c>
      <c r="D53" s="28">
        <v>560</v>
      </c>
      <c r="E53" s="34"/>
      <c r="F53" s="31"/>
      <c r="G53">
        <f>VLOOKUP(B53,劳务费!$C$2:L160,10,0)</f>
        <v>560</v>
      </c>
      <c r="S53" s="50" t="s">
        <v>298</v>
      </c>
      <c r="T53" s="50"/>
      <c r="U53" s="50">
        <v>0.8</v>
      </c>
      <c r="V53" s="50"/>
      <c r="W53" s="50"/>
      <c r="X53" s="50" t="s">
        <v>259</v>
      </c>
    </row>
    <row r="54" ht="18.75" spans="1:24">
      <c r="A54" s="25"/>
      <c r="B54" s="28" t="s">
        <v>76</v>
      </c>
      <c r="C54" s="29" t="s">
        <v>79</v>
      </c>
      <c r="D54" s="32">
        <v>80</v>
      </c>
      <c r="E54" s="32"/>
      <c r="F54" s="31"/>
      <c r="G54">
        <f>VLOOKUP(B54,劳务费!$C$2:L157,10,0)</f>
        <v>80</v>
      </c>
      <c r="S54" s="50" t="s">
        <v>40</v>
      </c>
      <c r="T54" s="50">
        <v>200</v>
      </c>
      <c r="U54" s="50" t="s">
        <v>258</v>
      </c>
      <c r="V54" s="50">
        <v>200</v>
      </c>
      <c r="W54" s="50"/>
      <c r="X54" s="50" t="s">
        <v>259</v>
      </c>
    </row>
    <row r="55" ht="18" customHeight="1" spans="1:24">
      <c r="A55" s="25"/>
      <c r="B55" s="43" t="s">
        <v>127</v>
      </c>
      <c r="C55" s="29" t="s">
        <v>302</v>
      </c>
      <c r="D55" s="32">
        <v>150</v>
      </c>
      <c r="E55" s="34"/>
      <c r="F55" s="31"/>
      <c r="G55">
        <f>VLOOKUP(B55,劳务费!$C$2:L152,10,0)</f>
        <v>150</v>
      </c>
      <c r="S55" s="50" t="s">
        <v>303</v>
      </c>
      <c r="T55" s="50">
        <v>200</v>
      </c>
      <c r="U55" s="50" t="s">
        <v>258</v>
      </c>
      <c r="V55" s="50">
        <v>200</v>
      </c>
      <c r="W55" s="50"/>
      <c r="X55" s="50" t="s">
        <v>259</v>
      </c>
    </row>
    <row r="56" ht="18.75" spans="1:24">
      <c r="A56" s="25"/>
      <c r="B56" s="28" t="s">
        <v>53</v>
      </c>
      <c r="C56" s="29" t="s">
        <v>279</v>
      </c>
      <c r="D56" s="29">
        <v>150</v>
      </c>
      <c r="E56" s="34"/>
      <c r="F56" s="31"/>
      <c r="G56">
        <f>VLOOKUP(B56,劳务费!$C$2:L160,10,0)</f>
        <v>150</v>
      </c>
      <c r="S56" s="50" t="s">
        <v>114</v>
      </c>
      <c r="T56" s="50"/>
      <c r="U56" s="50" t="s">
        <v>79</v>
      </c>
      <c r="V56" s="50">
        <v>140</v>
      </c>
      <c r="W56" s="50"/>
      <c r="X56" s="50" t="s">
        <v>259</v>
      </c>
    </row>
    <row r="57" ht="18.75" spans="1:24">
      <c r="A57" s="25"/>
      <c r="B57" s="42" t="s">
        <v>103</v>
      </c>
      <c r="C57" s="29" t="s">
        <v>79</v>
      </c>
      <c r="D57" s="28">
        <v>100</v>
      </c>
      <c r="E57" s="30"/>
      <c r="F57" s="31"/>
      <c r="G57">
        <f>VLOOKUP(B57,劳务费!$C$2:L158,10,0)</f>
        <v>100</v>
      </c>
      <c r="I57" s="1"/>
      <c r="J57" s="1"/>
      <c r="S57" s="50" t="s">
        <v>114</v>
      </c>
      <c r="T57" s="50"/>
      <c r="U57" s="50" t="s">
        <v>278</v>
      </c>
      <c r="V57" s="50">
        <v>200</v>
      </c>
      <c r="W57" s="50"/>
      <c r="X57" s="50" t="s">
        <v>259</v>
      </c>
    </row>
    <row r="58" ht="18.75" spans="1:24">
      <c r="A58" s="25"/>
      <c r="B58" s="46"/>
      <c r="C58" s="29"/>
      <c r="D58" s="30"/>
      <c r="E58" s="30"/>
      <c r="F58" s="31"/>
      <c r="G58" t="e">
        <f>VLOOKUP(B58,劳务费!$C$2:L160,10,0)</f>
        <v>#N/A</v>
      </c>
      <c r="S58" s="50" t="s">
        <v>304</v>
      </c>
      <c r="T58" s="50"/>
      <c r="U58" s="50" t="s">
        <v>271</v>
      </c>
      <c r="V58" s="50">
        <v>-20</v>
      </c>
      <c r="W58" s="50"/>
      <c r="X58" s="50" t="s">
        <v>259</v>
      </c>
    </row>
    <row r="59" ht="18.75" spans="1:24">
      <c r="A59" s="25"/>
      <c r="B59" s="37"/>
      <c r="C59" s="39"/>
      <c r="D59" s="30"/>
      <c r="E59" s="30"/>
      <c r="F59" s="31"/>
      <c r="G59" t="e">
        <f>VLOOKUP(B59,劳务费!$C$2:L157,10,0)</f>
        <v>#N/A</v>
      </c>
      <c r="S59" s="50" t="s">
        <v>304</v>
      </c>
      <c r="T59" s="50"/>
      <c r="U59" s="50" t="s">
        <v>305</v>
      </c>
      <c r="V59" s="50">
        <v>-20</v>
      </c>
      <c r="W59" s="50"/>
      <c r="X59" s="50" t="s">
        <v>259</v>
      </c>
    </row>
    <row r="60" ht="18.75" spans="1:24">
      <c r="A60" s="25"/>
      <c r="B60" s="28"/>
      <c r="C60" s="44"/>
      <c r="D60" s="45"/>
      <c r="E60" s="45"/>
      <c r="F60" s="31"/>
      <c r="G60" t="e">
        <f>VLOOKUP(B60,劳务费!$C$2:L159,10,0)</f>
        <v>#N/A</v>
      </c>
      <c r="I60" s="1"/>
      <c r="J60" s="1"/>
      <c r="S60" s="50" t="s">
        <v>306</v>
      </c>
      <c r="T60" s="50">
        <v>100</v>
      </c>
      <c r="U60" s="50" t="s">
        <v>258</v>
      </c>
      <c r="V60" s="50">
        <v>100</v>
      </c>
      <c r="W60" s="50"/>
      <c r="X60" s="50" t="s">
        <v>259</v>
      </c>
    </row>
    <row r="61" ht="18.75" spans="1:10">
      <c r="A61" s="25"/>
      <c r="B61" s="33"/>
      <c r="C61" s="29"/>
      <c r="D61" s="30"/>
      <c r="E61" s="30"/>
      <c r="F61" s="31"/>
      <c r="G61" t="e">
        <f>VLOOKUP(B61,劳务费!$C$2:L154,10,0)</f>
        <v>#N/A</v>
      </c>
      <c r="I61" s="1"/>
      <c r="J61" s="1"/>
    </row>
    <row r="62" ht="18.75" spans="1:24">
      <c r="A62" s="25"/>
      <c r="B62" s="28"/>
      <c r="C62" s="29"/>
      <c r="D62" s="30"/>
      <c r="E62" s="30"/>
      <c r="F62" s="31"/>
      <c r="G62" t="e">
        <f>VLOOKUP(B62,劳务费!$C$2:L148,10,0)</f>
        <v>#N/A</v>
      </c>
      <c r="I62" s="1"/>
      <c r="J62" s="1"/>
      <c r="S62" s="50" t="s">
        <v>198</v>
      </c>
      <c r="T62" s="50"/>
      <c r="U62" s="50" t="s">
        <v>307</v>
      </c>
      <c r="V62" s="50">
        <v>50</v>
      </c>
      <c r="W62" s="50"/>
      <c r="X62" s="50" t="s">
        <v>259</v>
      </c>
    </row>
    <row r="63" ht="18.75" spans="1:7">
      <c r="A63" s="25"/>
      <c r="B63" s="28"/>
      <c r="C63" s="29"/>
      <c r="D63" s="29"/>
      <c r="E63" s="29"/>
      <c r="F63" s="31"/>
      <c r="G63" t="e">
        <f>VLOOKUP(B63,劳务费!$C$2:L160,10,0)</f>
        <v>#N/A</v>
      </c>
    </row>
    <row r="64" ht="18.75" spans="1:10">
      <c r="A64" s="25"/>
      <c r="B64" s="28"/>
      <c r="C64" s="47"/>
      <c r="D64" s="30"/>
      <c r="E64" s="30"/>
      <c r="F64" s="31"/>
      <c r="G64" t="e">
        <f>VLOOKUP(B64,劳务费!$C$2:L160,10,0)</f>
        <v>#N/A</v>
      </c>
      <c r="I64" s="1"/>
      <c r="J64" s="1"/>
    </row>
    <row r="65" ht="18.75" spans="1:10">
      <c r="A65" s="25">
        <f>ROW()-1</f>
        <v>64</v>
      </c>
      <c r="B65" s="28"/>
      <c r="C65" s="47"/>
      <c r="D65" s="56"/>
      <c r="E65" s="56"/>
      <c r="F65" s="31"/>
      <c r="G65" t="e">
        <f>VLOOKUP(B65,劳务费!$C$2:L160,10,0)</f>
        <v>#N/A</v>
      </c>
      <c r="I65" s="1"/>
      <c r="J65" s="1"/>
    </row>
    <row r="66" ht="18.75" spans="1:10">
      <c r="A66" s="25"/>
      <c r="B66" s="14"/>
      <c r="C66" s="29"/>
      <c r="D66" s="45"/>
      <c r="E66" s="45"/>
      <c r="F66" s="31"/>
      <c r="G66" t="e">
        <f>VLOOKUP(B66,劳务费!$C$2:L149,10,0)</f>
        <v>#N/A</v>
      </c>
      <c r="I66" s="1"/>
      <c r="J66" s="1"/>
    </row>
    <row r="67" ht="18.75" spans="1:10">
      <c r="A67" s="25"/>
      <c r="B67" s="42"/>
      <c r="C67" s="29"/>
      <c r="D67" s="30"/>
      <c r="E67" s="30"/>
      <c r="F67" s="31"/>
      <c r="G67" t="e">
        <f>VLOOKUP(B67,劳务费!$C$2:L160,10,0)</f>
        <v>#N/A</v>
      </c>
      <c r="I67" s="1"/>
      <c r="J67" s="1"/>
    </row>
    <row r="68" ht="18.75" spans="1:7">
      <c r="A68" s="25"/>
      <c r="B68" s="33"/>
      <c r="C68" s="29"/>
      <c r="D68" s="32"/>
      <c r="E68" s="34"/>
      <c r="F68" s="31"/>
      <c r="G68" t="e">
        <f>VLOOKUP(B68,劳务费!$C$2:L152,10,0)</f>
        <v>#N/A</v>
      </c>
    </row>
    <row r="69" ht="18.75" spans="1:10">
      <c r="A69" s="25"/>
      <c r="B69" s="28"/>
      <c r="C69" s="29"/>
      <c r="D69" s="30"/>
      <c r="E69" s="30"/>
      <c r="F69" s="31"/>
      <c r="G69" t="e">
        <f>VLOOKUP(B69,劳务费!$C$2:L160,10,0)</f>
        <v>#N/A</v>
      </c>
      <c r="I69" s="1"/>
      <c r="J69" s="1"/>
    </row>
    <row r="70" ht="18.75" spans="1:7">
      <c r="A70" s="25"/>
      <c r="B70" s="28"/>
      <c r="C70" s="39"/>
      <c r="D70" s="30"/>
      <c r="E70" s="34"/>
      <c r="F70" s="31"/>
      <c r="G70" t="e">
        <f>VLOOKUP(B70,劳务费!$C$2:L160,10,0)</f>
        <v>#N/A</v>
      </c>
    </row>
    <row r="71" ht="18.75" spans="1:7">
      <c r="A71" s="25"/>
      <c r="B71" s="42"/>
      <c r="C71" s="29"/>
      <c r="D71" s="29"/>
      <c r="E71" s="29"/>
      <c r="F71" s="31"/>
      <c r="G71" t="e">
        <f>VLOOKUP(B71,劳务费!$C$2:L160,10,0)</f>
        <v>#N/A</v>
      </c>
    </row>
    <row r="72" ht="18.75" spans="1:10">
      <c r="A72" s="25"/>
      <c r="B72" s="28"/>
      <c r="C72" s="29"/>
      <c r="D72" s="30"/>
      <c r="E72" s="30"/>
      <c r="F72" s="31"/>
      <c r="G72" t="e">
        <f>VLOOKUP(B72,劳务费!$C$2:L160,10,0)</f>
        <v>#N/A</v>
      </c>
      <c r="I72" s="1"/>
      <c r="J72" s="1"/>
    </row>
    <row r="73" ht="18.75" spans="1:10">
      <c r="A73" s="25"/>
      <c r="B73" s="28"/>
      <c r="C73" s="29"/>
      <c r="D73" s="30"/>
      <c r="E73" s="30"/>
      <c r="F73" s="31"/>
      <c r="G73" t="e">
        <f>VLOOKUP(B73,劳务费!$C$2:L149,10,0)</f>
        <v>#N/A</v>
      </c>
      <c r="I73" s="1"/>
      <c r="J73" s="1"/>
    </row>
    <row r="74" ht="18.75" spans="1:10">
      <c r="A74" s="25"/>
      <c r="B74" s="28"/>
      <c r="C74" s="29"/>
      <c r="D74" s="30"/>
      <c r="E74" s="30"/>
      <c r="F74" s="31"/>
      <c r="G74" t="e">
        <f>VLOOKUP(B74,劳务费!$C$2:L159,10,0)</f>
        <v>#N/A</v>
      </c>
      <c r="I74" s="1"/>
      <c r="J74" s="1"/>
    </row>
    <row r="75" ht="18.75" spans="1:10">
      <c r="A75" s="25">
        <f>ROW()-1</f>
        <v>74</v>
      </c>
      <c r="B75" s="28"/>
      <c r="C75" s="29"/>
      <c r="D75" s="30"/>
      <c r="E75" s="30"/>
      <c r="F75" s="31"/>
      <c r="G75" t="e">
        <f>VLOOKUP(B75,劳务费!$C$2:L160,10,0)</f>
        <v>#N/A</v>
      </c>
      <c r="I75" s="1"/>
      <c r="J75" s="1"/>
    </row>
    <row r="76" ht="18.75" spans="1:7">
      <c r="A76" s="25"/>
      <c r="B76" s="28"/>
      <c r="C76" s="29"/>
      <c r="D76" s="30"/>
      <c r="E76" s="30"/>
      <c r="F76" s="31"/>
      <c r="G76" t="e">
        <f>VLOOKUP(B76,劳务费!$C$2:L160,10,0)</f>
        <v>#N/A</v>
      </c>
    </row>
    <row r="77" ht="18.75" spans="1:10">
      <c r="A77" s="25"/>
      <c r="B77" s="28"/>
      <c r="C77" s="29"/>
      <c r="D77" s="30"/>
      <c r="E77" s="30"/>
      <c r="F77" s="31"/>
      <c r="G77" t="e">
        <f>VLOOKUP(B77,劳务费!$C$2:L160,10,0)</f>
        <v>#N/A</v>
      </c>
      <c r="I77" s="1"/>
      <c r="J77" s="1"/>
    </row>
    <row r="78" ht="18.75" spans="1:10">
      <c r="A78" s="25"/>
      <c r="B78" s="28"/>
      <c r="C78" s="29"/>
      <c r="D78" s="30"/>
      <c r="E78" s="30"/>
      <c r="F78" s="31"/>
      <c r="G78" t="e">
        <f>VLOOKUP(B78,劳务费!$C$2:L155,10,0)</f>
        <v>#N/A</v>
      </c>
      <c r="I78" s="1"/>
      <c r="J78" s="1"/>
    </row>
    <row r="79" ht="18.75" spans="1:7">
      <c r="A79" s="25"/>
      <c r="B79" s="3"/>
      <c r="C79" s="29"/>
      <c r="D79" s="30"/>
      <c r="E79" s="34"/>
      <c r="F79" s="31"/>
      <c r="G79" t="e">
        <f>VLOOKUP(B79,劳务费!$C$2:L159,10,0)</f>
        <v>#N/A</v>
      </c>
    </row>
    <row r="80" ht="14.25" spans="1:7">
      <c r="A80" s="25"/>
      <c r="B80" s="3"/>
      <c r="C80" s="57"/>
      <c r="D80" s="42"/>
      <c r="E80" s="42"/>
      <c r="G80" t="e">
        <f>VLOOKUP(B80,劳务费!$C$2:L159,10,0)</f>
        <v>#N/A</v>
      </c>
    </row>
    <row r="81" ht="14.25" spans="1:5">
      <c r="A81" s="25">
        <v>4</v>
      </c>
      <c r="B81" s="42"/>
      <c r="C81" s="57"/>
      <c r="D81" s="42"/>
      <c r="E81" s="42"/>
    </row>
    <row r="82" spans="1:5">
      <c r="A82" s="23" t="s">
        <v>308</v>
      </c>
      <c r="D82" s="23">
        <f>SUM(D2:D80)</f>
        <v>10165.33</v>
      </c>
      <c r="E82" s="23">
        <f>SUM(E2:E80)</f>
        <v>476</v>
      </c>
    </row>
    <row r="89" spans="3:3">
      <c r="C89" s="58"/>
    </row>
  </sheetData>
  <autoFilter xmlns:etc="http://www.wps.cn/officeDocument/2017/etCustomData" ref="A1:J82" etc:filterBottomFollowUsedRange="0">
    <sortState ref="A1:J82">
      <sortCondition ref="B1"/>
    </sortState>
    <extLst/>
  </autoFilter>
  <conditionalFormatting sqref="C1">
    <cfRule type="duplicateValues" dxfId="0" priority="2225"/>
  </conditionalFormatting>
  <conditionalFormatting sqref="B2">
    <cfRule type="duplicateValues" dxfId="0" priority="1200"/>
  </conditionalFormatting>
  <conditionalFormatting sqref="B3">
    <cfRule type="duplicateValues" dxfId="0" priority="224"/>
  </conditionalFormatting>
  <conditionalFormatting sqref="B4">
    <cfRule type="duplicateValues" dxfId="0" priority="1116"/>
  </conditionalFormatting>
  <conditionalFormatting sqref="S4">
    <cfRule type="duplicateValues" dxfId="0" priority="836"/>
  </conditionalFormatting>
  <conditionalFormatting sqref="T4">
    <cfRule type="duplicateValues" dxfId="0" priority="837"/>
  </conditionalFormatting>
  <conditionalFormatting sqref="B5">
    <cfRule type="duplicateValues" dxfId="0" priority="1124"/>
  </conditionalFormatting>
  <conditionalFormatting sqref="S5">
    <cfRule type="duplicateValues" dxfId="0" priority="840"/>
  </conditionalFormatting>
  <conditionalFormatting sqref="T5">
    <cfRule type="duplicateValues" dxfId="0" priority="841"/>
  </conditionalFormatting>
  <conditionalFormatting sqref="B6">
    <cfRule type="duplicateValues" dxfId="0" priority="570"/>
  </conditionalFormatting>
  <conditionalFormatting sqref="S6">
    <cfRule type="duplicateValues" dxfId="0" priority="565"/>
  </conditionalFormatting>
  <conditionalFormatting sqref="T6">
    <cfRule type="duplicateValues" dxfId="0" priority="566"/>
  </conditionalFormatting>
  <conditionalFormatting sqref="U6">
    <cfRule type="duplicateValues" dxfId="0" priority="562"/>
  </conditionalFormatting>
  <conditionalFormatting sqref="B7">
    <cfRule type="duplicateValues" dxfId="0" priority="1075"/>
  </conditionalFormatting>
  <conditionalFormatting sqref="B8">
    <cfRule type="duplicateValues" dxfId="0" priority="1121"/>
  </conditionalFormatting>
  <conditionalFormatting sqref="B9">
    <cfRule type="duplicateValues" dxfId="0" priority="1120"/>
  </conditionalFormatting>
  <conditionalFormatting sqref="B10">
    <cfRule type="duplicateValues" dxfId="0" priority="1119"/>
  </conditionalFormatting>
  <conditionalFormatting sqref="L10">
    <cfRule type="duplicateValues" dxfId="0" priority="72"/>
  </conditionalFormatting>
  <conditionalFormatting sqref="B11">
    <cfRule type="duplicateValues" dxfId="0" priority="1118"/>
  </conditionalFormatting>
  <conditionalFormatting sqref="B12">
    <cfRule type="duplicateValues" dxfId="0" priority="1117"/>
  </conditionalFormatting>
  <conditionalFormatting sqref="B13">
    <cfRule type="duplicateValues" dxfId="0" priority="1189"/>
  </conditionalFormatting>
  <conditionalFormatting sqref="B14">
    <cfRule type="duplicateValues" dxfId="0" priority="1114"/>
  </conditionalFormatting>
  <conditionalFormatting sqref="B15">
    <cfRule type="duplicateValues" dxfId="0" priority="439"/>
  </conditionalFormatting>
  <conditionalFormatting sqref="B16">
    <cfRule type="duplicateValues" dxfId="0" priority="438"/>
  </conditionalFormatting>
  <conditionalFormatting sqref="B17">
    <cfRule type="duplicateValues" dxfId="0" priority="437"/>
  </conditionalFormatting>
  <conditionalFormatting sqref="B18">
    <cfRule type="duplicateValues" dxfId="0" priority="436"/>
  </conditionalFormatting>
  <conditionalFormatting sqref="B19">
    <cfRule type="duplicateValues" dxfId="0" priority="435"/>
  </conditionalFormatting>
  <conditionalFormatting sqref="L19">
    <cfRule type="duplicateValues" dxfId="0" priority="59"/>
  </conditionalFormatting>
  <conditionalFormatting sqref="B20">
    <cfRule type="duplicateValues" dxfId="0" priority="339"/>
  </conditionalFormatting>
  <conditionalFormatting sqref="B21">
    <cfRule type="duplicateValues" dxfId="0" priority="434"/>
  </conditionalFormatting>
  <conditionalFormatting sqref="B22">
    <cfRule type="duplicateValues" dxfId="0" priority="433"/>
  </conditionalFormatting>
  <conditionalFormatting sqref="B23">
    <cfRule type="duplicateValues" dxfId="0" priority="432"/>
  </conditionalFormatting>
  <conditionalFormatting sqref="B24">
    <cfRule type="duplicateValues" dxfId="0" priority="431"/>
  </conditionalFormatting>
  <conditionalFormatting sqref="B25">
    <cfRule type="duplicateValues" dxfId="0" priority="66"/>
  </conditionalFormatting>
  <conditionalFormatting sqref="B26">
    <cfRule type="duplicateValues" dxfId="0" priority="352"/>
  </conditionalFormatting>
  <conditionalFormatting sqref="B27">
    <cfRule type="duplicateValues" dxfId="0" priority="333"/>
  </conditionalFormatting>
  <conditionalFormatting sqref="B28">
    <cfRule type="duplicateValues" dxfId="0" priority="385"/>
  </conditionalFormatting>
  <conditionalFormatting sqref="B31">
    <cfRule type="duplicateValues" dxfId="0" priority="47"/>
    <cfRule type="duplicateValues" dxfId="2" priority="46"/>
  </conditionalFormatting>
  <conditionalFormatting sqref="B33">
    <cfRule type="duplicateValues" dxfId="0" priority="51"/>
  </conditionalFormatting>
  <conditionalFormatting sqref="B34">
    <cfRule type="duplicateValues" dxfId="0" priority="50"/>
  </conditionalFormatting>
  <conditionalFormatting sqref="B38">
    <cfRule type="duplicateValues" dxfId="0" priority="1093"/>
  </conditionalFormatting>
  <conditionalFormatting sqref="B39">
    <cfRule type="duplicateValues" dxfId="0" priority="295"/>
  </conditionalFormatting>
  <conditionalFormatting sqref="B40">
    <cfRule type="duplicateValues" dxfId="0" priority="294"/>
  </conditionalFormatting>
  <conditionalFormatting sqref="B41">
    <cfRule type="duplicateValues" dxfId="0" priority="109"/>
  </conditionalFormatting>
  <conditionalFormatting sqref="S41">
    <cfRule type="duplicateValues" dxfId="0" priority="121"/>
  </conditionalFormatting>
  <conditionalFormatting sqref="B42">
    <cfRule type="duplicateValues" dxfId="0" priority="108"/>
  </conditionalFormatting>
  <conditionalFormatting sqref="S42">
    <cfRule type="duplicateValues" dxfId="0" priority="120"/>
  </conditionalFormatting>
  <conditionalFormatting sqref="B43">
    <cfRule type="duplicateValues" dxfId="0" priority="107"/>
  </conditionalFormatting>
  <conditionalFormatting sqref="S43">
    <cfRule type="duplicateValues" dxfId="0" priority="119"/>
  </conditionalFormatting>
  <conditionalFormatting sqref="B44">
    <cfRule type="duplicateValues" dxfId="0" priority="106"/>
  </conditionalFormatting>
  <conditionalFormatting sqref="S44">
    <cfRule type="duplicateValues" dxfId="0" priority="118"/>
  </conditionalFormatting>
  <conditionalFormatting sqref="B45">
    <cfRule type="duplicateValues" dxfId="0" priority="105"/>
  </conditionalFormatting>
  <conditionalFormatting sqref="S45">
    <cfRule type="duplicateValues" dxfId="0" priority="117"/>
  </conditionalFormatting>
  <conditionalFormatting sqref="B46">
    <cfRule type="duplicateValues" dxfId="0" priority="104"/>
  </conditionalFormatting>
  <conditionalFormatting sqref="S46">
    <cfRule type="duplicateValues" dxfId="0" priority="116"/>
  </conditionalFormatting>
  <conditionalFormatting sqref="B47">
    <cfRule type="duplicateValues" dxfId="0" priority="103"/>
  </conditionalFormatting>
  <conditionalFormatting sqref="S47">
    <cfRule type="duplicateValues" dxfId="0" priority="115"/>
  </conditionalFormatting>
  <conditionalFormatting sqref="B48">
    <cfRule type="duplicateValues" dxfId="0" priority="102"/>
  </conditionalFormatting>
  <conditionalFormatting sqref="S48">
    <cfRule type="duplicateValues" dxfId="0" priority="114"/>
  </conditionalFormatting>
  <conditionalFormatting sqref="B49">
    <cfRule type="duplicateValues" dxfId="0" priority="101"/>
  </conditionalFormatting>
  <conditionalFormatting sqref="S49">
    <cfRule type="duplicateValues" dxfId="0" priority="113"/>
  </conditionalFormatting>
  <conditionalFormatting sqref="B50">
    <cfRule type="duplicateValues" dxfId="0" priority="100"/>
  </conditionalFormatting>
  <conditionalFormatting sqref="S50">
    <cfRule type="duplicateValues" dxfId="0" priority="112"/>
  </conditionalFormatting>
  <conditionalFormatting sqref="B51">
    <cfRule type="duplicateValues" dxfId="0" priority="99"/>
  </conditionalFormatting>
  <conditionalFormatting sqref="S51">
    <cfRule type="duplicateValues" dxfId="0" priority="111"/>
  </conditionalFormatting>
  <conditionalFormatting sqref="B52">
    <cfRule type="duplicateValues" dxfId="0" priority="43"/>
  </conditionalFormatting>
  <conditionalFormatting sqref="S52">
    <cfRule type="duplicateValues" dxfId="0" priority="110"/>
  </conditionalFormatting>
  <conditionalFormatting sqref="B53">
    <cfRule type="duplicateValues" dxfId="0" priority="281"/>
  </conditionalFormatting>
  <conditionalFormatting sqref="B54">
    <cfRule type="duplicateValues" dxfId="0" priority="227"/>
  </conditionalFormatting>
  <conditionalFormatting sqref="B55">
    <cfRule type="duplicateValues" dxfId="0" priority="226"/>
  </conditionalFormatting>
  <conditionalFormatting sqref="B56">
    <cfRule type="duplicateValues" dxfId="0" priority="225"/>
  </conditionalFormatting>
  <conditionalFormatting sqref="B57">
    <cfRule type="duplicateValues" dxfId="0" priority="267"/>
  </conditionalFormatting>
  <conditionalFormatting sqref="B59">
    <cfRule type="duplicateValues" dxfId="0" priority="663"/>
  </conditionalFormatting>
  <conditionalFormatting sqref="B60">
    <cfRule type="duplicateValues" dxfId="0" priority="660"/>
  </conditionalFormatting>
  <conditionalFormatting sqref="B62">
    <cfRule type="duplicateValues" dxfId="0" priority="411"/>
  </conditionalFormatting>
  <conditionalFormatting sqref="B63">
    <cfRule type="duplicateValues" dxfId="0" priority="637"/>
  </conditionalFormatting>
  <conditionalFormatting sqref="B64">
    <cfRule type="duplicateValues" dxfId="0" priority="636"/>
  </conditionalFormatting>
  <conditionalFormatting sqref="B65">
    <cfRule type="duplicateValues" dxfId="0" priority="633"/>
  </conditionalFormatting>
  <conditionalFormatting sqref="B66">
    <cfRule type="duplicateValues" dxfId="0" priority="657"/>
  </conditionalFormatting>
  <conditionalFormatting sqref="B67">
    <cfRule type="duplicateValues" dxfId="0" priority="655"/>
  </conditionalFormatting>
  <conditionalFormatting sqref="B69">
    <cfRule type="duplicateValues" dxfId="0" priority="579"/>
  </conditionalFormatting>
  <conditionalFormatting sqref="B70">
    <cfRule type="duplicateValues" dxfId="0" priority="578"/>
  </conditionalFormatting>
  <conditionalFormatting sqref="B71">
    <cfRule type="duplicateValues" dxfId="0" priority="577"/>
  </conditionalFormatting>
  <conditionalFormatting sqref="B72">
    <cfRule type="duplicateValues" dxfId="0" priority="576"/>
  </conditionalFormatting>
  <conditionalFormatting sqref="B73">
    <cfRule type="duplicateValues" dxfId="0" priority="575"/>
  </conditionalFormatting>
  <conditionalFormatting sqref="B74">
    <cfRule type="duplicateValues" dxfId="0" priority="574"/>
  </conditionalFormatting>
  <conditionalFormatting sqref="B75">
    <cfRule type="duplicateValues" dxfId="0" priority="573"/>
  </conditionalFormatting>
  <conditionalFormatting sqref="B76">
    <cfRule type="duplicateValues" dxfId="0" priority="572"/>
  </conditionalFormatting>
  <conditionalFormatting sqref="B77">
    <cfRule type="duplicateValues" dxfId="0" priority="571"/>
  </conditionalFormatting>
  <conditionalFormatting sqref="B78">
    <cfRule type="duplicateValues" dxfId="0" priority="653"/>
  </conditionalFormatting>
  <conditionalFormatting sqref="B80">
    <cfRule type="duplicateValues" dxfId="0" priority="176"/>
  </conditionalFormatting>
  <conditionalFormatting sqref="B81">
    <cfRule type="duplicateValues" dxfId="0" priority="2792"/>
  </conditionalFormatting>
  <conditionalFormatting sqref="D81">
    <cfRule type="duplicateValues" dxfId="0" priority="1631"/>
  </conditionalFormatting>
  <conditionalFormatting sqref="E81">
    <cfRule type="duplicateValues" dxfId="0" priority="1630"/>
  </conditionalFormatting>
  <conditionalFormatting sqref="C89">
    <cfRule type="duplicateValues" dxfId="0" priority="2776"/>
  </conditionalFormatting>
  <conditionalFormatting sqref="B29:B37">
    <cfRule type="duplicateValues" dxfId="0" priority="45"/>
  </conditionalFormatting>
  <conditionalFormatting sqref="B35:B37">
    <cfRule type="duplicateValues" dxfId="0" priority="49"/>
  </conditionalFormatting>
  <conditionalFormatting sqref="S2:S3">
    <cfRule type="duplicateValues" dxfId="0" priority="956"/>
  </conditionalFormatting>
  <conditionalFormatting sqref="T2:T3">
    <cfRule type="duplicateValues" dxfId="0" priority="957"/>
  </conditionalFormatting>
  <conditionalFormatting sqref="U2:U3">
    <cfRule type="duplicateValues" dxfId="0" priority="953"/>
  </conditionalFormatting>
  <conditionalFormatting sqref="U4:U5">
    <cfRule type="duplicateValues" dxfId="0" priority="833"/>
  </conditionalFormatting>
  <conditionalFormatting sqref="B1 B81:B1048576">
    <cfRule type="duplicateValues" dxfId="0" priority="1241"/>
  </conditionalFormatting>
  <conditionalFormatting sqref="B1:B2 B4:B5 B8:B14 B38 B81:B1048576">
    <cfRule type="duplicateValues" dxfId="0" priority="1089"/>
  </conditionalFormatting>
  <conditionalFormatting sqref="B1:B2 B4:B5 B7:B14 B38 B78 B59:B60 B63:B67 B81:B1048576">
    <cfRule type="duplicateValues" dxfId="0" priority="631"/>
  </conditionalFormatting>
  <conditionalFormatting sqref="B1:B2 B4:B14 B38 B63:B67 B69:B78 B81:B1048576 B59:B60">
    <cfRule type="duplicateValues" dxfId="0" priority="447"/>
  </conditionalFormatting>
  <conditionalFormatting sqref="B1:B24 B26:B28 B38:B40 B53:B1048576">
    <cfRule type="duplicateValues" dxfId="0" priority="122"/>
  </conditionalFormatting>
  <conditionalFormatting sqref="B1:B24 B26:B28 B38:B40 B62:B1048576 B59:B60 B53:B57">
    <cfRule type="duplicateValues" dxfId="0" priority="137"/>
  </conditionalFormatting>
  <conditionalFormatting sqref="B1:B51 B53:B1048576">
    <cfRule type="duplicateValues" dxfId="0" priority="44"/>
  </conditionalFormatting>
  <conditionalFormatting sqref="B1:B24 B26:B28 B38:B51 B53:B1048576">
    <cfRule type="duplicateValues" dxfId="0" priority="73"/>
  </conditionalFormatting>
  <conditionalFormatting sqref="S2:S5 S7:S20 S22:S27 S33:S40 S29:S31 S62 S53:S60">
    <cfRule type="duplicateValues" dxfId="0" priority="721"/>
  </conditionalFormatting>
  <conditionalFormatting sqref="B15:B19 B21:B24">
    <cfRule type="duplicateValues" dxfId="0" priority="412"/>
  </conditionalFormatting>
  <conditionalFormatting sqref="B15:B24 B26 B28 B62">
    <cfRule type="duplicateValues" dxfId="0" priority="335"/>
  </conditionalFormatting>
  <conditionalFormatting sqref="B15:B24 B26:B28 B62">
    <cfRule type="duplicateValues" dxfId="0" priority="327"/>
  </conditionalFormatting>
  <conditionalFormatting sqref="B32 B29:B30">
    <cfRule type="duplicateValues" dxfId="0" priority="53"/>
  </conditionalFormatting>
  <conditionalFormatting sqref="B32:B37 B29:B30">
    <cfRule type="duplicateValues" dxfId="0" priority="48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F430"/>
  <sheetViews>
    <sheetView topLeftCell="A115" workbookViewId="0">
      <selection activeCell="B152" sqref="B152:C172"/>
    </sheetView>
  </sheetViews>
  <sheetFormatPr defaultColWidth="9" defaultRowHeight="13.5" outlineLevelCol="5"/>
  <sheetData>
    <row r="6" spans="3:6">
      <c r="C6" t="s">
        <v>20</v>
      </c>
      <c r="D6" t="s">
        <v>21</v>
      </c>
      <c r="E6" t="str">
        <f>VLOOKUP(D6,[2]人员明细!$B:$G,6,0)</f>
        <v>冲压弯管车间</v>
      </c>
      <c r="F6" t="str">
        <f>VLOOKUP(D6,[2]人员明细!$B:$H,7,0)</f>
        <v>冲压工</v>
      </c>
    </row>
    <row r="7" spans="3:6">
      <c r="C7" t="s">
        <v>20</v>
      </c>
      <c r="D7" t="s">
        <v>23</v>
      </c>
      <c r="E7" t="str">
        <f>VLOOKUP(D7,[2]人员明细!$B:$G,6,0)</f>
        <v>冲压弯管车间</v>
      </c>
      <c r="F7" t="str">
        <f>VLOOKUP(D7,[2]人员明细!$B:$H,7,0)</f>
        <v>冲压工</v>
      </c>
    </row>
    <row r="8" spans="3:6">
      <c r="C8" t="s">
        <v>20</v>
      </c>
      <c r="D8" t="s">
        <v>24</v>
      </c>
      <c r="E8" t="str">
        <f>VLOOKUP(D8,[2]人员明细!$B:$G,6,0)</f>
        <v>冲压弯管车间</v>
      </c>
      <c r="F8" t="str">
        <f>VLOOKUP(D8,[2]人员明细!$B:$H,7,0)</f>
        <v>焊工</v>
      </c>
    </row>
    <row r="9" spans="3:6">
      <c r="C9" t="s">
        <v>20</v>
      </c>
      <c r="D9" t="s">
        <v>26</v>
      </c>
      <c r="E9" t="str">
        <f>VLOOKUP(D9,[2]人员明细!$B:$G,6,0)</f>
        <v>冲压弯管车间</v>
      </c>
      <c r="F9" t="str">
        <f>VLOOKUP(D9,[2]人员明细!$B:$H,7,0)</f>
        <v>冲压工</v>
      </c>
    </row>
    <row r="10" spans="3:6">
      <c r="C10" t="s">
        <v>20</v>
      </c>
      <c r="D10" t="s">
        <v>27</v>
      </c>
      <c r="E10" t="str">
        <f>VLOOKUP(D10,[2]人员明细!$B:$G,6,0)</f>
        <v>冲压弯管车间</v>
      </c>
      <c r="F10" t="str">
        <f>VLOOKUP(D10,[2]人员明细!$B:$H,7,0)</f>
        <v>冲压工</v>
      </c>
    </row>
    <row r="11" spans="3:6">
      <c r="C11" t="s">
        <v>20</v>
      </c>
      <c r="D11" t="s">
        <v>31</v>
      </c>
      <c r="E11" t="str">
        <f>VLOOKUP(D11,[2]人员明细!$B:$G,6,0)</f>
        <v>冲压弯管车间</v>
      </c>
      <c r="F11" t="str">
        <f>VLOOKUP(D11,[2]人员明细!$B:$H,7,0)</f>
        <v>冲压工</v>
      </c>
    </row>
    <row r="12" spans="3:6">
      <c r="C12" t="s">
        <v>20</v>
      </c>
      <c r="D12" t="s">
        <v>32</v>
      </c>
      <c r="E12" t="str">
        <f>VLOOKUP(D12,[2]人员明细!$B:$G,6,0)</f>
        <v>冲压弯管车间</v>
      </c>
      <c r="F12" t="str">
        <f>VLOOKUP(D12,[2]人员明细!$B:$H,7,0)</f>
        <v>冲压工</v>
      </c>
    </row>
    <row r="13" spans="3:6">
      <c r="C13" t="s">
        <v>20</v>
      </c>
      <c r="D13" t="s">
        <v>33</v>
      </c>
      <c r="E13" t="str">
        <f>VLOOKUP(D13,[2]人员明细!$B:$G,6,0)</f>
        <v>冲压弯管车间</v>
      </c>
      <c r="F13" t="str">
        <f>VLOOKUP(D13,[2]人员明细!$B:$H,7,0)</f>
        <v>冲压工</v>
      </c>
    </row>
    <row r="14" spans="3:6">
      <c r="C14" t="s">
        <v>20</v>
      </c>
      <c r="D14" t="s">
        <v>34</v>
      </c>
      <c r="E14" t="str">
        <f>VLOOKUP(D14,[2]人员明细!$B:$G,6,0)</f>
        <v>冲压弯管车间</v>
      </c>
      <c r="F14" t="str">
        <f>VLOOKUP(D14,[2]人员明细!$B:$H,7,0)</f>
        <v>冲压工</v>
      </c>
    </row>
    <row r="15" spans="3:6">
      <c r="C15" t="s">
        <v>20</v>
      </c>
      <c r="D15" t="s">
        <v>35</v>
      </c>
      <c r="E15" t="str">
        <f>VLOOKUP(D15,[2]人员明细!$B:$G,6,0)</f>
        <v>冲压弯管车间</v>
      </c>
      <c r="F15" t="str">
        <f>VLOOKUP(D15,[2]人员明细!$B:$H,7,0)</f>
        <v>冲压工</v>
      </c>
    </row>
    <row r="16" spans="3:6">
      <c r="C16" t="s">
        <v>20</v>
      </c>
      <c r="D16" t="s">
        <v>36</v>
      </c>
      <c r="E16" t="str">
        <f>VLOOKUP(D16,[2]人员明细!$B:$G,6,0)</f>
        <v>冲压弯管车间</v>
      </c>
      <c r="F16" t="str">
        <f>VLOOKUP(D16,[2]人员明细!$B:$H,7,0)</f>
        <v>冲压工</v>
      </c>
    </row>
    <row r="17" spans="3:6">
      <c r="C17" t="s">
        <v>20</v>
      </c>
      <c r="D17" t="s">
        <v>37</v>
      </c>
      <c r="E17" t="str">
        <f>VLOOKUP(D17,[2]人员明细!$B:$G,6,0)</f>
        <v>冲压弯管车间</v>
      </c>
      <c r="F17" t="str">
        <f>VLOOKUP(D17,[2]人员明细!$B:$H,7,0)</f>
        <v>冲压工</v>
      </c>
    </row>
    <row r="18" spans="3:6">
      <c r="C18" t="s">
        <v>20</v>
      </c>
      <c r="D18" t="s">
        <v>38</v>
      </c>
      <c r="E18" t="str">
        <f>VLOOKUP(D18,[2]人员明细!$B:$G,6,0)</f>
        <v>冲压弯管车间</v>
      </c>
      <c r="F18" t="str">
        <f>VLOOKUP(D18,[2]人员明细!$B:$H,7,0)</f>
        <v>冲压工</v>
      </c>
    </row>
    <row r="19" spans="3:6">
      <c r="C19" t="s">
        <v>39</v>
      </c>
      <c r="D19" t="s">
        <v>40</v>
      </c>
      <c r="E19" t="str">
        <f>VLOOKUP(D19,[2]人员明细!$B:$G,6,0)</f>
        <v>底座装配车间</v>
      </c>
      <c r="F19" t="str">
        <f>VLOOKUP(D19,[2]人员明细!$B:$H,7,0)</f>
        <v>组装工</v>
      </c>
    </row>
    <row r="20" spans="3:6">
      <c r="C20" t="s">
        <v>39</v>
      </c>
      <c r="D20" t="s">
        <v>41</v>
      </c>
      <c r="E20" t="str">
        <f>VLOOKUP(D20,[2]人员明细!$B:$G,6,0)</f>
        <v>底座装配车间</v>
      </c>
      <c r="F20" t="str">
        <f>VLOOKUP(D20,[2]人员明细!$B:$H,7,0)</f>
        <v>组装工</v>
      </c>
    </row>
    <row r="21" spans="3:6">
      <c r="C21" t="s">
        <v>39</v>
      </c>
      <c r="D21" t="s">
        <v>42</v>
      </c>
      <c r="E21" t="str">
        <f>VLOOKUP(D21,[2]人员明细!$B:$G,6,0)</f>
        <v>底座装配车间</v>
      </c>
      <c r="F21" t="str">
        <f>VLOOKUP(D21,[2]人员明细!$B:$H,7,0)</f>
        <v>组装工</v>
      </c>
    </row>
    <row r="22" spans="3:6">
      <c r="C22" t="s">
        <v>39</v>
      </c>
      <c r="D22" t="s">
        <v>43</v>
      </c>
      <c r="E22" t="str">
        <f>VLOOKUP(D22,[2]人员明细!$B:$G,6,0)</f>
        <v>底座装配车间</v>
      </c>
      <c r="F22" t="str">
        <f>VLOOKUP(D22,[2]人员明细!$B:$H,7,0)</f>
        <v>组装工</v>
      </c>
    </row>
    <row r="23" spans="3:6">
      <c r="C23" t="s">
        <v>39</v>
      </c>
      <c r="D23" t="s">
        <v>44</v>
      </c>
      <c r="E23" t="str">
        <f>VLOOKUP(D23,[2]人员明细!$B:$G,6,0)</f>
        <v>焊接车间</v>
      </c>
      <c r="F23" t="str">
        <f>VLOOKUP(D23,[2]人员明细!$B:$H,7,0)</f>
        <v>摆件工</v>
      </c>
    </row>
    <row r="24" spans="3:6">
      <c r="C24" t="s">
        <v>39</v>
      </c>
      <c r="D24" t="s">
        <v>45</v>
      </c>
      <c r="E24" t="str">
        <f>VLOOKUP(D24,[2]人员明细!$B:$G,6,0)</f>
        <v>底座装配车间</v>
      </c>
      <c r="F24" t="str">
        <f>VLOOKUP(D24,[2]人员明细!$B:$H,7,0)</f>
        <v>组装工</v>
      </c>
    </row>
    <row r="25" spans="3:6">
      <c r="C25" t="s">
        <v>39</v>
      </c>
      <c r="D25" t="s">
        <v>46</v>
      </c>
      <c r="E25" t="str">
        <f>VLOOKUP(D25,[2]人员明细!$B:$G,6,0)</f>
        <v>底座装配车间</v>
      </c>
      <c r="F25" t="str">
        <f>VLOOKUP(D25,[2]人员明细!$B:$H,7,0)</f>
        <v>组装工</v>
      </c>
    </row>
    <row r="26" spans="3:6">
      <c r="C26" t="s">
        <v>39</v>
      </c>
      <c r="D26" t="s">
        <v>47</v>
      </c>
      <c r="E26" t="str">
        <f>VLOOKUP(D26,[2]人员明细!$B:$G,6,0)</f>
        <v>底座装配车间</v>
      </c>
      <c r="F26" t="str">
        <f>VLOOKUP(D26,[2]人员明细!$B:$H,7,0)</f>
        <v>组装工</v>
      </c>
    </row>
    <row r="27" spans="3:6">
      <c r="C27" t="s">
        <v>39</v>
      </c>
      <c r="D27" t="s">
        <v>48</v>
      </c>
      <c r="E27" t="str">
        <f>VLOOKUP(D27,[2]人员明细!$B:$G,6,0)</f>
        <v>底座装配车间</v>
      </c>
      <c r="F27" t="str">
        <f>VLOOKUP(D27,[2]人员明细!$B:$H,7,0)</f>
        <v>组装工</v>
      </c>
    </row>
    <row r="28" spans="3:6">
      <c r="C28" t="s">
        <v>39</v>
      </c>
      <c r="D28" t="s">
        <v>49</v>
      </c>
      <c r="E28" t="str">
        <f>VLOOKUP(D28,[2]人员明细!$B:$G,6,0)</f>
        <v>底座装配车间</v>
      </c>
      <c r="F28" t="str">
        <f>VLOOKUP(D28,[2]人员明细!$B:$H,7,0)</f>
        <v>组装工</v>
      </c>
    </row>
    <row r="29" spans="3:6">
      <c r="C29" t="s">
        <v>39</v>
      </c>
      <c r="D29" t="s">
        <v>50</v>
      </c>
      <c r="E29" t="str">
        <f>VLOOKUP(D29,[2]人员明细!$B:$G,6,0)</f>
        <v>底座装配车间</v>
      </c>
      <c r="F29" t="str">
        <f>VLOOKUP(D29,[2]人员明细!$B:$H,7,0)</f>
        <v>组装工</v>
      </c>
    </row>
    <row r="30" spans="3:6">
      <c r="C30" t="s">
        <v>39</v>
      </c>
      <c r="D30" t="s">
        <v>51</v>
      </c>
      <c r="E30" t="str">
        <f>VLOOKUP(D30,[2]人员明细!$B:$G,6,0)</f>
        <v>底座装配车间</v>
      </c>
      <c r="F30" t="str">
        <f>VLOOKUP(D30,[2]人员明细!$B:$H,7,0)</f>
        <v>组装工</v>
      </c>
    </row>
    <row r="31" spans="3:6">
      <c r="C31" t="s">
        <v>52</v>
      </c>
      <c r="D31" t="s">
        <v>53</v>
      </c>
      <c r="E31" t="str">
        <f>VLOOKUP(D31,[2]人员明细!$B:$G,6,0)</f>
        <v>发泡车间</v>
      </c>
      <c r="F31" t="str">
        <f>VLOOKUP(D31,[2]人员明细!$B:$H,7,0)</f>
        <v>发泡工</v>
      </c>
    </row>
    <row r="32" spans="3:6">
      <c r="C32" t="s">
        <v>52</v>
      </c>
      <c r="D32" t="s">
        <v>54</v>
      </c>
      <c r="E32" t="str">
        <f>VLOOKUP(D32,[2]人员明细!$B:$G,6,0)</f>
        <v>发泡车间</v>
      </c>
      <c r="F32" t="str">
        <f>VLOOKUP(D32,[2]人员明细!$B:$H,7,0)</f>
        <v>发泡工</v>
      </c>
    </row>
    <row r="33" spans="3:6">
      <c r="C33" t="s">
        <v>52</v>
      </c>
      <c r="D33" t="s">
        <v>55</v>
      </c>
      <c r="E33" t="str">
        <f>VLOOKUP(D33,[2]人员明细!$B:$G,6,0)</f>
        <v>发泡车间</v>
      </c>
      <c r="F33" t="str">
        <f>VLOOKUP(D33,[2]人员明细!$B:$H,7,0)</f>
        <v>发泡工</v>
      </c>
    </row>
    <row r="34" spans="3:6">
      <c r="C34" t="s">
        <v>52</v>
      </c>
      <c r="D34" t="s">
        <v>56</v>
      </c>
      <c r="E34" t="str">
        <f>VLOOKUP(D34,[2]人员明细!$B:$G,6,0)</f>
        <v>发泡车间</v>
      </c>
      <c r="F34" t="str">
        <f>VLOOKUP(D34,[2]人员明细!$B:$H,7,0)</f>
        <v>发泡工</v>
      </c>
    </row>
    <row r="35" spans="3:6">
      <c r="C35" t="s">
        <v>52</v>
      </c>
      <c r="D35" t="s">
        <v>57</v>
      </c>
      <c r="E35" t="str">
        <f>VLOOKUP(D35,[2]人员明细!$B:$G,6,0)</f>
        <v>发泡车间</v>
      </c>
      <c r="F35" t="str">
        <f>VLOOKUP(D35,[2]人员明细!$B:$H,7,0)</f>
        <v>发泡工</v>
      </c>
    </row>
    <row r="36" spans="3:6">
      <c r="C36" t="s">
        <v>52</v>
      </c>
      <c r="D36" t="s">
        <v>58</v>
      </c>
      <c r="E36" t="e">
        <f>VLOOKUP(D36,[2]人员明细!$B:$G,6,0)</f>
        <v>#N/A</v>
      </c>
      <c r="F36" t="e">
        <f>VLOOKUP(D36,[2]人员明细!$B:$H,7,0)</f>
        <v>#N/A</v>
      </c>
    </row>
    <row r="37" spans="3:6">
      <c r="C37" t="s">
        <v>52</v>
      </c>
      <c r="D37" t="s">
        <v>59</v>
      </c>
      <c r="E37" t="str">
        <f>VLOOKUP(D37,[2]人员明细!$B:$G,6,0)</f>
        <v>发泡车间</v>
      </c>
      <c r="F37" t="str">
        <f>VLOOKUP(D37,[2]人员明细!$B:$H,7,0)</f>
        <v>发泡工</v>
      </c>
    </row>
    <row r="38" spans="3:6">
      <c r="C38" t="s">
        <v>52</v>
      </c>
      <c r="D38" t="s">
        <v>60</v>
      </c>
      <c r="E38" t="str">
        <f>VLOOKUP(D38,[2]人员明细!$B:$G,6,0)</f>
        <v>发泡车间</v>
      </c>
      <c r="F38" t="str">
        <f>VLOOKUP(D38,[2]人员明细!$B:$H,7,0)</f>
        <v>发泡工</v>
      </c>
    </row>
    <row r="39" spans="3:6">
      <c r="C39" t="s">
        <v>52</v>
      </c>
      <c r="D39" t="s">
        <v>61</v>
      </c>
      <c r="E39" t="str">
        <f>VLOOKUP(D39,[2]人员明细!$B:$G,6,0)</f>
        <v>发泡车间</v>
      </c>
      <c r="F39" t="str">
        <f>VLOOKUP(D39,[2]人员明细!$B:$H,7,0)</f>
        <v>发泡工</v>
      </c>
    </row>
    <row r="40" spans="3:6">
      <c r="C40" t="s">
        <v>52</v>
      </c>
      <c r="D40" t="s">
        <v>62</v>
      </c>
      <c r="E40" t="str">
        <f>VLOOKUP(D40,[2]人员明细!$B:$G,6,0)</f>
        <v>发泡车间</v>
      </c>
      <c r="F40" t="str">
        <f>VLOOKUP(D40,[2]人员明细!$B:$H,7,0)</f>
        <v>发泡工</v>
      </c>
    </row>
    <row r="41" spans="3:6">
      <c r="C41" t="s">
        <v>63</v>
      </c>
      <c r="D41" t="s">
        <v>64</v>
      </c>
      <c r="E41" t="str">
        <f>VLOOKUP(D41,[2]人员明细!$B:$G,6,0)</f>
        <v>缝纫车间</v>
      </c>
      <c r="F41" t="str">
        <f>VLOOKUP(D41,[2]人员明细!$B:$H,7,0)</f>
        <v>缝纫工</v>
      </c>
    </row>
    <row r="42" spans="3:6">
      <c r="C42" t="s">
        <v>63</v>
      </c>
      <c r="D42" t="s">
        <v>65</v>
      </c>
      <c r="E42" t="str">
        <f>VLOOKUP(D42,[2]人员明细!$B:$G,6,0)</f>
        <v>缝纫车间</v>
      </c>
      <c r="F42" t="str">
        <f>VLOOKUP(D42,[2]人员明细!$B:$H,7,0)</f>
        <v>缝纫工</v>
      </c>
    </row>
    <row r="43" spans="3:6">
      <c r="C43" t="s">
        <v>66</v>
      </c>
      <c r="D43" t="s">
        <v>67</v>
      </c>
      <c r="E43" t="str">
        <f>VLOOKUP(D43,[2]人员明细!$B:$G,6,0)</f>
        <v>焊接车间</v>
      </c>
      <c r="F43" t="str">
        <f>VLOOKUP(D43,[2]人员明细!$B:$H,7,0)</f>
        <v>摆件工</v>
      </c>
    </row>
    <row r="44" spans="3:6">
      <c r="C44" t="s">
        <v>66</v>
      </c>
      <c r="D44" t="s">
        <v>68</v>
      </c>
      <c r="E44" t="str">
        <f>VLOOKUP(D44,[2]人员明细!$B:$G,6,0)</f>
        <v>焊接车间</v>
      </c>
      <c r="F44" t="str">
        <f>VLOOKUP(D44,[2]人员明细!$B:$H,7,0)</f>
        <v>摆件工</v>
      </c>
    </row>
    <row r="45" spans="3:6">
      <c r="C45" t="s">
        <v>66</v>
      </c>
      <c r="D45" t="s">
        <v>69</v>
      </c>
      <c r="E45" t="str">
        <f>VLOOKUP(D45,[2]人员明细!$B:$G,6,0)</f>
        <v>焊接车间</v>
      </c>
      <c r="F45" t="str">
        <f>VLOOKUP(D45,[2]人员明细!$B:$H,7,0)</f>
        <v>摆件工</v>
      </c>
    </row>
    <row r="46" spans="3:6">
      <c r="C46" t="s">
        <v>66</v>
      </c>
      <c r="D46" t="s">
        <v>70</v>
      </c>
      <c r="E46" t="str">
        <f>VLOOKUP(D46,[2]人员明细!$B:$G,6,0)</f>
        <v>焊接车间</v>
      </c>
      <c r="F46" t="str">
        <f>VLOOKUP(D46,[2]人员明细!$B:$H,7,0)</f>
        <v>摆件工</v>
      </c>
    </row>
    <row r="47" spans="3:6">
      <c r="C47" t="s">
        <v>66</v>
      </c>
      <c r="D47" t="s">
        <v>71</v>
      </c>
      <c r="E47" t="str">
        <f>VLOOKUP(D47,[2]人员明细!$B:$G,6,0)</f>
        <v>焊接车间</v>
      </c>
      <c r="F47" t="str">
        <f>VLOOKUP(D47,[2]人员明细!$B:$H,7,0)</f>
        <v>摆件工</v>
      </c>
    </row>
    <row r="48" spans="3:6">
      <c r="C48" t="s">
        <v>66</v>
      </c>
      <c r="D48" t="s">
        <v>72</v>
      </c>
      <c r="E48" t="str">
        <f>VLOOKUP(D48,[2]人员明细!$B:$G,6,0)</f>
        <v>焊接车间</v>
      </c>
      <c r="F48" t="str">
        <f>VLOOKUP(D48,[2]人员明细!$B:$H,7,0)</f>
        <v>摆件工</v>
      </c>
    </row>
    <row r="49" spans="3:6">
      <c r="C49" t="s">
        <v>66</v>
      </c>
      <c r="D49" t="s">
        <v>73</v>
      </c>
      <c r="E49" t="str">
        <f>VLOOKUP(D49,[2]人员明细!$B:$G,6,0)</f>
        <v>焊接车间</v>
      </c>
      <c r="F49" t="str">
        <f>VLOOKUP(D49,[2]人员明细!$B:$H,7,0)</f>
        <v>摆件工</v>
      </c>
    </row>
    <row r="50" spans="3:6">
      <c r="C50" t="s">
        <v>66</v>
      </c>
      <c r="D50" t="s">
        <v>74</v>
      </c>
      <c r="E50" t="str">
        <f>VLOOKUP(D50,[2]人员明细!$B:$G,6,0)</f>
        <v>焊接车间</v>
      </c>
      <c r="F50" t="str">
        <f>VLOOKUP(D50,[2]人员明细!$B:$H,7,0)</f>
        <v>摆件工</v>
      </c>
    </row>
    <row r="51" spans="3:6">
      <c r="C51" t="s">
        <v>66</v>
      </c>
      <c r="D51" t="s">
        <v>75</v>
      </c>
      <c r="E51" t="str">
        <f>VLOOKUP(D51,[2]人员明细!$B:$G,6,0)</f>
        <v>焊接车间</v>
      </c>
      <c r="F51" t="str">
        <f>VLOOKUP(D51,[2]人员明细!$B:$H,7,0)</f>
        <v>摆件工</v>
      </c>
    </row>
    <row r="52" spans="3:6">
      <c r="C52" t="s">
        <v>66</v>
      </c>
      <c r="D52" t="s">
        <v>76</v>
      </c>
      <c r="E52" t="str">
        <f>VLOOKUP(D52,[2]人员明细!$B:$G,6,0)</f>
        <v>焊接车间</v>
      </c>
      <c r="F52" t="str">
        <f>VLOOKUP(D52,[2]人员明细!$B:$H,7,0)</f>
        <v>摆件工</v>
      </c>
    </row>
    <row r="53" spans="3:6">
      <c r="C53" t="s">
        <v>66</v>
      </c>
      <c r="D53" t="s">
        <v>78</v>
      </c>
      <c r="E53" t="str">
        <f>VLOOKUP(D53,[2]人员明细!$B:$G,6,0)</f>
        <v>焊接车间</v>
      </c>
      <c r="F53" t="str">
        <f>VLOOKUP(D53,[2]人员明细!$B:$H,7,0)</f>
        <v>摆件工</v>
      </c>
    </row>
    <row r="54" spans="3:6">
      <c r="C54" t="s">
        <v>66</v>
      </c>
      <c r="D54" t="s">
        <v>80</v>
      </c>
      <c r="E54" t="str">
        <f>VLOOKUP(D54,[2]人员明细!$B:$G,6,0)</f>
        <v>焊接车间</v>
      </c>
      <c r="F54" t="str">
        <f>VLOOKUP(D54,[2]人员明细!$B:$H,7,0)</f>
        <v>摆件工</v>
      </c>
    </row>
    <row r="55" spans="3:6">
      <c r="C55" t="s">
        <v>66</v>
      </c>
      <c r="D55" t="s">
        <v>81</v>
      </c>
      <c r="E55" t="str">
        <f>VLOOKUP(D55,[2]人员明细!$B:$G,6,0)</f>
        <v>焊接车间</v>
      </c>
      <c r="F55" t="str">
        <f>VLOOKUP(D55,[2]人员明细!$B:$H,7,0)</f>
        <v>摆件工</v>
      </c>
    </row>
    <row r="56" spans="3:6">
      <c r="C56" t="s">
        <v>66</v>
      </c>
      <c r="D56" t="s">
        <v>309</v>
      </c>
      <c r="E56" t="str">
        <f>VLOOKUP(D56,[2]人员明细!$B:$G,6,0)</f>
        <v>焊接车间</v>
      </c>
      <c r="F56" t="str">
        <f>VLOOKUP(D56,[2]人员明细!$B:$H,7,0)</f>
        <v>摆件工</v>
      </c>
    </row>
    <row r="57" spans="3:6">
      <c r="C57" t="s">
        <v>66</v>
      </c>
      <c r="D57" t="s">
        <v>82</v>
      </c>
      <c r="E57" t="str">
        <f>VLOOKUP(D57,[2]人员明细!$B:$G,6,0)</f>
        <v>焊接车间</v>
      </c>
      <c r="F57" t="str">
        <f>VLOOKUP(D57,[2]人员明细!$B:$H,7,0)</f>
        <v>摆件工</v>
      </c>
    </row>
    <row r="58" spans="3:6">
      <c r="C58" t="s">
        <v>66</v>
      </c>
      <c r="D58" t="s">
        <v>83</v>
      </c>
      <c r="E58" t="str">
        <f>VLOOKUP(D58,[2]人员明细!$B:$G,6,0)</f>
        <v>焊接车间</v>
      </c>
      <c r="F58" t="str">
        <f>VLOOKUP(D58,[2]人员明细!$B:$H,7,0)</f>
        <v>摆件工</v>
      </c>
    </row>
    <row r="59" spans="3:6">
      <c r="C59" t="s">
        <v>66</v>
      </c>
      <c r="D59" t="s">
        <v>84</v>
      </c>
      <c r="E59" t="str">
        <f>VLOOKUP(D59,[2]人员明细!$B:$G,6,0)</f>
        <v>焊接车间</v>
      </c>
      <c r="F59" t="str">
        <f>VLOOKUP(D59,[2]人员明细!$B:$H,7,0)</f>
        <v>摆件工</v>
      </c>
    </row>
    <row r="60" spans="3:6">
      <c r="C60" t="s">
        <v>66</v>
      </c>
      <c r="D60" t="s">
        <v>85</v>
      </c>
      <c r="E60" t="str">
        <f>VLOOKUP(D60,[2]人员明细!$B:$G,6,0)</f>
        <v>焊接车间</v>
      </c>
      <c r="F60" t="str">
        <f>VLOOKUP(D60,[2]人员明细!$B:$H,7,0)</f>
        <v>摆件工</v>
      </c>
    </row>
    <row r="61" spans="3:6">
      <c r="C61" t="s">
        <v>66</v>
      </c>
      <c r="D61" t="s">
        <v>86</v>
      </c>
      <c r="E61" t="str">
        <f>VLOOKUP(D61,[2]人员明细!$B:$G,6,0)</f>
        <v>焊接车间</v>
      </c>
      <c r="F61" t="str">
        <f>VLOOKUP(D61,[2]人员明细!$B:$H,7,0)</f>
        <v>摆件工</v>
      </c>
    </row>
    <row r="62" spans="3:6">
      <c r="C62" t="s">
        <v>87</v>
      </c>
      <c r="D62" t="s">
        <v>88</v>
      </c>
      <c r="E62" t="str">
        <f>VLOOKUP(D62,[2]人员明细!$B:$G,6,0)</f>
        <v>箫驰公司</v>
      </c>
      <c r="F62" t="str">
        <f>VLOOKUP(D62,[2]人员明细!$B:$H,7,0)</f>
        <v>配件厂主管</v>
      </c>
    </row>
    <row r="63" spans="3:6">
      <c r="C63" t="s">
        <v>66</v>
      </c>
      <c r="D63" t="s">
        <v>89</v>
      </c>
      <c r="E63" t="str">
        <f>VLOOKUP(D63,[2]人员明细!$B:$G,6,0)</f>
        <v>焊接车间</v>
      </c>
      <c r="F63" t="str">
        <f>VLOOKUP(D63,[2]人员明细!$B:$H,7,0)</f>
        <v>摆件工</v>
      </c>
    </row>
    <row r="64" spans="3:6">
      <c r="C64" t="s">
        <v>90</v>
      </c>
      <c r="D64" t="s">
        <v>91</v>
      </c>
      <c r="E64" t="str">
        <f>VLOOKUP(D64,[2]人员明细!$B:$G,6,0)</f>
        <v>后视镜组装车间</v>
      </c>
      <c r="F64" t="str">
        <f>VLOOKUP(D64,[2]人员明细!$B:$H,7,0)</f>
        <v>组装工</v>
      </c>
    </row>
    <row r="65" spans="3:6">
      <c r="C65" t="s">
        <v>90</v>
      </c>
      <c r="D65" t="s">
        <v>92</v>
      </c>
      <c r="E65" t="e">
        <f>VLOOKUP(D65,[2]人员明细!$B:$G,6,0)</f>
        <v>#N/A</v>
      </c>
      <c r="F65" t="e">
        <f>VLOOKUP(D65,[2]人员明细!$B:$H,7,0)</f>
        <v>#N/A</v>
      </c>
    </row>
    <row r="66" spans="3:6">
      <c r="C66" t="s">
        <v>90</v>
      </c>
      <c r="D66" t="s">
        <v>93</v>
      </c>
      <c r="E66" t="str">
        <f>VLOOKUP(D66,[2]人员明细!$B:$G,6,0)</f>
        <v>后视镜组装车间</v>
      </c>
      <c r="F66" t="str">
        <f>VLOOKUP(D66,[2]人员明细!$B:$H,7,0)</f>
        <v>组装工</v>
      </c>
    </row>
    <row r="67" spans="3:6">
      <c r="C67" t="s">
        <v>90</v>
      </c>
      <c r="D67" t="s">
        <v>94</v>
      </c>
      <c r="E67" t="str">
        <f>VLOOKUP(D67,[2]人员明细!$B:$G,6,0)</f>
        <v>后视镜组装车间</v>
      </c>
      <c r="F67" t="str">
        <f>VLOOKUP(D67,[2]人员明细!$B:$H,7,0)</f>
        <v>组装工</v>
      </c>
    </row>
    <row r="68" spans="3:6">
      <c r="C68" t="s">
        <v>90</v>
      </c>
      <c r="D68" t="s">
        <v>95</v>
      </c>
      <c r="E68" t="str">
        <f>VLOOKUP(D68,[2]人员明细!$B:$G,6,0)</f>
        <v>后视镜组装车间</v>
      </c>
      <c r="F68" t="str">
        <f>VLOOKUP(D68,[2]人员明细!$B:$H,7,0)</f>
        <v>组装工</v>
      </c>
    </row>
    <row r="69" spans="3:6">
      <c r="C69" t="s">
        <v>90</v>
      </c>
      <c r="D69" t="s">
        <v>96</v>
      </c>
      <c r="E69" t="str">
        <f>VLOOKUP(D69,[2]人员明细!$B:$G,6,0)</f>
        <v>后视镜组装车间</v>
      </c>
      <c r="F69" t="str">
        <f>VLOOKUP(D69,[2]人员明细!$B:$H,7,0)</f>
        <v>组装工</v>
      </c>
    </row>
    <row r="70" spans="3:6">
      <c r="C70" t="s">
        <v>90</v>
      </c>
      <c r="D70" t="s">
        <v>97</v>
      </c>
      <c r="E70" t="str">
        <f>VLOOKUP(D70,[2]人员明细!$B:$G,6,0)</f>
        <v>后视镜组装车间</v>
      </c>
      <c r="F70" t="str">
        <f>VLOOKUP(D70,[2]人员明细!$B:$H,7,0)</f>
        <v>组装工</v>
      </c>
    </row>
    <row r="71" spans="3:6">
      <c r="C71" t="s">
        <v>90</v>
      </c>
      <c r="D71" t="s">
        <v>98</v>
      </c>
      <c r="E71" t="str">
        <f>VLOOKUP(D71,[2]人员明细!$B:$G,6,0)</f>
        <v>后视镜组装车间</v>
      </c>
      <c r="F71" t="str">
        <f>VLOOKUP(D71,[2]人员明细!$B:$H,7,0)</f>
        <v>组装工</v>
      </c>
    </row>
    <row r="72" spans="3:6">
      <c r="C72" t="s">
        <v>90</v>
      </c>
      <c r="D72" t="s">
        <v>99</v>
      </c>
      <c r="E72" t="str">
        <f>VLOOKUP(D72,[2]人员明细!$B:$G,6,0)</f>
        <v>后视镜组装车间</v>
      </c>
      <c r="F72" t="str">
        <f>VLOOKUP(D72,[2]人员明细!$B:$H,7,0)</f>
        <v>组装工</v>
      </c>
    </row>
    <row r="73" spans="3:6">
      <c r="C73" t="s">
        <v>90</v>
      </c>
      <c r="D73" t="s">
        <v>100</v>
      </c>
      <c r="E73" t="str">
        <f>VLOOKUP(D73,[2]人员明细!$B:$G,6,0)</f>
        <v>后视镜组装车间</v>
      </c>
      <c r="F73" t="str">
        <f>VLOOKUP(D73,[2]人员明细!$B:$H,7,0)</f>
        <v>组装工</v>
      </c>
    </row>
    <row r="74" spans="3:6">
      <c r="C74" t="s">
        <v>90</v>
      </c>
      <c r="D74" t="s">
        <v>101</v>
      </c>
      <c r="E74" t="str">
        <f>VLOOKUP(D74,[2]人员明细!$B:$G,6,0)</f>
        <v>后视镜组装车间</v>
      </c>
      <c r="F74" t="str">
        <f>VLOOKUP(D74,[2]人员明细!$B:$H,7,0)</f>
        <v>组装工</v>
      </c>
    </row>
    <row r="75" spans="3:6">
      <c r="C75" t="s">
        <v>90</v>
      </c>
      <c r="D75" t="s">
        <v>102</v>
      </c>
      <c r="E75" t="str">
        <f>VLOOKUP(D75,[2]人员明细!$B:$G,6,0)</f>
        <v>后视镜组装车间</v>
      </c>
      <c r="F75" t="str">
        <f>VLOOKUP(D75,[2]人员明细!$B:$H,7,0)</f>
        <v>组装工</v>
      </c>
    </row>
    <row r="76" spans="3:6">
      <c r="C76" t="s">
        <v>90</v>
      </c>
      <c r="D76" t="s">
        <v>103</v>
      </c>
      <c r="E76" t="str">
        <f>VLOOKUP(D76,[2]人员明细!$B:$G,6,0)</f>
        <v>后视镜组装车间</v>
      </c>
      <c r="F76" t="str">
        <f>VLOOKUP(D76,[2]人员明细!$B:$H,7,0)</f>
        <v>组装工</v>
      </c>
    </row>
    <row r="77" spans="3:6">
      <c r="C77" t="s">
        <v>90</v>
      </c>
      <c r="D77" t="s">
        <v>104</v>
      </c>
      <c r="E77" t="str">
        <f>VLOOKUP(D77,[2]人员明细!$B:$G,6,0)</f>
        <v>后视镜组装车间</v>
      </c>
      <c r="F77" t="str">
        <f>VLOOKUP(D77,[2]人员明细!$B:$H,7,0)</f>
        <v>组装工</v>
      </c>
    </row>
    <row r="78" spans="3:6">
      <c r="C78" t="s">
        <v>90</v>
      </c>
      <c r="D78" t="s">
        <v>105</v>
      </c>
      <c r="E78" t="str">
        <f>VLOOKUP(D78,[2]人员明细!$B:$G,6,0)</f>
        <v>后视镜组装车间</v>
      </c>
      <c r="F78" t="str">
        <f>VLOOKUP(D78,[2]人员明细!$B:$H,7,0)</f>
        <v>组装工</v>
      </c>
    </row>
    <row r="79" spans="3:6">
      <c r="C79" t="s">
        <v>90</v>
      </c>
      <c r="D79" t="s">
        <v>106</v>
      </c>
      <c r="E79" t="str">
        <f>VLOOKUP(D79,[2]人员明细!$B:$G,6,0)</f>
        <v>后视镜组装车间</v>
      </c>
      <c r="F79" t="str">
        <f>VLOOKUP(D79,[2]人员明细!$B:$H,7,0)</f>
        <v>组装工</v>
      </c>
    </row>
    <row r="80" spans="3:6">
      <c r="C80" t="s">
        <v>90</v>
      </c>
      <c r="D80" t="s">
        <v>107</v>
      </c>
      <c r="E80" t="str">
        <f>VLOOKUP(D80,[2]人员明细!$B:$G,6,0)</f>
        <v>后视镜组装车间</v>
      </c>
      <c r="F80" t="str">
        <f>VLOOKUP(D80,[2]人员明细!$B:$H,7,0)</f>
        <v>组装工</v>
      </c>
    </row>
    <row r="81" spans="3:6">
      <c r="C81" t="s">
        <v>108</v>
      </c>
      <c r="D81" t="s">
        <v>109</v>
      </c>
      <c r="E81" t="str">
        <f>VLOOKUP(D81,[2]人员明细!$B:$G,6,0)</f>
        <v>物料科</v>
      </c>
      <c r="F81" t="str">
        <f>VLOOKUP(D81,[2]人员明细!$B:$H,7,0)</f>
        <v>上料工</v>
      </c>
    </row>
    <row r="82" spans="3:6">
      <c r="C82" t="s">
        <v>110</v>
      </c>
      <c r="D82" t="s">
        <v>111</v>
      </c>
      <c r="E82" t="str">
        <f>VLOOKUP(D82,[2]人员明细!$B:$G,6,0)</f>
        <v>涂装车间</v>
      </c>
      <c r="F82" t="str">
        <f>VLOOKUP(D82,[2]人员明细!$B:$H,7,0)</f>
        <v>操作工</v>
      </c>
    </row>
    <row r="83" spans="3:6">
      <c r="C83" t="s">
        <v>110</v>
      </c>
      <c r="D83" t="s">
        <v>112</v>
      </c>
      <c r="E83" t="str">
        <f>VLOOKUP(D83,[2]人员明细!$B:$G,6,0)</f>
        <v>涂装车间</v>
      </c>
      <c r="F83" t="str">
        <f>VLOOKUP(D83,[2]人员明细!$B:$H,7,0)</f>
        <v>操作工</v>
      </c>
    </row>
    <row r="84" spans="3:6">
      <c r="C84" t="s">
        <v>113</v>
      </c>
      <c r="D84" t="s">
        <v>114</v>
      </c>
      <c r="E84" t="str">
        <f>VLOOKUP(D84,[2]人员明细!$B:$G,6,0)</f>
        <v>注塑车间</v>
      </c>
      <c r="F84" t="str">
        <f>VLOOKUP(D84,[2]人员明细!$B:$H,7,0)</f>
        <v>操作工</v>
      </c>
    </row>
    <row r="85" spans="3:6">
      <c r="C85" t="s">
        <v>113</v>
      </c>
      <c r="D85" t="s">
        <v>115</v>
      </c>
      <c r="E85" t="str">
        <f>VLOOKUP(D85,[2]人员明细!$B:$G,6,0)</f>
        <v>注塑车间</v>
      </c>
      <c r="F85" t="str">
        <f>VLOOKUP(D85,[2]人员明细!$B:$H,7,0)</f>
        <v>操作工</v>
      </c>
    </row>
    <row r="86" spans="3:6">
      <c r="C86" t="s">
        <v>113</v>
      </c>
      <c r="D86" t="s">
        <v>116</v>
      </c>
      <c r="E86" t="str">
        <f>VLOOKUP(D86,[2]人员明细!$B:$G,6,0)</f>
        <v>注塑车间</v>
      </c>
      <c r="F86" t="str">
        <f>VLOOKUP(D86,[2]人员明细!$B:$H,7,0)</f>
        <v>操作工</v>
      </c>
    </row>
    <row r="87" spans="3:6">
      <c r="C87" t="s">
        <v>113</v>
      </c>
      <c r="D87" t="s">
        <v>117</v>
      </c>
      <c r="E87" t="str">
        <f>VLOOKUP(D87,[2]人员明细!$B:$G,6,0)</f>
        <v>注塑车间</v>
      </c>
      <c r="F87" t="str">
        <f>VLOOKUP(D87,[2]人员明细!$B:$H,7,0)</f>
        <v>操作工</v>
      </c>
    </row>
    <row r="88" spans="3:6">
      <c r="C88" t="s">
        <v>113</v>
      </c>
      <c r="D88" t="s">
        <v>118</v>
      </c>
      <c r="E88" t="str">
        <f>VLOOKUP(D88,[2]人员明细!$B:$G,6,0)</f>
        <v>注塑车间</v>
      </c>
      <c r="F88" t="str">
        <f>VLOOKUP(D88,[2]人员明细!$B:$H,7,0)</f>
        <v>操作工</v>
      </c>
    </row>
    <row r="89" spans="3:6">
      <c r="C89" t="s">
        <v>113</v>
      </c>
      <c r="D89" t="s">
        <v>119</v>
      </c>
      <c r="E89" t="str">
        <f>VLOOKUP(D89,[2]人员明细!$B:$G,6,0)</f>
        <v>注塑车间</v>
      </c>
      <c r="F89" t="str">
        <f>VLOOKUP(D89,[2]人员明细!$B:$H,7,0)</f>
        <v>操作工</v>
      </c>
    </row>
    <row r="90" spans="3:6">
      <c r="C90" t="s">
        <v>113</v>
      </c>
      <c r="D90" t="s">
        <v>120</v>
      </c>
      <c r="E90" t="str">
        <f>VLOOKUP(D90,[2]人员明细!$B:$G,6,0)</f>
        <v>注塑车间</v>
      </c>
      <c r="F90" t="str">
        <f>VLOOKUP(D90,[2]人员明细!$B:$H,7,0)</f>
        <v>操作工</v>
      </c>
    </row>
    <row r="91" spans="3:6">
      <c r="C91" t="s">
        <v>113</v>
      </c>
      <c r="D91" t="s">
        <v>121</v>
      </c>
      <c r="E91" t="str">
        <f>VLOOKUP(D91,[2]人员明细!$B:$G,6,0)</f>
        <v>注塑车间</v>
      </c>
      <c r="F91" t="str">
        <f>VLOOKUP(D91,[2]人员明细!$B:$H,7,0)</f>
        <v>操作工</v>
      </c>
    </row>
    <row r="92" spans="3:6">
      <c r="C92" t="s">
        <v>113</v>
      </c>
      <c r="D92" t="s">
        <v>122</v>
      </c>
      <c r="E92" t="str">
        <f>VLOOKUP(D92,[2]人员明细!$B:$G,6,0)</f>
        <v>注塑车间</v>
      </c>
      <c r="F92" t="str">
        <f>VLOOKUP(D92,[2]人员明细!$B:$H,7,0)</f>
        <v>操作工</v>
      </c>
    </row>
    <row r="93" spans="3:6">
      <c r="C93" t="s">
        <v>113</v>
      </c>
      <c r="D93" t="s">
        <v>123</v>
      </c>
      <c r="E93" t="str">
        <f>VLOOKUP(D93,[2]人员明细!$B:$G,6,0)</f>
        <v>注塑车间</v>
      </c>
      <c r="F93" t="str">
        <f>VLOOKUP(D93,[2]人员明细!$B:$H,7,0)</f>
        <v>操作工</v>
      </c>
    </row>
    <row r="94" spans="3:6">
      <c r="C94" t="s">
        <v>113</v>
      </c>
      <c r="D94" t="s">
        <v>124</v>
      </c>
      <c r="E94" t="str">
        <f>VLOOKUP(D94,[2]人员明细!$B:$G,6,0)</f>
        <v>注塑车间</v>
      </c>
      <c r="F94" t="str">
        <f>VLOOKUP(D94,[2]人员明细!$B:$H,7,0)</f>
        <v>操作工</v>
      </c>
    </row>
    <row r="95" spans="3:6">
      <c r="C95" t="s">
        <v>113</v>
      </c>
      <c r="D95" t="s">
        <v>125</v>
      </c>
      <c r="E95" t="str">
        <f>VLOOKUP(D95,[2]人员明细!$B:$G,6,0)</f>
        <v>注塑车间</v>
      </c>
      <c r="F95" t="str">
        <f>VLOOKUP(D95,[2]人员明细!$B:$H,7,0)</f>
        <v>操作工</v>
      </c>
    </row>
    <row r="96" spans="3:6">
      <c r="C96" t="s">
        <v>126</v>
      </c>
      <c r="D96" t="s">
        <v>127</v>
      </c>
      <c r="E96" t="str">
        <f>VLOOKUP(D96,[2]人员明细!$B:$G,6,0)</f>
        <v>座椅总装车间</v>
      </c>
      <c r="F96" t="str">
        <f>VLOOKUP(D96,[2]人员明细!$B:$H,7,0)</f>
        <v>组装工</v>
      </c>
    </row>
    <row r="97" spans="3:6">
      <c r="C97" t="s">
        <v>126</v>
      </c>
      <c r="D97" t="s">
        <v>128</v>
      </c>
      <c r="E97" t="str">
        <f>VLOOKUP(D97,[2]人员明细!$B:$G,6,0)</f>
        <v>座椅总装车间</v>
      </c>
      <c r="F97" t="str">
        <f>VLOOKUP(D97,[2]人员明细!$B:$H,7,0)</f>
        <v>组装工</v>
      </c>
    </row>
    <row r="98" spans="3:6">
      <c r="C98" t="s">
        <v>126</v>
      </c>
      <c r="D98" t="s">
        <v>129</v>
      </c>
      <c r="E98" t="str">
        <f>VLOOKUP(D98,[2]人员明细!$B:$G,6,0)</f>
        <v>座椅总装车间</v>
      </c>
      <c r="F98" t="str">
        <f>VLOOKUP(D98,[2]人员明细!$B:$H,7,0)</f>
        <v>组装工</v>
      </c>
    </row>
    <row r="99" spans="3:6">
      <c r="C99" t="s">
        <v>126</v>
      </c>
      <c r="D99" t="s">
        <v>130</v>
      </c>
      <c r="E99" t="str">
        <f>VLOOKUP(D99,[2]人员明细!$B:$G,6,0)</f>
        <v>座椅总装车间</v>
      </c>
      <c r="F99" t="str">
        <f>VLOOKUP(D99,[2]人员明细!$B:$H,7,0)</f>
        <v>组装工</v>
      </c>
    </row>
    <row r="100" spans="3:6">
      <c r="C100" t="s">
        <v>126</v>
      </c>
      <c r="D100" t="s">
        <v>131</v>
      </c>
      <c r="E100" t="str">
        <f>VLOOKUP(D100,[2]人员明细!$B:$G,6,0)</f>
        <v>座椅总装车间</v>
      </c>
      <c r="F100" t="str">
        <f>VLOOKUP(D100,[2]人员明细!$B:$H,7,0)</f>
        <v>组装工</v>
      </c>
    </row>
    <row r="101" spans="3:6">
      <c r="C101" t="s">
        <v>126</v>
      </c>
      <c r="D101" t="s">
        <v>132</v>
      </c>
      <c r="E101" t="str">
        <f>VLOOKUP(D101,[2]人员明细!$B:$G,6,0)</f>
        <v>座椅总装车间</v>
      </c>
      <c r="F101" t="str">
        <f>VLOOKUP(D101,[2]人员明细!$B:$H,7,0)</f>
        <v>组装工</v>
      </c>
    </row>
    <row r="102" spans="3:6">
      <c r="C102" t="s">
        <v>133</v>
      </c>
      <c r="D102" t="s">
        <v>134</v>
      </c>
      <c r="E102" t="str">
        <f>VLOOKUP(D102,[2]人员明细!$B:$G,6,0)</f>
        <v>座椅总装车间</v>
      </c>
      <c r="F102" t="str">
        <f>VLOOKUP(D102,[2]人员明细!$B:$H,7,0)</f>
        <v>组装工</v>
      </c>
    </row>
    <row r="103" spans="3:6">
      <c r="C103" t="s">
        <v>133</v>
      </c>
      <c r="D103" t="s">
        <v>135</v>
      </c>
      <c r="E103" t="str">
        <f>VLOOKUP(D103,[2]人员明细!$B:$G,6,0)</f>
        <v>座椅总装车间</v>
      </c>
      <c r="F103" t="str">
        <f>VLOOKUP(D103,[2]人员明细!$B:$H,7,0)</f>
        <v>组装工</v>
      </c>
    </row>
    <row r="104" spans="3:6">
      <c r="C104" t="s">
        <v>133</v>
      </c>
      <c r="D104" t="s">
        <v>136</v>
      </c>
      <c r="E104" t="str">
        <f>VLOOKUP(D104,[2]人员明细!$B:$G,6,0)</f>
        <v>座椅总装车间</v>
      </c>
      <c r="F104" t="str">
        <f>VLOOKUP(D104,[2]人员明细!$B:$H,7,0)</f>
        <v>组装工</v>
      </c>
    </row>
    <row r="105" spans="3:6">
      <c r="C105" t="s">
        <v>133</v>
      </c>
      <c r="D105" t="s">
        <v>137</v>
      </c>
      <c r="E105" t="str">
        <f>VLOOKUP(D105,[2]人员明细!$B:$G,6,0)</f>
        <v>座椅总装车间</v>
      </c>
      <c r="F105" t="str">
        <f>VLOOKUP(D105,[2]人员明细!$B:$H,7,0)</f>
        <v>组装工</v>
      </c>
    </row>
    <row r="106" spans="3:6">
      <c r="C106" t="s">
        <v>133</v>
      </c>
      <c r="D106" t="s">
        <v>138</v>
      </c>
      <c r="E106" t="str">
        <f>VLOOKUP(D106,[2]人员明细!$B:$G,6,0)</f>
        <v>座椅总装车间</v>
      </c>
      <c r="F106" t="str">
        <f>VLOOKUP(D106,[2]人员明细!$B:$H,7,0)</f>
        <v>组装工</v>
      </c>
    </row>
    <row r="107" spans="3:6">
      <c r="C107" t="s">
        <v>133</v>
      </c>
      <c r="D107" t="s">
        <v>139</v>
      </c>
      <c r="E107" t="str">
        <f>VLOOKUP(D107,[2]人员明细!$B:$G,6,0)</f>
        <v>座椅总装车间</v>
      </c>
      <c r="F107" t="str">
        <f>VLOOKUP(D107,[2]人员明细!$B:$H,7,0)</f>
        <v>组装工</v>
      </c>
    </row>
    <row r="108" spans="3:6">
      <c r="C108" t="s">
        <v>133</v>
      </c>
      <c r="D108" t="s">
        <v>140</v>
      </c>
      <c r="E108" t="str">
        <f>VLOOKUP(D108,[2]人员明细!$B:$G,6,0)</f>
        <v>座椅总装车间</v>
      </c>
      <c r="F108" t="str">
        <f>VLOOKUP(D108,[2]人员明细!$B:$H,7,0)</f>
        <v>组装工</v>
      </c>
    </row>
    <row r="109" spans="3:6">
      <c r="C109" t="s">
        <v>133</v>
      </c>
      <c r="D109" t="s">
        <v>141</v>
      </c>
      <c r="E109" t="str">
        <f>VLOOKUP(D109,[2]人员明细!$B:$G,6,0)</f>
        <v>座椅总装车间</v>
      </c>
      <c r="F109" t="str">
        <f>VLOOKUP(D109,[2]人员明细!$B:$H,7,0)</f>
        <v>组装工</v>
      </c>
    </row>
    <row r="110" spans="3:6">
      <c r="C110" t="s">
        <v>133</v>
      </c>
      <c r="D110" t="s">
        <v>142</v>
      </c>
      <c r="E110" t="str">
        <f>VLOOKUP(D110,[2]人员明细!$B:$G,6,0)</f>
        <v>座椅总装车间</v>
      </c>
      <c r="F110" t="str">
        <f>VLOOKUP(D110,[2]人员明细!$B:$H,7,0)</f>
        <v>组装工</v>
      </c>
    </row>
    <row r="111" spans="3:6">
      <c r="C111" t="s">
        <v>133</v>
      </c>
      <c r="D111" t="s">
        <v>144</v>
      </c>
      <c r="E111" t="str">
        <f>VLOOKUP(D111,[2]人员明细!$B:$G,6,0)</f>
        <v>座椅总装车间</v>
      </c>
      <c r="F111" t="str">
        <f>VLOOKUP(D111,[2]人员明细!$B:$H,7,0)</f>
        <v>组装工</v>
      </c>
    </row>
    <row r="112" spans="3:6">
      <c r="C112" t="s">
        <v>133</v>
      </c>
      <c r="D112" t="s">
        <v>145</v>
      </c>
      <c r="E112" t="str">
        <f>VLOOKUP(D112,[2]人员明细!$B:$G,6,0)</f>
        <v>座椅总装车间</v>
      </c>
      <c r="F112" t="str">
        <f>VLOOKUP(D112,[2]人员明细!$B:$H,7,0)</f>
        <v>组装工</v>
      </c>
    </row>
    <row r="113" spans="3:6">
      <c r="C113" t="s">
        <v>146</v>
      </c>
      <c r="D113" t="s">
        <v>147</v>
      </c>
      <c r="E113" t="str">
        <f>VLOOKUP(D113,[2]人员明细!$B:$G,6,0)</f>
        <v>座椅总装车间</v>
      </c>
      <c r="F113" t="str">
        <f>VLOOKUP(D113,[2]人员明细!$B:$H,7,0)</f>
        <v>组装工</v>
      </c>
    </row>
    <row r="114" spans="3:6">
      <c r="C114" t="s">
        <v>146</v>
      </c>
      <c r="D114" t="s">
        <v>148</v>
      </c>
      <c r="E114" t="str">
        <f>VLOOKUP(D114,[2]人员明细!$B:$G,6,0)</f>
        <v>座椅总装车间</v>
      </c>
      <c r="F114" t="str">
        <f>VLOOKUP(D114,[2]人员明细!$B:$H,7,0)</f>
        <v>组装工</v>
      </c>
    </row>
    <row r="115" spans="3:6">
      <c r="C115" t="s">
        <v>146</v>
      </c>
      <c r="D115" t="s">
        <v>149</v>
      </c>
      <c r="E115" t="str">
        <f>VLOOKUP(D115,[2]人员明细!$B:$G,6,0)</f>
        <v>座椅总装车间</v>
      </c>
      <c r="F115" t="str">
        <f>VLOOKUP(D115,[2]人员明细!$B:$H,7,0)</f>
        <v>组装工</v>
      </c>
    </row>
    <row r="116" spans="3:6">
      <c r="C116" t="s">
        <v>146</v>
      </c>
      <c r="D116" t="s">
        <v>150</v>
      </c>
      <c r="E116" t="str">
        <f>VLOOKUP(D116,[2]人员明细!$B:$G,6,0)</f>
        <v>座椅总装车间</v>
      </c>
      <c r="F116" t="str">
        <f>VLOOKUP(D116,[2]人员明细!$B:$H,7,0)</f>
        <v>组装工</v>
      </c>
    </row>
    <row r="117" spans="3:6">
      <c r="C117" t="s">
        <v>146</v>
      </c>
      <c r="D117" t="s">
        <v>151</v>
      </c>
      <c r="E117" t="str">
        <f>VLOOKUP(D117,[2]人员明细!$B:$G,6,0)</f>
        <v>座椅总装车间</v>
      </c>
      <c r="F117" t="str">
        <f>VLOOKUP(D117,[2]人员明细!$B:$H,7,0)</f>
        <v>组装工</v>
      </c>
    </row>
    <row r="118" spans="3:6">
      <c r="C118" t="s">
        <v>146</v>
      </c>
      <c r="D118" t="s">
        <v>152</v>
      </c>
      <c r="E118" t="e">
        <f>VLOOKUP(D118,[2]人员明细!$B:$G,6,0)</f>
        <v>#N/A</v>
      </c>
      <c r="F118" t="e">
        <f>VLOOKUP(D118,[2]人员明细!$B:$H,7,0)</f>
        <v>#N/A</v>
      </c>
    </row>
    <row r="119" spans="3:6">
      <c r="C119" t="s">
        <v>146</v>
      </c>
      <c r="D119" t="s">
        <v>153</v>
      </c>
      <c r="E119" t="str">
        <f>VLOOKUP(D119,[2]人员明细!$B:$G,6,0)</f>
        <v>座椅总装车间</v>
      </c>
      <c r="F119" t="str">
        <f>VLOOKUP(D119,[2]人员明细!$B:$H,7,0)</f>
        <v>组装工</v>
      </c>
    </row>
    <row r="120" spans="3:6">
      <c r="C120" t="s">
        <v>146</v>
      </c>
      <c r="D120" t="s">
        <v>154</v>
      </c>
      <c r="E120" t="str">
        <f>VLOOKUP(D120,[2]人员明细!$B:$G,6,0)</f>
        <v>座椅总装车间</v>
      </c>
      <c r="F120" t="str">
        <f>VLOOKUP(D120,[2]人员明细!$B:$H,7,0)</f>
        <v>组装工</v>
      </c>
    </row>
    <row r="121" spans="3:6">
      <c r="C121" t="s">
        <v>146</v>
      </c>
      <c r="D121" t="s">
        <v>155</v>
      </c>
      <c r="E121" t="str">
        <f>VLOOKUP(D121,[2]人员明细!$B:$G,6,0)</f>
        <v>座椅总装车间</v>
      </c>
      <c r="F121" t="str">
        <f>VLOOKUP(D121,[2]人员明细!$B:$H,7,0)</f>
        <v>组装工</v>
      </c>
    </row>
    <row r="122" spans="3:6">
      <c r="C122" t="s">
        <v>146</v>
      </c>
      <c r="D122" t="s">
        <v>156</v>
      </c>
      <c r="E122" t="str">
        <f>VLOOKUP(D122,[2]人员明细!$B:$G,6,0)</f>
        <v>座椅总装车间</v>
      </c>
      <c r="F122" t="str">
        <f>VLOOKUP(D122,[2]人员明细!$B:$H,7,0)</f>
        <v>组装工</v>
      </c>
    </row>
    <row r="123" spans="3:6">
      <c r="C123" t="s">
        <v>20</v>
      </c>
      <c r="D123" t="s">
        <v>165</v>
      </c>
      <c r="E123" t="str">
        <f>VLOOKUP(D123,[2]人员明细!$B:$G,6,0)</f>
        <v>冲压弯管车间</v>
      </c>
      <c r="F123" t="str">
        <f>VLOOKUP(D123,[2]人员明细!$B:$H,7,0)</f>
        <v>冲压工</v>
      </c>
    </row>
    <row r="124" spans="3:6">
      <c r="C124" t="s">
        <v>20</v>
      </c>
      <c r="D124" t="s">
        <v>167</v>
      </c>
      <c r="E124" t="str">
        <f>VLOOKUP(D124,[2]人员明细!$B:$G,6,0)</f>
        <v>冲压弯管车间</v>
      </c>
      <c r="F124" t="str">
        <f>VLOOKUP(D124,[2]人员明细!$B:$H,7,0)</f>
        <v>冲压工</v>
      </c>
    </row>
    <row r="125" spans="3:6">
      <c r="C125" t="s">
        <v>20</v>
      </c>
      <c r="D125" t="s">
        <v>168</v>
      </c>
      <c r="E125" t="str">
        <f>VLOOKUP(D125,[2]人员明细!$B:$G,6,0)</f>
        <v>冲压弯管车间</v>
      </c>
      <c r="F125" t="str">
        <f>VLOOKUP(D125,[2]人员明细!$B:$H,7,0)</f>
        <v>冲压工</v>
      </c>
    </row>
    <row r="126" spans="3:6">
      <c r="C126" t="s">
        <v>20</v>
      </c>
      <c r="D126" t="s">
        <v>169</v>
      </c>
      <c r="E126" t="str">
        <f>VLOOKUP(D126,[2]人员明细!$B:$G,6,0)</f>
        <v>冲压弯管车间</v>
      </c>
      <c r="F126" t="str">
        <f>VLOOKUP(D126,[2]人员明细!$B:$H,7,0)</f>
        <v>前工序操作工</v>
      </c>
    </row>
    <row r="127" spans="3:6">
      <c r="C127" t="s">
        <v>20</v>
      </c>
      <c r="D127" t="s">
        <v>170</v>
      </c>
      <c r="E127" t="str">
        <f>VLOOKUP(D127,[2]人员明细!$B:$G,6,0)</f>
        <v>冲压弯管车间</v>
      </c>
      <c r="F127" t="str">
        <f>VLOOKUP(D127,[2]人员明细!$B:$H,7,0)</f>
        <v>焊工</v>
      </c>
    </row>
    <row r="128" spans="3:6">
      <c r="C128" t="s">
        <v>39</v>
      </c>
      <c r="D128" t="s">
        <v>171</v>
      </c>
      <c r="E128" t="str">
        <f>VLOOKUP(D128,[2]人员明细!$B:$G,6,0)</f>
        <v>底座装配车间</v>
      </c>
      <c r="F128" t="str">
        <f>VLOOKUP(D128,[2]人员明细!$B:$H,7,0)</f>
        <v>组装工</v>
      </c>
    </row>
    <row r="129" spans="3:6">
      <c r="C129" t="s">
        <v>39</v>
      </c>
      <c r="D129" t="s">
        <v>172</v>
      </c>
      <c r="E129" t="str">
        <f>VLOOKUP(D129,[2]人员明细!$B:$G,6,0)</f>
        <v>底座装配车间</v>
      </c>
      <c r="F129" t="str">
        <f>VLOOKUP(D129,[2]人员明细!$B:$H,7,0)</f>
        <v>组装工</v>
      </c>
    </row>
    <row r="130" spans="3:6">
      <c r="C130" t="s">
        <v>39</v>
      </c>
      <c r="D130" t="s">
        <v>173</v>
      </c>
      <c r="E130" t="str">
        <f>VLOOKUP(D130,[2]人员明细!$B:$G,6,0)</f>
        <v>底座装配车间</v>
      </c>
      <c r="F130" t="str">
        <f>VLOOKUP(D130,[2]人员明细!$B:$H,7,0)</f>
        <v>组装工</v>
      </c>
    </row>
    <row r="131" spans="3:6">
      <c r="C131" t="s">
        <v>157</v>
      </c>
      <c r="D131" t="s">
        <v>174</v>
      </c>
      <c r="E131" t="str">
        <f>VLOOKUP(D131,[2]人员明细!$B:$G,6,0)</f>
        <v>电泳车间</v>
      </c>
      <c r="F131" t="str">
        <f>VLOOKUP(D131,[2]人员明细!$B:$H,7,0)</f>
        <v>挂件工</v>
      </c>
    </row>
    <row r="132" spans="3:6">
      <c r="C132" t="s">
        <v>157</v>
      </c>
      <c r="D132" t="s">
        <v>175</v>
      </c>
      <c r="E132" t="str">
        <f>VLOOKUP(D132,[2]人员明细!$B:$G,6,0)</f>
        <v>电泳车间</v>
      </c>
      <c r="F132" t="str">
        <f>VLOOKUP(D132,[2]人员明细!$B:$H,7,0)</f>
        <v>挂件工</v>
      </c>
    </row>
    <row r="133" spans="3:6">
      <c r="C133" t="s">
        <v>52</v>
      </c>
      <c r="D133" t="s">
        <v>176</v>
      </c>
      <c r="E133" t="str">
        <f>VLOOKUP(D133,[2]人员明细!$B:$G,6,0)</f>
        <v>发泡车间</v>
      </c>
      <c r="F133" t="str">
        <f>VLOOKUP(D133,[2]人员明细!$B:$H,7,0)</f>
        <v>发泡工</v>
      </c>
    </row>
    <row r="134" spans="3:6">
      <c r="C134" t="s">
        <v>52</v>
      </c>
      <c r="D134" t="s">
        <v>177</v>
      </c>
      <c r="E134" t="str">
        <f>VLOOKUP(D134,[2]人员明细!$B:$G,6,0)</f>
        <v>发泡车间</v>
      </c>
      <c r="F134" t="str">
        <f>VLOOKUP(D134,[2]人员明细!$B:$H,7,0)</f>
        <v>李尔现场服务</v>
      </c>
    </row>
    <row r="135" spans="3:6">
      <c r="C135" t="s">
        <v>52</v>
      </c>
      <c r="D135" t="s">
        <v>178</v>
      </c>
      <c r="E135" t="str">
        <f>VLOOKUP(D135,[2]人员明细!$B:$G,6,0)</f>
        <v>发泡车间</v>
      </c>
      <c r="F135" t="str">
        <f>VLOOKUP(D135,[2]人员明细!$B:$H,7,0)</f>
        <v>李尔现场服务</v>
      </c>
    </row>
    <row r="136" spans="3:6">
      <c r="C136" t="s">
        <v>63</v>
      </c>
      <c r="D136" t="s">
        <v>179</v>
      </c>
      <c r="E136" t="str">
        <f>VLOOKUP(D136,[2]人员明细!$B:$G,6,0)</f>
        <v>缝纫车间</v>
      </c>
      <c r="F136" t="str">
        <f>VLOOKUP(D136,[2]人员明细!$B:$H,7,0)</f>
        <v>裁剪工</v>
      </c>
    </row>
    <row r="137" spans="3:6">
      <c r="C137" t="s">
        <v>90</v>
      </c>
      <c r="D137" t="s">
        <v>180</v>
      </c>
      <c r="E137" t="str">
        <f>VLOOKUP(D137,[2]人员明细!$B:$G,6,0)</f>
        <v>后视镜组装车间</v>
      </c>
      <c r="F137" t="str">
        <f>VLOOKUP(D137,[2]人员明细!$B:$H,7,0)</f>
        <v>乘用车 组装</v>
      </c>
    </row>
    <row r="138" spans="3:6">
      <c r="C138" t="s">
        <v>110</v>
      </c>
      <c r="D138" t="s">
        <v>181</v>
      </c>
      <c r="E138" t="str">
        <f>VLOOKUP(D138,[2]人员明细!$B:$G,6,0)</f>
        <v>涂装车间</v>
      </c>
      <c r="F138" t="str">
        <f>VLOOKUP(D138,[2]人员明细!$B:$H,7,0)</f>
        <v>操作工</v>
      </c>
    </row>
    <row r="139" spans="3:6">
      <c r="C139" t="s">
        <v>146</v>
      </c>
      <c r="D139" t="s">
        <v>182</v>
      </c>
      <c r="E139" t="str">
        <f>VLOOKUP(D139,[2]人员明细!$B:$G,6,0)</f>
        <v>座椅总装车间</v>
      </c>
      <c r="F139" t="str">
        <f>VLOOKUP(D139,[2]人员明细!$B:$H,7,0)</f>
        <v>组装工</v>
      </c>
    </row>
    <row r="140" spans="3:6">
      <c r="C140" t="s">
        <v>126</v>
      </c>
      <c r="D140" t="s">
        <v>183</v>
      </c>
      <c r="E140" t="str">
        <f>VLOOKUP(D140,[2]人员明细!$B:$G,6,0)</f>
        <v>座椅总装车间</v>
      </c>
      <c r="F140" t="str">
        <f>VLOOKUP(D140,[2]人员明细!$B:$H,7,0)</f>
        <v>组装工</v>
      </c>
    </row>
    <row r="141" spans="3:6">
      <c r="C141" t="s">
        <v>184</v>
      </c>
      <c r="D141" t="s">
        <v>185</v>
      </c>
      <c r="E141" t="str">
        <f>VLOOKUP(D141,[2]人员明细!$B:$G,6,0)</f>
        <v>制造技术部-TPM</v>
      </c>
      <c r="F141" t="str">
        <f>VLOOKUP(D141,[2]人员明细!$B:$H,7,0)</f>
        <v>设备维修</v>
      </c>
    </row>
    <row r="142" spans="3:6">
      <c r="C142" t="s">
        <v>184</v>
      </c>
      <c r="D142" t="s">
        <v>186</v>
      </c>
      <c r="E142" t="str">
        <f>VLOOKUP(D142,[2]人员明细!$B:$G,6,0)</f>
        <v>制造技术部-TPM</v>
      </c>
      <c r="F142" t="str">
        <f>VLOOKUP(D142,[2]人员明细!$B:$H,7,0)</f>
        <v>设备维修</v>
      </c>
    </row>
    <row r="143" spans="3:6">
      <c r="C143" t="s">
        <v>187</v>
      </c>
      <c r="D143" t="s">
        <v>188</v>
      </c>
      <c r="E143" t="str">
        <f>VLOOKUP(D143,[2]人员明细!$B:$G,6,0)</f>
        <v>物业部</v>
      </c>
      <c r="F143" t="str">
        <f>VLOOKUP(D143,[2]人员明细!$B:$H,7,0)</f>
        <v>维修工</v>
      </c>
    </row>
    <row r="144" spans="3:6">
      <c r="C144" t="s">
        <v>189</v>
      </c>
      <c r="D144" t="s">
        <v>190</v>
      </c>
      <c r="E144" t="str">
        <f>VLOOKUP(D144,[2]人员明细!$B:$G,6,0)</f>
        <v>销售服务科</v>
      </c>
      <c r="F144" t="str">
        <f>VLOOKUP(D144,[2]人员明细!$B:$H,7,0)</f>
        <v>装卸工</v>
      </c>
    </row>
    <row r="145" spans="3:6">
      <c r="C145" t="s">
        <v>191</v>
      </c>
      <c r="D145" t="s">
        <v>192</v>
      </c>
      <c r="E145" t="str">
        <f>VLOOKUP(D145,[2]人员明细!$B:$G,6,0)</f>
        <v>总经办-销售服务科</v>
      </c>
      <c r="F145" t="str">
        <f>VLOOKUP(D145,[2]人员明细!$B:$H,7,0)</f>
        <v>装卸工</v>
      </c>
    </row>
    <row r="146" spans="3:6">
      <c r="C146" t="s">
        <v>191</v>
      </c>
      <c r="D146" t="s">
        <v>193</v>
      </c>
      <c r="E146" t="str">
        <f>VLOOKUP(D146,[2]人员明细!$B:$G,6,0)</f>
        <v>总经办-销售服务科</v>
      </c>
      <c r="F146" t="str">
        <f>VLOOKUP(D146,[2]人员明细!$B:$H,7,0)</f>
        <v>工装维修</v>
      </c>
    </row>
    <row r="147" spans="3:6">
      <c r="C147" s="22" t="s">
        <v>194</v>
      </c>
      <c r="D147" s="22" t="s">
        <v>310</v>
      </c>
      <c r="F147" t="e">
        <f>VLOOKUP(D147,[2]人员明细!$B:$H,7,0)</f>
        <v>#N/A</v>
      </c>
    </row>
    <row r="148" spans="3:6">
      <c r="C148" s="22" t="s">
        <v>194</v>
      </c>
      <c r="D148" s="22" t="s">
        <v>196</v>
      </c>
      <c r="F148" t="str">
        <f>VLOOKUP(D148,[2]人员明细!$B:$H,7,0)</f>
        <v>食堂/厨师</v>
      </c>
    </row>
    <row r="149" spans="3:6">
      <c r="C149" s="22" t="s">
        <v>194</v>
      </c>
      <c r="D149" s="22" t="s">
        <v>197</v>
      </c>
      <c r="F149" t="str">
        <f>VLOOKUP(D149,[2]人员明细!$B:$H,7,0)</f>
        <v>勤杂工</v>
      </c>
    </row>
    <row r="150" spans="3:6">
      <c r="C150" s="22" t="s">
        <v>194</v>
      </c>
      <c r="D150" s="22" t="s">
        <v>198</v>
      </c>
      <c r="F150" t="str">
        <f>VLOOKUP(D150,[2]人员明细!$B:$H,7,0)</f>
        <v>食堂记账员兼勤杂工</v>
      </c>
    </row>
    <row r="151" spans="3:4">
      <c r="C151" s="22"/>
      <c r="D151" s="22"/>
    </row>
    <row r="152" spans="3:4">
      <c r="C152" s="22"/>
      <c r="D152" s="22"/>
    </row>
    <row r="153" spans="3:4">
      <c r="C153" s="22"/>
      <c r="D153" s="22"/>
    </row>
    <row r="232" spans="4:4">
      <c r="D232" t="s">
        <v>220</v>
      </c>
    </row>
    <row r="234" spans="4:4">
      <c r="D234" t="s">
        <v>220</v>
      </c>
    </row>
    <row r="236" spans="4:4">
      <c r="D236" t="s">
        <v>220</v>
      </c>
    </row>
    <row r="238" spans="4:4">
      <c r="D238" t="s">
        <v>220</v>
      </c>
    </row>
    <row r="240" spans="4:4">
      <c r="D240" t="s">
        <v>220</v>
      </c>
    </row>
    <row r="242" spans="4:4">
      <c r="D242" t="s">
        <v>220</v>
      </c>
    </row>
    <row r="244" spans="4:4">
      <c r="D244" t="s">
        <v>220</v>
      </c>
    </row>
    <row r="246" spans="4:4">
      <c r="D246" t="s">
        <v>220</v>
      </c>
    </row>
    <row r="248" spans="4:4">
      <c r="D248" t="s">
        <v>220</v>
      </c>
    </row>
    <row r="250" spans="4:4">
      <c r="D250" t="s">
        <v>220</v>
      </c>
    </row>
    <row r="252" spans="4:4">
      <c r="D252" t="s">
        <v>220</v>
      </c>
    </row>
    <row r="254" spans="4:4">
      <c r="D254" t="s">
        <v>220</v>
      </c>
    </row>
    <row r="354" spans="4:4">
      <c r="D354" t="s">
        <v>220</v>
      </c>
    </row>
    <row r="356" spans="4:4">
      <c r="D356" t="s">
        <v>220</v>
      </c>
    </row>
    <row r="358" spans="4:4">
      <c r="D358" t="s">
        <v>220</v>
      </c>
    </row>
    <row r="360" spans="4:4">
      <c r="D360" t="s">
        <v>220</v>
      </c>
    </row>
    <row r="362" spans="4:4">
      <c r="D362" t="s">
        <v>220</v>
      </c>
    </row>
    <row r="364" spans="4:4">
      <c r="D364" t="s">
        <v>220</v>
      </c>
    </row>
    <row r="422" spans="4:4">
      <c r="D422" t="s">
        <v>220</v>
      </c>
    </row>
    <row r="424" spans="4:4">
      <c r="D424" t="s">
        <v>220</v>
      </c>
    </row>
    <row r="426" spans="4:4">
      <c r="D426" t="s">
        <v>220</v>
      </c>
    </row>
    <row r="428" spans="4:4">
      <c r="D428" t="s">
        <v>220</v>
      </c>
    </row>
    <row r="430" spans="4:4">
      <c r="D430" t="s">
        <v>220</v>
      </c>
    </row>
  </sheetData>
  <sortState ref="C6:D431">
    <sortCondition ref="C6"/>
  </sortState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workbookViewId="0">
      <selection activeCell="O12" sqref="O12"/>
    </sheetView>
  </sheetViews>
  <sheetFormatPr defaultColWidth="9" defaultRowHeight="34" customHeight="1"/>
  <cols>
    <col min="1" max="1" width="4.75" style="10" customWidth="1"/>
    <col min="2" max="2" width="13.125" style="10" customWidth="1"/>
    <col min="3" max="3" width="4.375" style="10" customWidth="1"/>
    <col min="4" max="4" width="8.125" style="10" customWidth="1"/>
    <col min="5" max="5" width="11.875" style="10" customWidth="1"/>
    <col min="6" max="6" width="12.875" style="10" customWidth="1"/>
    <col min="7" max="7" width="10" style="10" customWidth="1"/>
    <col min="8" max="8" width="6.25" style="10" customWidth="1"/>
    <col min="9" max="11" width="8.125" style="10" customWidth="1"/>
    <col min="12" max="12" width="12.125" style="11" customWidth="1"/>
    <col min="13" max="13" width="12.125" style="12" customWidth="1"/>
    <col min="14" max="14" width="12.125" style="10" customWidth="1"/>
    <col min="15" max="15" width="20" style="10" customWidth="1"/>
    <col min="16" max="16" width="16.875" style="10" customWidth="1"/>
    <col min="17" max="17" width="12.125" style="11" customWidth="1"/>
    <col min="18" max="26" width="17.125" style="10" customWidth="1"/>
    <col min="27" max="16384" width="9" style="10"/>
  </cols>
  <sheetData>
    <row r="1" s="10" customFormat="1" customHeight="1" spans="1:26">
      <c r="A1" s="13" t="s">
        <v>1</v>
      </c>
      <c r="B1" s="13" t="s">
        <v>3</v>
      </c>
      <c r="C1" s="13" t="s">
        <v>311</v>
      </c>
      <c r="D1" s="13" t="s">
        <v>312</v>
      </c>
      <c r="E1" s="13" t="s">
        <v>313</v>
      </c>
      <c r="F1" s="13" t="s">
        <v>314</v>
      </c>
      <c r="G1" s="13" t="s">
        <v>315</v>
      </c>
      <c r="H1" s="13" t="s">
        <v>316</v>
      </c>
      <c r="I1" s="13" t="s">
        <v>317</v>
      </c>
      <c r="J1" s="13" t="s">
        <v>318</v>
      </c>
      <c r="K1" s="13" t="s">
        <v>319</v>
      </c>
      <c r="L1" s="18" t="s">
        <v>320</v>
      </c>
      <c r="M1" s="18" t="s">
        <v>321</v>
      </c>
      <c r="N1" s="13" t="s">
        <v>322</v>
      </c>
      <c r="O1" s="13" t="s">
        <v>16</v>
      </c>
      <c r="P1" s="13" t="s">
        <v>14</v>
      </c>
      <c r="Q1" s="18" t="s">
        <v>323</v>
      </c>
      <c r="R1" s="13" t="s">
        <v>324</v>
      </c>
      <c r="S1" s="13" t="s">
        <v>17</v>
      </c>
      <c r="T1" s="13" t="s">
        <v>325</v>
      </c>
      <c r="U1" s="13" t="s">
        <v>326</v>
      </c>
      <c r="V1" s="13" t="s">
        <v>327</v>
      </c>
      <c r="W1" s="13" t="s">
        <v>328</v>
      </c>
      <c r="X1" s="13" t="s">
        <v>329</v>
      </c>
      <c r="Y1" s="13" t="s">
        <v>330</v>
      </c>
      <c r="Z1" s="13" t="s">
        <v>331</v>
      </c>
    </row>
    <row r="2" s="10" customFormat="1" customHeight="1" spans="1:26">
      <c r="A2" s="14">
        <f>ROW()-1</f>
        <v>1</v>
      </c>
      <c r="B2" s="15" t="s">
        <v>174</v>
      </c>
      <c r="C2" s="16" t="s">
        <v>332</v>
      </c>
      <c r="D2" s="16" t="s">
        <v>333</v>
      </c>
      <c r="E2" s="17" t="s">
        <v>334</v>
      </c>
      <c r="F2" s="17" t="s">
        <v>157</v>
      </c>
      <c r="G2" s="17" t="s">
        <v>335</v>
      </c>
      <c r="H2" s="14" t="s">
        <v>336</v>
      </c>
      <c r="I2" s="14" t="s">
        <v>337</v>
      </c>
      <c r="J2" s="16" t="s">
        <v>338</v>
      </c>
      <c r="K2" s="16" t="s">
        <v>339</v>
      </c>
      <c r="L2" s="19"/>
      <c r="M2" s="19"/>
      <c r="N2" s="20"/>
      <c r="O2" s="20"/>
      <c r="P2" s="21" t="s">
        <v>340</v>
      </c>
      <c r="Q2" s="19">
        <v>220</v>
      </c>
      <c r="R2" s="21" t="s">
        <v>341</v>
      </c>
      <c r="S2" s="21" t="s">
        <v>342</v>
      </c>
      <c r="T2" s="21" t="s">
        <v>343</v>
      </c>
      <c r="U2" s="21" t="s">
        <v>344</v>
      </c>
      <c r="V2" s="21" t="s">
        <v>345</v>
      </c>
      <c r="W2" s="21" t="s">
        <v>346</v>
      </c>
      <c r="X2" s="21" t="s">
        <v>343</v>
      </c>
      <c r="Y2" s="21" t="s">
        <v>157</v>
      </c>
      <c r="Z2" s="21" t="s">
        <v>346</v>
      </c>
    </row>
    <row r="3" s="10" customFormat="1" customHeight="1" spans="1:26">
      <c r="A3" s="14">
        <f t="shared" ref="A3:A8" si="0">ROW()-1</f>
        <v>2</v>
      </c>
      <c r="B3" s="15" t="s">
        <v>347</v>
      </c>
      <c r="C3" s="16" t="s">
        <v>332</v>
      </c>
      <c r="D3" s="16" t="s">
        <v>333</v>
      </c>
      <c r="E3" s="17" t="s">
        <v>348</v>
      </c>
      <c r="F3" s="17" t="s">
        <v>52</v>
      </c>
      <c r="G3" s="17" t="s">
        <v>349</v>
      </c>
      <c r="H3" s="14" t="s">
        <v>336</v>
      </c>
      <c r="I3" s="14" t="s">
        <v>337</v>
      </c>
      <c r="J3" s="16" t="s">
        <v>338</v>
      </c>
      <c r="K3" s="16" t="s">
        <v>339</v>
      </c>
      <c r="L3" s="19"/>
      <c r="M3" s="19"/>
      <c r="N3" s="20"/>
      <c r="O3" s="20"/>
      <c r="P3" s="21" t="s">
        <v>340</v>
      </c>
      <c r="Q3" s="19">
        <v>0</v>
      </c>
      <c r="R3" s="21" t="s">
        <v>341</v>
      </c>
      <c r="S3" s="21" t="s">
        <v>342</v>
      </c>
      <c r="T3" s="21" t="s">
        <v>350</v>
      </c>
      <c r="U3" s="21" t="s">
        <v>351</v>
      </c>
      <c r="V3" s="21" t="s">
        <v>352</v>
      </c>
      <c r="W3" s="21" t="s">
        <v>346</v>
      </c>
      <c r="X3" s="21" t="s">
        <v>350</v>
      </c>
      <c r="Y3" s="21" t="s">
        <v>52</v>
      </c>
      <c r="Z3" s="21"/>
    </row>
    <row r="4" s="10" customFormat="1" customHeight="1" spans="1:26">
      <c r="A4" s="14"/>
      <c r="B4" s="15" t="s">
        <v>197</v>
      </c>
      <c r="C4" s="16"/>
      <c r="D4" s="16"/>
      <c r="E4" s="17"/>
      <c r="F4" s="17" t="s">
        <v>353</v>
      </c>
      <c r="G4" s="17"/>
      <c r="H4" s="14" t="s">
        <v>336</v>
      </c>
      <c r="I4" s="14" t="s">
        <v>337</v>
      </c>
      <c r="J4" s="16" t="s">
        <v>354</v>
      </c>
      <c r="K4" s="16" t="s">
        <v>355</v>
      </c>
      <c r="L4" s="19">
        <v>3500</v>
      </c>
      <c r="M4" s="19"/>
      <c r="N4" s="20"/>
      <c r="O4" s="20"/>
      <c r="P4" s="21" t="s">
        <v>356</v>
      </c>
      <c r="Q4" s="19">
        <v>0</v>
      </c>
      <c r="R4" s="21" t="s">
        <v>357</v>
      </c>
      <c r="S4" s="21" t="s">
        <v>358</v>
      </c>
      <c r="T4" s="21" t="s">
        <v>359</v>
      </c>
      <c r="U4" s="21" t="s">
        <v>360</v>
      </c>
      <c r="V4" s="21" t="s">
        <v>361</v>
      </c>
      <c r="W4" s="21" t="s">
        <v>362</v>
      </c>
      <c r="X4" s="21"/>
      <c r="Y4" s="21"/>
      <c r="Z4" s="21"/>
    </row>
    <row r="5" s="10" customFormat="1" customHeight="1" spans="1:26">
      <c r="A5" s="14">
        <f t="shared" si="0"/>
        <v>4</v>
      </c>
      <c r="B5" s="15" t="s">
        <v>363</v>
      </c>
      <c r="C5" s="16" t="s">
        <v>332</v>
      </c>
      <c r="D5" s="16" t="s">
        <v>364</v>
      </c>
      <c r="E5" s="17" t="s">
        <v>365</v>
      </c>
      <c r="F5" s="17" t="s">
        <v>353</v>
      </c>
      <c r="G5" s="17" t="s">
        <v>366</v>
      </c>
      <c r="H5" s="14" t="s">
        <v>336</v>
      </c>
      <c r="I5" s="14" t="s">
        <v>337</v>
      </c>
      <c r="J5" s="16" t="s">
        <v>354</v>
      </c>
      <c r="K5" s="16" t="s">
        <v>355</v>
      </c>
      <c r="L5" s="19">
        <v>6200</v>
      </c>
      <c r="M5" s="19"/>
      <c r="N5" s="20"/>
      <c r="O5" s="20" t="s">
        <v>367</v>
      </c>
      <c r="P5" s="21" t="s">
        <v>368</v>
      </c>
      <c r="Q5" s="19">
        <v>0</v>
      </c>
      <c r="R5" s="21" t="s">
        <v>357</v>
      </c>
      <c r="S5" s="21" t="s">
        <v>358</v>
      </c>
      <c r="T5" s="21" t="s">
        <v>359</v>
      </c>
      <c r="U5" s="21" t="s">
        <v>360</v>
      </c>
      <c r="V5" s="21" t="s">
        <v>361</v>
      </c>
      <c r="W5" s="21" t="s">
        <v>362</v>
      </c>
      <c r="X5" s="21" t="s">
        <v>359</v>
      </c>
      <c r="Y5" s="21" t="s">
        <v>361</v>
      </c>
      <c r="Z5" s="21" t="s">
        <v>362</v>
      </c>
    </row>
    <row r="6" s="10" customFormat="1" customHeight="1" spans="1:26">
      <c r="A6" s="14">
        <f t="shared" si="0"/>
        <v>5</v>
      </c>
      <c r="B6" s="15" t="s">
        <v>369</v>
      </c>
      <c r="C6" s="16" t="s">
        <v>332</v>
      </c>
      <c r="D6" s="16" t="s">
        <v>364</v>
      </c>
      <c r="E6" s="17" t="s">
        <v>365</v>
      </c>
      <c r="F6" s="17" t="s">
        <v>353</v>
      </c>
      <c r="G6" s="17" t="s">
        <v>366</v>
      </c>
      <c r="H6" s="14" t="s">
        <v>336</v>
      </c>
      <c r="I6" s="14" t="s">
        <v>337</v>
      </c>
      <c r="J6" s="16" t="s">
        <v>354</v>
      </c>
      <c r="K6" s="16" t="s">
        <v>355</v>
      </c>
      <c r="L6" s="19">
        <v>5600</v>
      </c>
      <c r="M6" s="19"/>
      <c r="N6" s="20"/>
      <c r="O6" s="20" t="s">
        <v>367</v>
      </c>
      <c r="P6" s="21" t="s">
        <v>368</v>
      </c>
      <c r="Q6" s="19">
        <v>0</v>
      </c>
      <c r="R6" s="21" t="s">
        <v>357</v>
      </c>
      <c r="S6" s="21" t="s">
        <v>358</v>
      </c>
      <c r="T6" s="21" t="s">
        <v>359</v>
      </c>
      <c r="U6" s="21" t="s">
        <v>360</v>
      </c>
      <c r="V6" s="21" t="s">
        <v>361</v>
      </c>
      <c r="W6" s="21" t="s">
        <v>362</v>
      </c>
      <c r="X6" s="21" t="s">
        <v>359</v>
      </c>
      <c r="Y6" s="21" t="s">
        <v>361</v>
      </c>
      <c r="Z6" s="21" t="s">
        <v>362</v>
      </c>
    </row>
    <row r="7" s="10" customFormat="1" customHeight="1" spans="1:26">
      <c r="A7" s="14">
        <f t="shared" si="0"/>
        <v>6</v>
      </c>
      <c r="B7" s="15" t="s">
        <v>198</v>
      </c>
      <c r="C7" s="16" t="s">
        <v>370</v>
      </c>
      <c r="D7" s="16" t="s">
        <v>364</v>
      </c>
      <c r="E7" s="17" t="s">
        <v>365</v>
      </c>
      <c r="F7" s="17" t="s">
        <v>353</v>
      </c>
      <c r="G7" s="17" t="s">
        <v>371</v>
      </c>
      <c r="H7" s="14" t="s">
        <v>336</v>
      </c>
      <c r="I7" s="14" t="s">
        <v>337</v>
      </c>
      <c r="J7" s="16" t="s">
        <v>354</v>
      </c>
      <c r="K7" s="16" t="s">
        <v>355</v>
      </c>
      <c r="L7" s="19">
        <v>3800</v>
      </c>
      <c r="M7" s="19"/>
      <c r="N7" s="20"/>
      <c r="O7" s="20"/>
      <c r="P7" s="21" t="s">
        <v>356</v>
      </c>
      <c r="Q7" s="19">
        <v>20</v>
      </c>
      <c r="R7" s="21" t="s">
        <v>357</v>
      </c>
      <c r="S7" s="21" t="s">
        <v>358</v>
      </c>
      <c r="T7" s="21" t="s">
        <v>359</v>
      </c>
      <c r="U7" s="21" t="s">
        <v>360</v>
      </c>
      <c r="V7" s="21" t="s">
        <v>361</v>
      </c>
      <c r="W7" s="21" t="s">
        <v>362</v>
      </c>
      <c r="X7" s="21" t="s">
        <v>359</v>
      </c>
      <c r="Y7" s="21" t="s">
        <v>361</v>
      </c>
      <c r="Z7" s="21" t="s">
        <v>362</v>
      </c>
    </row>
    <row r="8" s="10" customFormat="1" customHeight="1" spans="1:26">
      <c r="A8" s="14">
        <f t="shared" si="0"/>
        <v>7</v>
      </c>
      <c r="B8" s="15" t="s">
        <v>190</v>
      </c>
      <c r="C8" s="16" t="s">
        <v>332</v>
      </c>
      <c r="D8" s="16" t="s">
        <v>333</v>
      </c>
      <c r="E8" s="17" t="s">
        <v>348</v>
      </c>
      <c r="F8" s="17" t="s">
        <v>372</v>
      </c>
      <c r="G8" s="17" t="s">
        <v>373</v>
      </c>
      <c r="H8" s="14" t="s">
        <v>336</v>
      </c>
      <c r="I8" s="14" t="s">
        <v>337</v>
      </c>
      <c r="J8" s="16" t="s">
        <v>374</v>
      </c>
      <c r="K8" s="16" t="s">
        <v>355</v>
      </c>
      <c r="L8" s="19"/>
      <c r="M8" s="19"/>
      <c r="N8" s="20"/>
      <c r="O8" s="20"/>
      <c r="P8" s="21" t="s">
        <v>340</v>
      </c>
      <c r="Q8" s="19">
        <v>120</v>
      </c>
      <c r="R8" s="21" t="s">
        <v>357</v>
      </c>
      <c r="S8" s="21" t="s">
        <v>358</v>
      </c>
      <c r="T8" s="21" t="s">
        <v>231</v>
      </c>
      <c r="U8" s="21" t="s">
        <v>375</v>
      </c>
      <c r="V8" s="21" t="s">
        <v>376</v>
      </c>
      <c r="W8" s="21" t="s">
        <v>377</v>
      </c>
      <c r="X8" s="21" t="s">
        <v>350</v>
      </c>
      <c r="Y8" s="21" t="s">
        <v>372</v>
      </c>
      <c r="Z8" s="21" t="s">
        <v>377</v>
      </c>
    </row>
    <row r="9" s="10" customFormat="1" customHeight="1" spans="1:26">
      <c r="A9" s="14">
        <f t="shared" ref="A9:A45" si="1">ROW()-1</f>
        <v>8</v>
      </c>
      <c r="B9" s="15" t="s">
        <v>192</v>
      </c>
      <c r="C9" s="16" t="s">
        <v>332</v>
      </c>
      <c r="D9" s="16" t="s">
        <v>364</v>
      </c>
      <c r="E9" s="17" t="s">
        <v>348</v>
      </c>
      <c r="F9" s="17" t="s">
        <v>372</v>
      </c>
      <c r="G9" s="17" t="s">
        <v>373</v>
      </c>
      <c r="H9" s="14" t="s">
        <v>336</v>
      </c>
      <c r="I9" s="14" t="s">
        <v>337</v>
      </c>
      <c r="J9" s="16" t="s">
        <v>374</v>
      </c>
      <c r="K9" s="16" t="s">
        <v>355</v>
      </c>
      <c r="L9" s="19"/>
      <c r="M9" s="19"/>
      <c r="N9" s="20"/>
      <c r="O9" s="20"/>
      <c r="P9" s="21" t="s">
        <v>340</v>
      </c>
      <c r="Q9" s="19">
        <v>100</v>
      </c>
      <c r="R9" s="21" t="s">
        <v>357</v>
      </c>
      <c r="S9" s="21" t="s">
        <v>358</v>
      </c>
      <c r="T9" s="21" t="s">
        <v>350</v>
      </c>
      <c r="U9" s="21" t="s">
        <v>375</v>
      </c>
      <c r="V9" s="21" t="s">
        <v>376</v>
      </c>
      <c r="W9" s="21" t="s">
        <v>377</v>
      </c>
      <c r="X9" s="21" t="s">
        <v>350</v>
      </c>
      <c r="Y9" s="21" t="s">
        <v>372</v>
      </c>
      <c r="Z9" s="21" t="s">
        <v>377</v>
      </c>
    </row>
    <row r="10" s="10" customFormat="1" customHeight="1" spans="1:26">
      <c r="A10" s="14">
        <f t="shared" si="1"/>
        <v>9</v>
      </c>
      <c r="B10" s="15" t="s">
        <v>188</v>
      </c>
      <c r="C10" s="16" t="s">
        <v>332</v>
      </c>
      <c r="D10" s="16" t="s">
        <v>364</v>
      </c>
      <c r="E10" s="17" t="s">
        <v>378</v>
      </c>
      <c r="F10" s="17" t="s">
        <v>187</v>
      </c>
      <c r="G10" s="17" t="s">
        <v>379</v>
      </c>
      <c r="H10" s="14" t="s">
        <v>336</v>
      </c>
      <c r="I10" s="14" t="s">
        <v>337</v>
      </c>
      <c r="J10" s="16" t="s">
        <v>354</v>
      </c>
      <c r="K10" s="16" t="s">
        <v>355</v>
      </c>
      <c r="L10" s="19">
        <v>4600</v>
      </c>
      <c r="M10" s="19"/>
      <c r="N10" s="20"/>
      <c r="O10" s="20"/>
      <c r="P10" s="21" t="s">
        <v>340</v>
      </c>
      <c r="Q10" s="19">
        <v>0</v>
      </c>
      <c r="R10" s="21" t="s">
        <v>357</v>
      </c>
      <c r="S10" s="21" t="s">
        <v>358</v>
      </c>
      <c r="T10" s="21" t="s">
        <v>359</v>
      </c>
      <c r="U10" s="21" t="s">
        <v>380</v>
      </c>
      <c r="V10" s="21" t="s">
        <v>381</v>
      </c>
      <c r="W10" s="21" t="s">
        <v>382</v>
      </c>
      <c r="X10" s="21" t="s">
        <v>359</v>
      </c>
      <c r="Y10" s="21" t="s">
        <v>383</v>
      </c>
      <c r="Z10" s="21" t="s">
        <v>382</v>
      </c>
    </row>
    <row r="11" s="10" customFormat="1" customHeight="1" spans="1:26">
      <c r="A11" s="14">
        <f t="shared" si="1"/>
        <v>10</v>
      </c>
      <c r="B11" s="15" t="s">
        <v>193</v>
      </c>
      <c r="C11" s="16" t="s">
        <v>332</v>
      </c>
      <c r="D11" s="16" t="s">
        <v>364</v>
      </c>
      <c r="E11" s="17" t="s">
        <v>348</v>
      </c>
      <c r="F11" s="17" t="s">
        <v>372</v>
      </c>
      <c r="G11" s="17" t="s">
        <v>384</v>
      </c>
      <c r="H11" s="14" t="s">
        <v>336</v>
      </c>
      <c r="I11" s="14" t="s">
        <v>337</v>
      </c>
      <c r="J11" s="16" t="s">
        <v>374</v>
      </c>
      <c r="K11" s="16" t="s">
        <v>355</v>
      </c>
      <c r="L11" s="19" t="s">
        <v>385</v>
      </c>
      <c r="M11" s="19"/>
      <c r="N11" s="20"/>
      <c r="O11" s="20"/>
      <c r="P11" s="21" t="s">
        <v>340</v>
      </c>
      <c r="Q11" s="19">
        <v>0</v>
      </c>
      <c r="R11" s="21" t="s">
        <v>357</v>
      </c>
      <c r="S11" s="21" t="s">
        <v>358</v>
      </c>
      <c r="T11" s="21" t="s">
        <v>350</v>
      </c>
      <c r="U11" s="21" t="s">
        <v>375</v>
      </c>
      <c r="V11" s="21" t="s">
        <v>376</v>
      </c>
      <c r="W11" s="21" t="s">
        <v>377</v>
      </c>
      <c r="X11" s="21" t="s">
        <v>350</v>
      </c>
      <c r="Y11" s="21" t="s">
        <v>372</v>
      </c>
      <c r="Z11" s="21" t="s">
        <v>377</v>
      </c>
    </row>
    <row r="12" s="10" customFormat="1" customHeight="1" spans="1:26">
      <c r="A12" s="14">
        <f t="shared" si="1"/>
        <v>11</v>
      </c>
      <c r="B12" s="15" t="s">
        <v>165</v>
      </c>
      <c r="C12" s="16" t="s">
        <v>370</v>
      </c>
      <c r="D12" s="16" t="s">
        <v>364</v>
      </c>
      <c r="E12" s="17" t="s">
        <v>334</v>
      </c>
      <c r="F12" s="17" t="s">
        <v>386</v>
      </c>
      <c r="G12" s="17" t="s">
        <v>387</v>
      </c>
      <c r="H12" s="14" t="s">
        <v>336</v>
      </c>
      <c r="I12" s="14" t="s">
        <v>337</v>
      </c>
      <c r="J12" s="16" t="s">
        <v>338</v>
      </c>
      <c r="K12" s="16" t="s">
        <v>339</v>
      </c>
      <c r="L12" s="19"/>
      <c r="M12" s="19"/>
      <c r="N12" s="20"/>
      <c r="O12" s="20"/>
      <c r="P12" s="21" t="s">
        <v>340</v>
      </c>
      <c r="Q12" s="19">
        <v>200</v>
      </c>
      <c r="R12" s="21" t="s">
        <v>341</v>
      </c>
      <c r="S12" s="21" t="s">
        <v>342</v>
      </c>
      <c r="T12" s="21" t="s">
        <v>343</v>
      </c>
      <c r="U12" s="21" t="s">
        <v>388</v>
      </c>
      <c r="V12" s="21" t="s">
        <v>389</v>
      </c>
      <c r="W12" s="21" t="s">
        <v>346</v>
      </c>
      <c r="X12" s="21" t="s">
        <v>343</v>
      </c>
      <c r="Y12" s="21" t="s">
        <v>20</v>
      </c>
      <c r="Z12" s="21" t="s">
        <v>346</v>
      </c>
    </row>
    <row r="13" s="10" customFormat="1" customHeight="1" spans="1:26">
      <c r="A13" s="14">
        <f t="shared" si="1"/>
        <v>12</v>
      </c>
      <c r="B13" s="15" t="s">
        <v>168</v>
      </c>
      <c r="C13" s="16" t="s">
        <v>332</v>
      </c>
      <c r="D13" s="16" t="s">
        <v>364</v>
      </c>
      <c r="E13" s="17" t="s">
        <v>334</v>
      </c>
      <c r="F13" s="17" t="s">
        <v>386</v>
      </c>
      <c r="G13" s="17" t="s">
        <v>387</v>
      </c>
      <c r="H13" s="14" t="s">
        <v>336</v>
      </c>
      <c r="I13" s="14" t="s">
        <v>337</v>
      </c>
      <c r="J13" s="16" t="s">
        <v>338</v>
      </c>
      <c r="K13" s="16" t="s">
        <v>339</v>
      </c>
      <c r="L13" s="19"/>
      <c r="M13" s="19"/>
      <c r="N13" s="20"/>
      <c r="O13" s="20"/>
      <c r="P13" s="21" t="s">
        <v>340</v>
      </c>
      <c r="Q13" s="19" t="e">
        <f>VLOOKUP(B13,[1]生产人员!$B$2:$S$222,17,0)</f>
        <v>#N/A</v>
      </c>
      <c r="R13" s="21" t="s">
        <v>341</v>
      </c>
      <c r="S13" s="21" t="s">
        <v>342</v>
      </c>
      <c r="T13" s="21" t="s">
        <v>343</v>
      </c>
      <c r="U13" s="21" t="s">
        <v>388</v>
      </c>
      <c r="V13" s="21" t="s">
        <v>389</v>
      </c>
      <c r="W13" s="21" t="s">
        <v>346</v>
      </c>
      <c r="X13" s="21" t="s">
        <v>343</v>
      </c>
      <c r="Y13" s="21" t="s">
        <v>20</v>
      </c>
      <c r="Z13" s="21" t="s">
        <v>346</v>
      </c>
    </row>
    <row r="14" s="10" customFormat="1" customHeight="1" spans="1:26">
      <c r="A14" s="14">
        <f t="shared" si="1"/>
        <v>13</v>
      </c>
      <c r="B14" s="15" t="s">
        <v>169</v>
      </c>
      <c r="C14" s="16" t="s">
        <v>370</v>
      </c>
      <c r="D14" s="16" t="s">
        <v>364</v>
      </c>
      <c r="E14" s="17" t="s">
        <v>334</v>
      </c>
      <c r="F14" s="17" t="s">
        <v>386</v>
      </c>
      <c r="G14" s="17" t="s">
        <v>390</v>
      </c>
      <c r="H14" s="14" t="s">
        <v>336</v>
      </c>
      <c r="I14" s="14" t="s">
        <v>337</v>
      </c>
      <c r="J14" s="16" t="s">
        <v>338</v>
      </c>
      <c r="K14" s="16" t="s">
        <v>339</v>
      </c>
      <c r="L14" s="19"/>
      <c r="M14" s="19"/>
      <c r="N14" s="20"/>
      <c r="O14" s="20"/>
      <c r="P14" s="21" t="s">
        <v>340</v>
      </c>
      <c r="Q14" s="19" t="e">
        <f>VLOOKUP(B14,[1]生产人员!$B$2:$S$222,17,0)</f>
        <v>#N/A</v>
      </c>
      <c r="R14" s="21" t="s">
        <v>341</v>
      </c>
      <c r="S14" s="21" t="s">
        <v>342</v>
      </c>
      <c r="T14" s="21" t="s">
        <v>343</v>
      </c>
      <c r="U14" s="21" t="s">
        <v>391</v>
      </c>
      <c r="V14" s="21" t="s">
        <v>392</v>
      </c>
      <c r="W14" s="21" t="s">
        <v>346</v>
      </c>
      <c r="X14" s="21" t="s">
        <v>343</v>
      </c>
      <c r="Y14" s="21" t="s">
        <v>393</v>
      </c>
      <c r="Z14" s="21" t="s">
        <v>346</v>
      </c>
    </row>
    <row r="15" s="10" customFormat="1" customHeight="1" spans="1:26">
      <c r="A15" s="14">
        <f t="shared" si="1"/>
        <v>14</v>
      </c>
      <c r="B15" s="15" t="s">
        <v>167</v>
      </c>
      <c r="C15" s="16" t="s">
        <v>332</v>
      </c>
      <c r="D15" s="16" t="s">
        <v>364</v>
      </c>
      <c r="E15" s="17" t="s">
        <v>334</v>
      </c>
      <c r="F15" s="17" t="s">
        <v>386</v>
      </c>
      <c r="G15" s="17" t="s">
        <v>387</v>
      </c>
      <c r="H15" s="14" t="s">
        <v>336</v>
      </c>
      <c r="I15" s="14" t="s">
        <v>337</v>
      </c>
      <c r="J15" s="16" t="s">
        <v>338</v>
      </c>
      <c r="K15" s="16" t="s">
        <v>339</v>
      </c>
      <c r="L15" s="19"/>
      <c r="M15" s="19"/>
      <c r="N15" s="20"/>
      <c r="O15" s="20"/>
      <c r="P15" s="21" t="s">
        <v>340</v>
      </c>
      <c r="Q15" s="19" t="e">
        <f>VLOOKUP(B15,[1]生产人员!$B$2:$S$222,17,0)</f>
        <v>#N/A</v>
      </c>
      <c r="R15" s="21" t="s">
        <v>341</v>
      </c>
      <c r="S15" s="21" t="s">
        <v>342</v>
      </c>
      <c r="T15" s="21" t="s">
        <v>343</v>
      </c>
      <c r="U15" s="21" t="s">
        <v>388</v>
      </c>
      <c r="V15" s="21" t="s">
        <v>389</v>
      </c>
      <c r="W15" s="21" t="s">
        <v>346</v>
      </c>
      <c r="X15" s="21" t="s">
        <v>343</v>
      </c>
      <c r="Y15" s="21" t="s">
        <v>20</v>
      </c>
      <c r="Z15" s="21" t="s">
        <v>346</v>
      </c>
    </row>
    <row r="16" s="10" customFormat="1" customHeight="1" spans="1:26">
      <c r="A16" s="14">
        <f t="shared" si="1"/>
        <v>15</v>
      </c>
      <c r="B16" s="15" t="s">
        <v>394</v>
      </c>
      <c r="C16" s="16" t="s">
        <v>332</v>
      </c>
      <c r="D16" s="16" t="s">
        <v>364</v>
      </c>
      <c r="E16" s="17" t="s">
        <v>334</v>
      </c>
      <c r="F16" s="17" t="s">
        <v>386</v>
      </c>
      <c r="G16" s="17" t="s">
        <v>390</v>
      </c>
      <c r="H16" s="14" t="s">
        <v>336</v>
      </c>
      <c r="I16" s="14" t="s">
        <v>337</v>
      </c>
      <c r="J16" s="16" t="s">
        <v>338</v>
      </c>
      <c r="K16" s="16" t="s">
        <v>339</v>
      </c>
      <c r="L16" s="19"/>
      <c r="M16" s="19"/>
      <c r="N16" s="20"/>
      <c r="O16" s="20"/>
      <c r="P16" s="21" t="s">
        <v>340</v>
      </c>
      <c r="Q16" s="19" t="e">
        <f>VLOOKUP(B16,[1]生产人员!$B$2:$S$222,17,0)</f>
        <v>#N/A</v>
      </c>
      <c r="R16" s="21" t="s">
        <v>341</v>
      </c>
      <c r="S16" s="21" t="s">
        <v>342</v>
      </c>
      <c r="T16" s="21" t="s">
        <v>343</v>
      </c>
      <c r="U16" s="21" t="s">
        <v>391</v>
      </c>
      <c r="V16" s="21" t="s">
        <v>392</v>
      </c>
      <c r="W16" s="21" t="s">
        <v>346</v>
      </c>
      <c r="X16" s="21" t="s">
        <v>343</v>
      </c>
      <c r="Y16" s="21" t="s">
        <v>393</v>
      </c>
      <c r="Z16" s="21" t="s">
        <v>346</v>
      </c>
    </row>
    <row r="17" s="10" customFormat="1" customHeight="1" spans="1:26">
      <c r="A17" s="14">
        <f t="shared" si="1"/>
        <v>16</v>
      </c>
      <c r="B17" s="15" t="s">
        <v>170</v>
      </c>
      <c r="C17" s="16" t="s">
        <v>332</v>
      </c>
      <c r="D17" s="16" t="s">
        <v>364</v>
      </c>
      <c r="E17" s="17" t="s">
        <v>334</v>
      </c>
      <c r="F17" s="17" t="s">
        <v>386</v>
      </c>
      <c r="G17" s="17" t="s">
        <v>25</v>
      </c>
      <c r="H17" s="14" t="s">
        <v>336</v>
      </c>
      <c r="I17" s="14" t="s">
        <v>337</v>
      </c>
      <c r="J17" s="16" t="s">
        <v>338</v>
      </c>
      <c r="K17" s="16" t="s">
        <v>339</v>
      </c>
      <c r="L17" s="19"/>
      <c r="M17" s="19"/>
      <c r="N17" s="20"/>
      <c r="O17" s="20"/>
      <c r="P17" s="21" t="s">
        <v>340</v>
      </c>
      <c r="Q17" s="19" t="e">
        <f>VLOOKUP(B17,[1]生产人员!$B$2:$S$222,17,0)</f>
        <v>#N/A</v>
      </c>
      <c r="R17" s="21" t="s">
        <v>341</v>
      </c>
      <c r="S17" s="21" t="s">
        <v>342</v>
      </c>
      <c r="T17" s="21" t="s">
        <v>343</v>
      </c>
      <c r="U17" s="21" t="s">
        <v>388</v>
      </c>
      <c r="V17" s="21" t="s">
        <v>389</v>
      </c>
      <c r="W17" s="21" t="s">
        <v>346</v>
      </c>
      <c r="X17" s="21" t="s">
        <v>343</v>
      </c>
      <c r="Y17" s="21" t="s">
        <v>20</v>
      </c>
      <c r="Z17" s="21" t="s">
        <v>346</v>
      </c>
    </row>
    <row r="18" s="10" customFormat="1" customHeight="1" spans="1:26">
      <c r="A18" s="14">
        <f t="shared" si="1"/>
        <v>17</v>
      </c>
      <c r="B18" s="15" t="s">
        <v>395</v>
      </c>
      <c r="C18" s="16" t="s">
        <v>332</v>
      </c>
      <c r="D18" s="16" t="s">
        <v>364</v>
      </c>
      <c r="E18" s="17" t="s">
        <v>334</v>
      </c>
      <c r="F18" s="17" t="s">
        <v>396</v>
      </c>
      <c r="G18" s="17" t="s">
        <v>397</v>
      </c>
      <c r="H18" s="14" t="s">
        <v>336</v>
      </c>
      <c r="I18" s="14" t="s">
        <v>337</v>
      </c>
      <c r="J18" s="16" t="s">
        <v>338</v>
      </c>
      <c r="K18" s="16" t="s">
        <v>339</v>
      </c>
      <c r="L18" s="19"/>
      <c r="M18" s="19"/>
      <c r="N18" s="20"/>
      <c r="O18" s="20"/>
      <c r="P18" s="21" t="s">
        <v>340</v>
      </c>
      <c r="Q18" s="19" t="e">
        <f>VLOOKUP(B18,[1]生产人员!$B$2:$S$222,17,0)</f>
        <v>#N/A</v>
      </c>
      <c r="R18" s="21" t="s">
        <v>341</v>
      </c>
      <c r="S18" s="21" t="s">
        <v>342</v>
      </c>
      <c r="T18" s="21" t="s">
        <v>343</v>
      </c>
      <c r="U18" s="21" t="s">
        <v>398</v>
      </c>
      <c r="V18" s="21" t="s">
        <v>399</v>
      </c>
      <c r="W18" s="21" t="s">
        <v>346</v>
      </c>
      <c r="X18" s="21" t="s">
        <v>343</v>
      </c>
      <c r="Y18" s="21" t="s">
        <v>400</v>
      </c>
      <c r="Z18" s="21" t="s">
        <v>346</v>
      </c>
    </row>
    <row r="19" s="10" customFormat="1" customHeight="1" spans="1:26">
      <c r="A19" s="14">
        <f t="shared" si="1"/>
        <v>18</v>
      </c>
      <c r="B19" s="15" t="s">
        <v>401</v>
      </c>
      <c r="C19" s="16" t="s">
        <v>332</v>
      </c>
      <c r="D19" s="16" t="s">
        <v>364</v>
      </c>
      <c r="E19" s="17" t="s">
        <v>334</v>
      </c>
      <c r="F19" s="17" t="s">
        <v>157</v>
      </c>
      <c r="G19" s="17" t="s">
        <v>335</v>
      </c>
      <c r="H19" s="14" t="s">
        <v>336</v>
      </c>
      <c r="I19" s="14" t="s">
        <v>337</v>
      </c>
      <c r="J19" s="16" t="s">
        <v>338</v>
      </c>
      <c r="K19" s="16" t="s">
        <v>339</v>
      </c>
      <c r="L19" s="19"/>
      <c r="M19" s="19"/>
      <c r="N19" s="20"/>
      <c r="O19" s="20"/>
      <c r="P19" s="21" t="s">
        <v>340</v>
      </c>
      <c r="Q19" s="19" t="e">
        <f>VLOOKUP(B19,[1]生产人员!$B$2:$S$222,17,0)</f>
        <v>#N/A</v>
      </c>
      <c r="R19" s="21" t="s">
        <v>341</v>
      </c>
      <c r="S19" s="21" t="s">
        <v>342</v>
      </c>
      <c r="T19" s="21" t="s">
        <v>343</v>
      </c>
      <c r="U19" s="21" t="s">
        <v>344</v>
      </c>
      <c r="V19" s="21" t="s">
        <v>345</v>
      </c>
      <c r="W19" s="21" t="s">
        <v>346</v>
      </c>
      <c r="X19" s="21" t="s">
        <v>343</v>
      </c>
      <c r="Y19" s="21" t="s">
        <v>157</v>
      </c>
      <c r="Z19" s="21" t="s">
        <v>346</v>
      </c>
    </row>
    <row r="20" s="10" customFormat="1" customHeight="1" spans="1:26">
      <c r="A20" s="14">
        <f t="shared" si="1"/>
        <v>19</v>
      </c>
      <c r="B20" s="15" t="s">
        <v>402</v>
      </c>
      <c r="C20" s="16" t="s">
        <v>370</v>
      </c>
      <c r="D20" s="16" t="s">
        <v>364</v>
      </c>
      <c r="E20" s="17" t="s">
        <v>348</v>
      </c>
      <c r="F20" s="17" t="s">
        <v>403</v>
      </c>
      <c r="G20" s="17" t="s">
        <v>397</v>
      </c>
      <c r="H20" s="14" t="s">
        <v>336</v>
      </c>
      <c r="I20" s="14" t="s">
        <v>337</v>
      </c>
      <c r="J20" s="16" t="s">
        <v>338</v>
      </c>
      <c r="K20" s="16" t="s">
        <v>339</v>
      </c>
      <c r="L20" s="19"/>
      <c r="M20" s="19"/>
      <c r="N20" s="20"/>
      <c r="O20" s="20"/>
      <c r="P20" s="21" t="s">
        <v>340</v>
      </c>
      <c r="Q20" s="19" t="e">
        <f>VLOOKUP(B20,[1]生产人员!$B$2:$S$222,17,0)</f>
        <v>#N/A</v>
      </c>
      <c r="R20" s="21" t="s">
        <v>341</v>
      </c>
      <c r="S20" s="21" t="s">
        <v>342</v>
      </c>
      <c r="T20" s="21" t="s">
        <v>350</v>
      </c>
      <c r="U20" s="21" t="s">
        <v>404</v>
      </c>
      <c r="V20" s="21" t="s">
        <v>405</v>
      </c>
      <c r="W20" s="21" t="s">
        <v>346</v>
      </c>
      <c r="X20" s="21" t="s">
        <v>350</v>
      </c>
      <c r="Y20" s="21" t="s">
        <v>406</v>
      </c>
      <c r="Z20" s="21" t="s">
        <v>346</v>
      </c>
    </row>
    <row r="21" s="10" customFormat="1" customHeight="1" spans="1:26">
      <c r="A21" s="14">
        <f t="shared" si="1"/>
        <v>20</v>
      </c>
      <c r="B21" s="15" t="s">
        <v>180</v>
      </c>
      <c r="C21" s="16" t="s">
        <v>370</v>
      </c>
      <c r="D21" s="16" t="s">
        <v>364</v>
      </c>
      <c r="E21" s="17" t="s">
        <v>407</v>
      </c>
      <c r="F21" s="17" t="s">
        <v>408</v>
      </c>
      <c r="G21" s="17" t="s">
        <v>409</v>
      </c>
      <c r="H21" s="14" t="s">
        <v>336</v>
      </c>
      <c r="I21" s="14" t="s">
        <v>337</v>
      </c>
      <c r="J21" s="16" t="s">
        <v>338</v>
      </c>
      <c r="K21" s="16" t="s">
        <v>339</v>
      </c>
      <c r="L21" s="19"/>
      <c r="M21" s="19"/>
      <c r="N21" s="20"/>
      <c r="O21" s="20"/>
      <c r="P21" s="21" t="s">
        <v>340</v>
      </c>
      <c r="Q21" s="19" t="e">
        <f>VLOOKUP(B21,[1]生产人员!$B$2:$S$222,17,0)</f>
        <v>#N/A</v>
      </c>
      <c r="R21" s="21" t="s">
        <v>341</v>
      </c>
      <c r="S21" s="21" t="s">
        <v>342</v>
      </c>
      <c r="T21" s="21" t="s">
        <v>410</v>
      </c>
      <c r="U21" s="21" t="s">
        <v>411</v>
      </c>
      <c r="V21" s="21" t="s">
        <v>412</v>
      </c>
      <c r="W21" s="21" t="s">
        <v>346</v>
      </c>
      <c r="X21" s="21" t="s">
        <v>410</v>
      </c>
      <c r="Y21" s="21" t="s">
        <v>408</v>
      </c>
      <c r="Z21" s="21" t="s">
        <v>346</v>
      </c>
    </row>
    <row r="22" s="10" customFormat="1" customHeight="1" spans="1:26">
      <c r="A22" s="14">
        <f t="shared" si="1"/>
        <v>21</v>
      </c>
      <c r="B22" s="15" t="s">
        <v>179</v>
      </c>
      <c r="C22" s="16" t="s">
        <v>370</v>
      </c>
      <c r="D22" s="16" t="s">
        <v>364</v>
      </c>
      <c r="E22" s="17" t="s">
        <v>348</v>
      </c>
      <c r="F22" s="17" t="s">
        <v>63</v>
      </c>
      <c r="G22" s="17" t="s">
        <v>413</v>
      </c>
      <c r="H22" s="14" t="s">
        <v>336</v>
      </c>
      <c r="I22" s="14" t="s">
        <v>337</v>
      </c>
      <c r="J22" s="16" t="s">
        <v>338</v>
      </c>
      <c r="K22" s="16" t="s">
        <v>339</v>
      </c>
      <c r="L22" s="19"/>
      <c r="M22" s="19"/>
      <c r="N22" s="20"/>
      <c r="O22" s="20"/>
      <c r="P22" s="21" t="s">
        <v>340</v>
      </c>
      <c r="Q22" s="19" t="e">
        <f>VLOOKUP(B22,[1]生产人员!$B$2:$S$222,17,0)</f>
        <v>#N/A</v>
      </c>
      <c r="R22" s="21" t="s">
        <v>341</v>
      </c>
      <c r="S22" s="21" t="s">
        <v>342</v>
      </c>
      <c r="T22" s="21" t="s">
        <v>350</v>
      </c>
      <c r="U22" s="21" t="s">
        <v>414</v>
      </c>
      <c r="V22" s="21" t="s">
        <v>415</v>
      </c>
      <c r="W22" s="21" t="s">
        <v>346</v>
      </c>
      <c r="X22" s="21" t="s">
        <v>350</v>
      </c>
      <c r="Y22" s="21" t="s">
        <v>63</v>
      </c>
      <c r="Z22" s="21" t="s">
        <v>346</v>
      </c>
    </row>
    <row r="23" s="10" customFormat="1" customHeight="1" spans="1:26">
      <c r="A23" s="14">
        <f t="shared" si="1"/>
        <v>22</v>
      </c>
      <c r="B23" s="15" t="s">
        <v>285</v>
      </c>
      <c r="C23" s="16" t="s">
        <v>332</v>
      </c>
      <c r="D23" s="16" t="s">
        <v>364</v>
      </c>
      <c r="E23" s="17" t="s">
        <v>348</v>
      </c>
      <c r="F23" s="17" t="s">
        <v>52</v>
      </c>
      <c r="G23" s="17" t="s">
        <v>349</v>
      </c>
      <c r="H23" s="14" t="s">
        <v>336</v>
      </c>
      <c r="I23" s="14" t="s">
        <v>337</v>
      </c>
      <c r="J23" s="16" t="s">
        <v>338</v>
      </c>
      <c r="K23" s="16" t="s">
        <v>339</v>
      </c>
      <c r="L23" s="19"/>
      <c r="M23" s="19"/>
      <c r="N23" s="20"/>
      <c r="O23" s="20"/>
      <c r="P23" s="21" t="s">
        <v>340</v>
      </c>
      <c r="Q23" s="19" t="e">
        <f>VLOOKUP(B23,[1]生产人员!$B$2:$S$222,17,0)</f>
        <v>#N/A</v>
      </c>
      <c r="R23" s="21" t="s">
        <v>341</v>
      </c>
      <c r="S23" s="21" t="s">
        <v>342</v>
      </c>
      <c r="T23" s="21" t="s">
        <v>350</v>
      </c>
      <c r="U23" s="21" t="s">
        <v>351</v>
      </c>
      <c r="V23" s="21" t="s">
        <v>352</v>
      </c>
      <c r="W23" s="21" t="s">
        <v>346</v>
      </c>
      <c r="X23" s="21" t="s">
        <v>350</v>
      </c>
      <c r="Y23" s="21" t="s">
        <v>52</v>
      </c>
      <c r="Z23" s="21" t="s">
        <v>346</v>
      </c>
    </row>
    <row r="24" s="10" customFormat="1" customHeight="1" spans="1:26">
      <c r="A24" s="14">
        <f t="shared" si="1"/>
        <v>23</v>
      </c>
      <c r="B24" s="15" t="s">
        <v>261</v>
      </c>
      <c r="C24" s="16" t="s">
        <v>332</v>
      </c>
      <c r="D24" s="16" t="s">
        <v>364</v>
      </c>
      <c r="E24" s="17" t="s">
        <v>334</v>
      </c>
      <c r="F24" s="17" t="s">
        <v>66</v>
      </c>
      <c r="G24" s="17" t="s">
        <v>416</v>
      </c>
      <c r="H24" s="14" t="s">
        <v>336</v>
      </c>
      <c r="I24" s="14" t="s">
        <v>337</v>
      </c>
      <c r="J24" s="16" t="s">
        <v>338</v>
      </c>
      <c r="K24" s="16" t="s">
        <v>339</v>
      </c>
      <c r="L24" s="19"/>
      <c r="M24" s="19"/>
      <c r="N24" s="20"/>
      <c r="O24" s="20"/>
      <c r="P24" s="21" t="s">
        <v>340</v>
      </c>
      <c r="Q24" s="19" t="e">
        <f>VLOOKUP(B24,[1]生产人员!$B$2:$S$222,17,0)</f>
        <v>#N/A</v>
      </c>
      <c r="R24" s="21" t="s">
        <v>341</v>
      </c>
      <c r="S24" s="21" t="s">
        <v>342</v>
      </c>
      <c r="T24" s="21" t="s">
        <v>343</v>
      </c>
      <c r="U24" s="21" t="s">
        <v>417</v>
      </c>
      <c r="V24" s="21" t="s">
        <v>418</v>
      </c>
      <c r="W24" s="21" t="s">
        <v>346</v>
      </c>
      <c r="X24" s="21" t="s">
        <v>343</v>
      </c>
      <c r="Y24" s="21" t="s">
        <v>66</v>
      </c>
      <c r="Z24" s="21" t="s">
        <v>346</v>
      </c>
    </row>
    <row r="25" s="10" customFormat="1" customHeight="1" spans="1:26">
      <c r="A25" s="14">
        <f t="shared" si="1"/>
        <v>24</v>
      </c>
      <c r="B25" s="15" t="s">
        <v>171</v>
      </c>
      <c r="C25" s="16" t="s">
        <v>370</v>
      </c>
      <c r="D25" s="16" t="s">
        <v>419</v>
      </c>
      <c r="E25" s="17" t="s">
        <v>334</v>
      </c>
      <c r="F25" s="17" t="s">
        <v>396</v>
      </c>
      <c r="G25" s="17" t="s">
        <v>397</v>
      </c>
      <c r="H25" s="14" t="s">
        <v>336</v>
      </c>
      <c r="I25" s="14" t="s">
        <v>337</v>
      </c>
      <c r="J25" s="16" t="s">
        <v>338</v>
      </c>
      <c r="K25" s="16" t="s">
        <v>339</v>
      </c>
      <c r="L25" s="19"/>
      <c r="M25" s="19"/>
      <c r="N25" s="20"/>
      <c r="O25" s="20"/>
      <c r="P25" s="21" t="s">
        <v>340</v>
      </c>
      <c r="Q25" s="19" t="e">
        <f>VLOOKUP(B25,[1]生产人员!$B$2:$S$222,17,0)</f>
        <v>#N/A</v>
      </c>
      <c r="R25" s="21" t="s">
        <v>341</v>
      </c>
      <c r="S25" s="21" t="s">
        <v>342</v>
      </c>
      <c r="T25" s="21" t="s">
        <v>343</v>
      </c>
      <c r="U25" s="21" t="s">
        <v>398</v>
      </c>
      <c r="V25" s="21" t="s">
        <v>399</v>
      </c>
      <c r="W25" s="21" t="s">
        <v>346</v>
      </c>
      <c r="X25" s="21" t="s">
        <v>343</v>
      </c>
      <c r="Y25" s="21" t="s">
        <v>400</v>
      </c>
      <c r="Z25" s="21" t="s">
        <v>346</v>
      </c>
    </row>
    <row r="26" s="10" customFormat="1" customHeight="1" spans="1:26">
      <c r="A26" s="14">
        <f t="shared" si="1"/>
        <v>25</v>
      </c>
      <c r="B26" s="15" t="s">
        <v>420</v>
      </c>
      <c r="C26" s="16" t="s">
        <v>332</v>
      </c>
      <c r="D26" s="16" t="s">
        <v>364</v>
      </c>
      <c r="E26" s="17" t="s">
        <v>334</v>
      </c>
      <c r="F26" s="17" t="s">
        <v>66</v>
      </c>
      <c r="G26" s="17" t="s">
        <v>416</v>
      </c>
      <c r="H26" s="14" t="s">
        <v>336</v>
      </c>
      <c r="I26" s="14" t="s">
        <v>337</v>
      </c>
      <c r="J26" s="16" t="s">
        <v>338</v>
      </c>
      <c r="K26" s="16" t="s">
        <v>339</v>
      </c>
      <c r="L26" s="19"/>
      <c r="M26" s="19"/>
      <c r="N26" s="20"/>
      <c r="O26" s="20"/>
      <c r="P26" s="21" t="s">
        <v>340</v>
      </c>
      <c r="Q26" s="19" t="e">
        <f>VLOOKUP(B26,[1]生产人员!$B$2:$S$222,17,0)</f>
        <v>#N/A</v>
      </c>
      <c r="R26" s="21" t="s">
        <v>341</v>
      </c>
      <c r="S26" s="21" t="s">
        <v>342</v>
      </c>
      <c r="T26" s="21" t="s">
        <v>343</v>
      </c>
      <c r="U26" s="21" t="s">
        <v>417</v>
      </c>
      <c r="V26" s="21" t="s">
        <v>418</v>
      </c>
      <c r="W26" s="21" t="s">
        <v>346</v>
      </c>
      <c r="X26" s="21" t="s">
        <v>343</v>
      </c>
      <c r="Y26" s="21" t="s">
        <v>66</v>
      </c>
      <c r="Z26" s="21" t="s">
        <v>346</v>
      </c>
    </row>
    <row r="27" s="10" customFormat="1" customHeight="1" spans="1:26">
      <c r="A27" s="14">
        <f t="shared" si="1"/>
        <v>26</v>
      </c>
      <c r="B27" s="15" t="s">
        <v>295</v>
      </c>
      <c r="C27" s="16" t="s">
        <v>332</v>
      </c>
      <c r="D27" s="16" t="s">
        <v>364</v>
      </c>
      <c r="E27" s="17" t="s">
        <v>348</v>
      </c>
      <c r="F27" s="17" t="s">
        <v>403</v>
      </c>
      <c r="G27" s="17" t="s">
        <v>397</v>
      </c>
      <c r="H27" s="14" t="s">
        <v>336</v>
      </c>
      <c r="I27" s="14" t="s">
        <v>337</v>
      </c>
      <c r="J27" s="16" t="s">
        <v>338</v>
      </c>
      <c r="K27" s="16" t="s">
        <v>339</v>
      </c>
      <c r="L27" s="19"/>
      <c r="M27" s="19"/>
      <c r="N27" s="20"/>
      <c r="O27" s="20"/>
      <c r="P27" s="21" t="s">
        <v>340</v>
      </c>
      <c r="Q27" s="19" t="e">
        <f>VLOOKUP(B27,[1]生产人员!$B$2:$S$222,17,0)</f>
        <v>#N/A</v>
      </c>
      <c r="R27" s="21" t="s">
        <v>341</v>
      </c>
      <c r="S27" s="21" t="s">
        <v>342</v>
      </c>
      <c r="T27" s="21" t="s">
        <v>350</v>
      </c>
      <c r="U27" s="21" t="s">
        <v>421</v>
      </c>
      <c r="V27" s="21" t="s">
        <v>422</v>
      </c>
      <c r="W27" s="21" t="s">
        <v>346</v>
      </c>
      <c r="X27" s="21" t="s">
        <v>350</v>
      </c>
      <c r="Y27" s="21" t="s">
        <v>423</v>
      </c>
      <c r="Z27" s="21" t="s">
        <v>346</v>
      </c>
    </row>
    <row r="28" s="10" customFormat="1" customHeight="1" spans="1:26">
      <c r="A28" s="14">
        <f t="shared" si="1"/>
        <v>27</v>
      </c>
      <c r="B28" s="15" t="s">
        <v>424</v>
      </c>
      <c r="C28" s="16" t="s">
        <v>370</v>
      </c>
      <c r="D28" s="16" t="s">
        <v>364</v>
      </c>
      <c r="E28" s="17" t="s">
        <v>348</v>
      </c>
      <c r="F28" s="17" t="s">
        <v>403</v>
      </c>
      <c r="G28" s="17" t="s">
        <v>397</v>
      </c>
      <c r="H28" s="14" t="s">
        <v>336</v>
      </c>
      <c r="I28" s="14" t="s">
        <v>337</v>
      </c>
      <c r="J28" s="16" t="s">
        <v>338</v>
      </c>
      <c r="K28" s="16" t="s">
        <v>339</v>
      </c>
      <c r="L28" s="19"/>
      <c r="M28" s="19"/>
      <c r="N28" s="20"/>
      <c r="O28" s="20"/>
      <c r="P28" s="21" t="s">
        <v>340</v>
      </c>
      <c r="Q28" s="19" t="e">
        <f>VLOOKUP(B28,[1]生产人员!$B$2:$S$222,17,0)</f>
        <v>#N/A</v>
      </c>
      <c r="R28" s="21" t="s">
        <v>341</v>
      </c>
      <c r="S28" s="21" t="s">
        <v>342</v>
      </c>
      <c r="T28" s="21" t="s">
        <v>350</v>
      </c>
      <c r="U28" s="21" t="s">
        <v>421</v>
      </c>
      <c r="V28" s="21" t="s">
        <v>422</v>
      </c>
      <c r="W28" s="21" t="s">
        <v>346</v>
      </c>
      <c r="X28" s="21" t="s">
        <v>350</v>
      </c>
      <c r="Y28" s="21" t="s">
        <v>423</v>
      </c>
      <c r="Z28" s="21" t="s">
        <v>346</v>
      </c>
    </row>
    <row r="29" s="10" customFormat="1" customHeight="1" spans="1:26">
      <c r="A29" s="14">
        <f t="shared" si="1"/>
        <v>28</v>
      </c>
      <c r="B29" s="15" t="s">
        <v>182</v>
      </c>
      <c r="C29" s="16" t="s">
        <v>332</v>
      </c>
      <c r="D29" s="16" t="s">
        <v>364</v>
      </c>
      <c r="E29" s="17" t="s">
        <v>348</v>
      </c>
      <c r="F29" s="17" t="s">
        <v>403</v>
      </c>
      <c r="G29" s="17" t="s">
        <v>397</v>
      </c>
      <c r="H29" s="14" t="s">
        <v>336</v>
      </c>
      <c r="I29" s="14" t="s">
        <v>337</v>
      </c>
      <c r="J29" s="16" t="s">
        <v>338</v>
      </c>
      <c r="K29" s="16" t="s">
        <v>339</v>
      </c>
      <c r="L29" s="19"/>
      <c r="M29" s="19"/>
      <c r="N29" s="20"/>
      <c r="O29" s="20"/>
      <c r="P29" s="21" t="s">
        <v>340</v>
      </c>
      <c r="Q29" s="19" t="e">
        <f>VLOOKUP(B29,[1]生产人员!$B$2:$S$222,17,0)</f>
        <v>#N/A</v>
      </c>
      <c r="R29" s="21" t="s">
        <v>341</v>
      </c>
      <c r="S29" s="21" t="s">
        <v>342</v>
      </c>
      <c r="T29" s="21" t="s">
        <v>350</v>
      </c>
      <c r="U29" s="21" t="s">
        <v>421</v>
      </c>
      <c r="V29" s="21" t="s">
        <v>422</v>
      </c>
      <c r="W29" s="21" t="s">
        <v>346</v>
      </c>
      <c r="X29" s="21" t="s">
        <v>350</v>
      </c>
      <c r="Y29" s="21" t="s">
        <v>423</v>
      </c>
      <c r="Z29" s="21" t="s">
        <v>346</v>
      </c>
    </row>
    <row r="30" s="10" customFormat="1" customHeight="1" spans="1:26">
      <c r="A30" s="14">
        <f t="shared" si="1"/>
        <v>29</v>
      </c>
      <c r="B30" s="15" t="s">
        <v>183</v>
      </c>
      <c r="C30" s="16" t="s">
        <v>332</v>
      </c>
      <c r="D30" s="16" t="s">
        <v>364</v>
      </c>
      <c r="E30" s="17" t="s">
        <v>348</v>
      </c>
      <c r="F30" s="17" t="s">
        <v>403</v>
      </c>
      <c r="G30" s="17" t="s">
        <v>397</v>
      </c>
      <c r="H30" s="14" t="s">
        <v>336</v>
      </c>
      <c r="I30" s="14" t="s">
        <v>337</v>
      </c>
      <c r="J30" s="16" t="s">
        <v>338</v>
      </c>
      <c r="K30" s="16" t="s">
        <v>339</v>
      </c>
      <c r="L30" s="19"/>
      <c r="M30" s="19"/>
      <c r="N30" s="20"/>
      <c r="O30" s="20"/>
      <c r="P30" s="21" t="s">
        <v>340</v>
      </c>
      <c r="Q30" s="19" t="e">
        <f>VLOOKUP(B30,[1]生产人员!$B$2:$S$222,17,0)</f>
        <v>#N/A</v>
      </c>
      <c r="R30" s="21" t="s">
        <v>341</v>
      </c>
      <c r="S30" s="21" t="s">
        <v>342</v>
      </c>
      <c r="T30" s="21" t="s">
        <v>350</v>
      </c>
      <c r="U30" s="21" t="s">
        <v>421</v>
      </c>
      <c r="V30" s="21" t="s">
        <v>422</v>
      </c>
      <c r="W30" s="21" t="s">
        <v>346</v>
      </c>
      <c r="X30" s="21" t="s">
        <v>350</v>
      </c>
      <c r="Y30" s="21" t="s">
        <v>423</v>
      </c>
      <c r="Z30" s="21" t="s">
        <v>346</v>
      </c>
    </row>
    <row r="31" s="10" customFormat="1" customHeight="1" spans="1:26">
      <c r="A31" s="14">
        <f t="shared" si="1"/>
        <v>30</v>
      </c>
      <c r="B31" s="15" t="s">
        <v>175</v>
      </c>
      <c r="C31" s="16" t="s">
        <v>332</v>
      </c>
      <c r="D31" s="16" t="s">
        <v>364</v>
      </c>
      <c r="E31" s="17" t="s">
        <v>334</v>
      </c>
      <c r="F31" s="17" t="s">
        <v>157</v>
      </c>
      <c r="G31" s="17" t="s">
        <v>335</v>
      </c>
      <c r="H31" s="14" t="s">
        <v>336</v>
      </c>
      <c r="I31" s="14" t="s">
        <v>337</v>
      </c>
      <c r="J31" s="16" t="s">
        <v>338</v>
      </c>
      <c r="K31" s="16" t="s">
        <v>339</v>
      </c>
      <c r="L31" s="19"/>
      <c r="M31" s="19"/>
      <c r="N31" s="20"/>
      <c r="O31" s="20"/>
      <c r="P31" s="21" t="s">
        <v>340</v>
      </c>
      <c r="Q31" s="19" t="e">
        <f>VLOOKUP(B31,[1]生产人员!$B$2:$S$222,17,0)</f>
        <v>#N/A</v>
      </c>
      <c r="R31" s="21" t="s">
        <v>341</v>
      </c>
      <c r="S31" s="21" t="s">
        <v>342</v>
      </c>
      <c r="T31" s="21" t="s">
        <v>343</v>
      </c>
      <c r="U31" s="21" t="s">
        <v>344</v>
      </c>
      <c r="V31" s="21" t="s">
        <v>345</v>
      </c>
      <c r="W31" s="21" t="s">
        <v>346</v>
      </c>
      <c r="X31" s="21" t="s">
        <v>343</v>
      </c>
      <c r="Y31" s="21" t="s">
        <v>157</v>
      </c>
      <c r="Z31" s="21" t="s">
        <v>346</v>
      </c>
    </row>
    <row r="32" s="10" customFormat="1" customHeight="1" spans="1:26">
      <c r="A32" s="14">
        <f t="shared" si="1"/>
        <v>31</v>
      </c>
      <c r="B32" s="15" t="s">
        <v>173</v>
      </c>
      <c r="C32" s="16" t="s">
        <v>332</v>
      </c>
      <c r="D32" s="16" t="s">
        <v>364</v>
      </c>
      <c r="E32" s="17" t="s">
        <v>334</v>
      </c>
      <c r="F32" s="17" t="s">
        <v>396</v>
      </c>
      <c r="G32" s="17" t="s">
        <v>397</v>
      </c>
      <c r="H32" s="14" t="s">
        <v>336</v>
      </c>
      <c r="I32" s="14" t="s">
        <v>337</v>
      </c>
      <c r="J32" s="16" t="s">
        <v>338</v>
      </c>
      <c r="K32" s="16" t="s">
        <v>339</v>
      </c>
      <c r="L32" s="19"/>
      <c r="M32" s="19"/>
      <c r="N32" s="20"/>
      <c r="O32" s="20"/>
      <c r="P32" s="21" t="s">
        <v>340</v>
      </c>
      <c r="Q32" s="19" t="e">
        <f>VLOOKUP(B32,[1]生产人员!$B$2:$S$222,17,0)</f>
        <v>#N/A</v>
      </c>
      <c r="R32" s="21" t="s">
        <v>341</v>
      </c>
      <c r="S32" s="21" t="s">
        <v>342</v>
      </c>
      <c r="T32" s="21" t="s">
        <v>343</v>
      </c>
      <c r="U32" s="21" t="s">
        <v>398</v>
      </c>
      <c r="V32" s="21" t="s">
        <v>399</v>
      </c>
      <c r="W32" s="21" t="s">
        <v>346</v>
      </c>
      <c r="X32" s="21" t="s">
        <v>343</v>
      </c>
      <c r="Y32" s="21" t="s">
        <v>400</v>
      </c>
      <c r="Z32" s="21" t="s">
        <v>346</v>
      </c>
    </row>
    <row r="33" s="10" customFormat="1" customHeight="1" spans="1:26">
      <c r="A33" s="14">
        <f t="shared" si="1"/>
        <v>32</v>
      </c>
      <c r="B33" s="15" t="s">
        <v>425</v>
      </c>
      <c r="C33" s="16" t="s">
        <v>370</v>
      </c>
      <c r="D33" s="16" t="s">
        <v>364</v>
      </c>
      <c r="E33" s="17" t="s">
        <v>348</v>
      </c>
      <c r="F33" s="17" t="s">
        <v>403</v>
      </c>
      <c r="G33" s="17" t="s">
        <v>397</v>
      </c>
      <c r="H33" s="14" t="s">
        <v>336</v>
      </c>
      <c r="I33" s="14" t="s">
        <v>337</v>
      </c>
      <c r="J33" s="16" t="s">
        <v>338</v>
      </c>
      <c r="K33" s="16" t="s">
        <v>339</v>
      </c>
      <c r="L33" s="19"/>
      <c r="M33" s="19"/>
      <c r="N33" s="20"/>
      <c r="O33" s="20"/>
      <c r="P33" s="21" t="s">
        <v>340</v>
      </c>
      <c r="Q33" s="19" t="e">
        <f>VLOOKUP(B33,[1]生产人员!$B$2:$S$222,17,0)</f>
        <v>#N/A</v>
      </c>
      <c r="R33" s="21" t="s">
        <v>341</v>
      </c>
      <c r="S33" s="21" t="s">
        <v>342</v>
      </c>
      <c r="T33" s="21" t="s">
        <v>350</v>
      </c>
      <c r="U33" s="21" t="s">
        <v>421</v>
      </c>
      <c r="V33" s="21" t="s">
        <v>422</v>
      </c>
      <c r="W33" s="21" t="s">
        <v>346</v>
      </c>
      <c r="X33" s="21" t="s">
        <v>350</v>
      </c>
      <c r="Y33" s="21" t="s">
        <v>423</v>
      </c>
      <c r="Z33" s="21" t="s">
        <v>346</v>
      </c>
    </row>
    <row r="34" s="10" customFormat="1" customHeight="1" spans="1:26">
      <c r="A34" s="14">
        <f t="shared" si="1"/>
        <v>33</v>
      </c>
      <c r="B34" s="15" t="s">
        <v>426</v>
      </c>
      <c r="C34" s="16" t="s">
        <v>370</v>
      </c>
      <c r="D34" s="16" t="s">
        <v>364</v>
      </c>
      <c r="E34" s="17" t="s">
        <v>407</v>
      </c>
      <c r="F34" s="17" t="s">
        <v>408</v>
      </c>
      <c r="G34" s="17" t="s">
        <v>397</v>
      </c>
      <c r="H34" s="14" t="s">
        <v>336</v>
      </c>
      <c r="I34" s="14" t="s">
        <v>337</v>
      </c>
      <c r="J34" s="16" t="s">
        <v>338</v>
      </c>
      <c r="K34" s="16" t="s">
        <v>339</v>
      </c>
      <c r="L34" s="19"/>
      <c r="M34" s="19"/>
      <c r="N34" s="20"/>
      <c r="O34" s="20"/>
      <c r="P34" s="21" t="s">
        <v>340</v>
      </c>
      <c r="Q34" s="19" t="e">
        <f>VLOOKUP(B34,[1]生产人员!$B$2:$S$222,17,0)</f>
        <v>#N/A</v>
      </c>
      <c r="R34" s="21" t="s">
        <v>341</v>
      </c>
      <c r="S34" s="21" t="s">
        <v>342</v>
      </c>
      <c r="T34" s="21" t="s">
        <v>410</v>
      </c>
      <c r="U34" s="21" t="s">
        <v>427</v>
      </c>
      <c r="V34" s="21" t="s">
        <v>428</v>
      </c>
      <c r="W34" s="21" t="s">
        <v>346</v>
      </c>
      <c r="X34" s="21" t="s">
        <v>410</v>
      </c>
      <c r="Y34" s="21" t="s">
        <v>408</v>
      </c>
      <c r="Z34" s="21" t="s">
        <v>346</v>
      </c>
    </row>
    <row r="35" s="10" customFormat="1" customHeight="1" spans="1:26">
      <c r="A35" s="14">
        <f t="shared" si="1"/>
        <v>34</v>
      </c>
      <c r="B35" s="15" t="s">
        <v>429</v>
      </c>
      <c r="C35" s="16" t="s">
        <v>332</v>
      </c>
      <c r="D35" s="16" t="s">
        <v>364</v>
      </c>
      <c r="E35" s="17" t="s">
        <v>348</v>
      </c>
      <c r="F35" s="17" t="s">
        <v>403</v>
      </c>
      <c r="G35" s="17" t="s">
        <v>397</v>
      </c>
      <c r="H35" s="14" t="s">
        <v>336</v>
      </c>
      <c r="I35" s="14" t="s">
        <v>337</v>
      </c>
      <c r="J35" s="16" t="s">
        <v>338</v>
      </c>
      <c r="K35" s="16" t="s">
        <v>339</v>
      </c>
      <c r="L35" s="19"/>
      <c r="M35" s="19"/>
      <c r="N35" s="20"/>
      <c r="O35" s="20"/>
      <c r="P35" s="21" t="s">
        <v>340</v>
      </c>
      <c r="Q35" s="19" t="e">
        <f>VLOOKUP(B35,[1]生产人员!$B$2:$S$222,17,0)</f>
        <v>#N/A</v>
      </c>
      <c r="R35" s="21" t="s">
        <v>341</v>
      </c>
      <c r="S35" s="21" t="s">
        <v>342</v>
      </c>
      <c r="T35" s="21" t="s">
        <v>350</v>
      </c>
      <c r="U35" s="21" t="s">
        <v>421</v>
      </c>
      <c r="V35" s="21" t="s">
        <v>422</v>
      </c>
      <c r="W35" s="21" t="s">
        <v>346</v>
      </c>
      <c r="X35" s="21" t="s">
        <v>350</v>
      </c>
      <c r="Y35" s="21" t="s">
        <v>423</v>
      </c>
      <c r="Z35" s="21" t="s">
        <v>346</v>
      </c>
    </row>
    <row r="36" s="10" customFormat="1" customHeight="1" spans="1:26">
      <c r="A36" s="14">
        <f t="shared" si="1"/>
        <v>35</v>
      </c>
      <c r="B36" s="15" t="s">
        <v>430</v>
      </c>
      <c r="C36" s="16" t="s">
        <v>332</v>
      </c>
      <c r="D36" s="16" t="s">
        <v>364</v>
      </c>
      <c r="E36" s="17" t="s">
        <v>334</v>
      </c>
      <c r="F36" s="17" t="s">
        <v>66</v>
      </c>
      <c r="G36" s="17" t="s">
        <v>416</v>
      </c>
      <c r="H36" s="14" t="s">
        <v>336</v>
      </c>
      <c r="I36" s="14" t="s">
        <v>337</v>
      </c>
      <c r="J36" s="16" t="s">
        <v>338</v>
      </c>
      <c r="K36" s="16" t="s">
        <v>339</v>
      </c>
      <c r="L36" s="19"/>
      <c r="M36" s="19"/>
      <c r="N36" s="20"/>
      <c r="O36" s="20"/>
      <c r="P36" s="21" t="s">
        <v>340</v>
      </c>
      <c r="Q36" s="19" t="e">
        <f>VLOOKUP(B36,[1]生产人员!$B$2:$S$222,17,0)</f>
        <v>#N/A</v>
      </c>
      <c r="R36" s="21" t="s">
        <v>341</v>
      </c>
      <c r="S36" s="21" t="s">
        <v>342</v>
      </c>
      <c r="T36" s="21" t="s">
        <v>343</v>
      </c>
      <c r="U36" s="21" t="s">
        <v>417</v>
      </c>
      <c r="V36" s="21" t="s">
        <v>418</v>
      </c>
      <c r="W36" s="21" t="s">
        <v>346</v>
      </c>
      <c r="X36" s="21" t="s">
        <v>343</v>
      </c>
      <c r="Y36" s="21" t="s">
        <v>66</v>
      </c>
      <c r="Z36" s="21" t="s">
        <v>346</v>
      </c>
    </row>
    <row r="37" s="10" customFormat="1" customHeight="1" spans="1:26">
      <c r="A37" s="14">
        <f t="shared" si="1"/>
        <v>36</v>
      </c>
      <c r="B37" s="15" t="s">
        <v>431</v>
      </c>
      <c r="C37" s="16" t="s">
        <v>370</v>
      </c>
      <c r="D37" s="16" t="s">
        <v>364</v>
      </c>
      <c r="E37" s="17" t="s">
        <v>334</v>
      </c>
      <c r="F37" s="17" t="s">
        <v>396</v>
      </c>
      <c r="G37" s="17" t="s">
        <v>397</v>
      </c>
      <c r="H37" s="14" t="s">
        <v>336</v>
      </c>
      <c r="I37" s="14" t="s">
        <v>337</v>
      </c>
      <c r="J37" s="16" t="s">
        <v>338</v>
      </c>
      <c r="K37" s="16" t="s">
        <v>339</v>
      </c>
      <c r="L37" s="19"/>
      <c r="M37" s="19"/>
      <c r="N37" s="20"/>
      <c r="O37" s="20"/>
      <c r="P37" s="21" t="s">
        <v>340</v>
      </c>
      <c r="Q37" s="19" t="e">
        <f>VLOOKUP(B37,[1]生产人员!$B$2:$S$222,17,0)</f>
        <v>#N/A</v>
      </c>
      <c r="R37" s="21" t="s">
        <v>341</v>
      </c>
      <c r="S37" s="21" t="s">
        <v>342</v>
      </c>
      <c r="T37" s="21" t="s">
        <v>343</v>
      </c>
      <c r="U37" s="21" t="s">
        <v>398</v>
      </c>
      <c r="V37" s="21" t="s">
        <v>399</v>
      </c>
      <c r="W37" s="21" t="s">
        <v>346</v>
      </c>
      <c r="X37" s="21" t="s">
        <v>343</v>
      </c>
      <c r="Y37" s="21" t="s">
        <v>400</v>
      </c>
      <c r="Z37" s="21" t="s">
        <v>346</v>
      </c>
    </row>
    <row r="38" s="10" customFormat="1" customHeight="1" spans="1:26">
      <c r="A38" s="14">
        <f t="shared" si="1"/>
        <v>37</v>
      </c>
      <c r="B38" s="15" t="s">
        <v>432</v>
      </c>
      <c r="C38" s="16" t="s">
        <v>370</v>
      </c>
      <c r="D38" s="16" t="s">
        <v>364</v>
      </c>
      <c r="E38" s="17" t="s">
        <v>334</v>
      </c>
      <c r="F38" s="17" t="s">
        <v>396</v>
      </c>
      <c r="G38" s="17" t="s">
        <v>397</v>
      </c>
      <c r="H38" s="14" t="s">
        <v>336</v>
      </c>
      <c r="I38" s="14" t="s">
        <v>337</v>
      </c>
      <c r="J38" s="16" t="s">
        <v>338</v>
      </c>
      <c r="K38" s="16" t="s">
        <v>339</v>
      </c>
      <c r="L38" s="19"/>
      <c r="M38" s="19"/>
      <c r="N38" s="20"/>
      <c r="O38" s="20"/>
      <c r="P38" s="21" t="s">
        <v>340</v>
      </c>
      <c r="Q38" s="19" t="e">
        <f>VLOOKUP(B38,[1]生产人员!$B$2:$S$222,17,0)</f>
        <v>#N/A</v>
      </c>
      <c r="R38" s="21" t="s">
        <v>341</v>
      </c>
      <c r="S38" s="21" t="s">
        <v>342</v>
      </c>
      <c r="T38" s="21" t="s">
        <v>343</v>
      </c>
      <c r="U38" s="21" t="s">
        <v>398</v>
      </c>
      <c r="V38" s="21" t="s">
        <v>399</v>
      </c>
      <c r="W38" s="21" t="s">
        <v>346</v>
      </c>
      <c r="X38" s="21" t="s">
        <v>343</v>
      </c>
      <c r="Y38" s="21" t="s">
        <v>400</v>
      </c>
      <c r="Z38" s="21" t="s">
        <v>346</v>
      </c>
    </row>
    <row r="39" s="10" customFormat="1" customHeight="1" spans="1:26">
      <c r="A39" s="14">
        <f t="shared" si="1"/>
        <v>38</v>
      </c>
      <c r="B39" s="15" t="s">
        <v>172</v>
      </c>
      <c r="C39" s="16" t="s">
        <v>332</v>
      </c>
      <c r="D39" s="16" t="s">
        <v>364</v>
      </c>
      <c r="E39" s="17" t="s">
        <v>334</v>
      </c>
      <c r="F39" s="17" t="s">
        <v>396</v>
      </c>
      <c r="G39" s="17" t="s">
        <v>397</v>
      </c>
      <c r="H39" s="14" t="s">
        <v>336</v>
      </c>
      <c r="I39" s="14" t="s">
        <v>337</v>
      </c>
      <c r="J39" s="16" t="s">
        <v>338</v>
      </c>
      <c r="K39" s="16" t="s">
        <v>339</v>
      </c>
      <c r="L39" s="19"/>
      <c r="M39" s="19"/>
      <c r="N39" s="20"/>
      <c r="O39" s="20"/>
      <c r="P39" s="21" t="s">
        <v>340</v>
      </c>
      <c r="Q39" s="19" t="e">
        <f>VLOOKUP(B39,[1]生产人员!$B$2:$S$222,17,0)</f>
        <v>#N/A</v>
      </c>
      <c r="R39" s="21" t="s">
        <v>341</v>
      </c>
      <c r="S39" s="21" t="s">
        <v>342</v>
      </c>
      <c r="T39" s="21" t="s">
        <v>343</v>
      </c>
      <c r="U39" s="21" t="s">
        <v>398</v>
      </c>
      <c r="V39" s="21" t="s">
        <v>399</v>
      </c>
      <c r="W39" s="21" t="s">
        <v>346</v>
      </c>
      <c r="X39" s="21" t="s">
        <v>343</v>
      </c>
      <c r="Y39" s="21" t="s">
        <v>400</v>
      </c>
      <c r="Z39" s="21" t="s">
        <v>346</v>
      </c>
    </row>
    <row r="40" s="10" customFormat="1" customHeight="1" spans="1:26">
      <c r="A40" s="14">
        <f t="shared" si="1"/>
        <v>39</v>
      </c>
      <c r="B40" s="15" t="s">
        <v>433</v>
      </c>
      <c r="C40" s="16" t="s">
        <v>332</v>
      </c>
      <c r="D40" s="16" t="s">
        <v>364</v>
      </c>
      <c r="E40" s="17" t="s">
        <v>334</v>
      </c>
      <c r="F40" s="17" t="s">
        <v>157</v>
      </c>
      <c r="G40" s="17" t="s">
        <v>335</v>
      </c>
      <c r="H40" s="14" t="s">
        <v>336</v>
      </c>
      <c r="I40" s="14" t="s">
        <v>337</v>
      </c>
      <c r="J40" s="16" t="s">
        <v>338</v>
      </c>
      <c r="K40" s="16" t="s">
        <v>339</v>
      </c>
      <c r="L40" s="19"/>
      <c r="M40" s="19"/>
      <c r="N40" s="20"/>
      <c r="O40" s="20"/>
      <c r="P40" s="21" t="s">
        <v>340</v>
      </c>
      <c r="Q40" s="19" t="e">
        <f>VLOOKUP(B40,[1]生产人员!$B$2:$S$222,17,0)</f>
        <v>#N/A</v>
      </c>
      <c r="R40" s="21" t="s">
        <v>341</v>
      </c>
      <c r="S40" s="21" t="s">
        <v>342</v>
      </c>
      <c r="T40" s="21" t="s">
        <v>343</v>
      </c>
      <c r="U40" s="21" t="s">
        <v>344</v>
      </c>
      <c r="V40" s="21" t="s">
        <v>345</v>
      </c>
      <c r="W40" s="21" t="s">
        <v>346</v>
      </c>
      <c r="X40" s="21" t="s">
        <v>343</v>
      </c>
      <c r="Y40" s="21" t="s">
        <v>157</v>
      </c>
      <c r="Z40" s="21" t="s">
        <v>346</v>
      </c>
    </row>
    <row r="41" s="10" customFormat="1" customHeight="1" spans="1:26">
      <c r="A41" s="14">
        <f t="shared" si="1"/>
        <v>40</v>
      </c>
      <c r="B41" s="15" t="s">
        <v>434</v>
      </c>
      <c r="C41" s="16" t="s">
        <v>332</v>
      </c>
      <c r="D41" s="16" t="s">
        <v>364</v>
      </c>
      <c r="E41" s="17" t="s">
        <v>334</v>
      </c>
      <c r="F41" s="17" t="s">
        <v>396</v>
      </c>
      <c r="G41" s="17" t="s">
        <v>397</v>
      </c>
      <c r="H41" s="14" t="s">
        <v>336</v>
      </c>
      <c r="I41" s="14" t="s">
        <v>337</v>
      </c>
      <c r="J41" s="16" t="s">
        <v>338</v>
      </c>
      <c r="K41" s="16" t="s">
        <v>339</v>
      </c>
      <c r="L41" s="19"/>
      <c r="M41" s="19"/>
      <c r="N41" s="20"/>
      <c r="O41" s="20"/>
      <c r="P41" s="21" t="s">
        <v>340</v>
      </c>
      <c r="Q41" s="19" t="e">
        <f>VLOOKUP(B41,[1]生产人员!$B$2:$S$222,17,0)</f>
        <v>#N/A</v>
      </c>
      <c r="R41" s="21" t="s">
        <v>341</v>
      </c>
      <c r="S41" s="21" t="s">
        <v>342</v>
      </c>
      <c r="T41" s="21" t="s">
        <v>343</v>
      </c>
      <c r="U41" s="21" t="s">
        <v>398</v>
      </c>
      <c r="V41" s="21" t="s">
        <v>399</v>
      </c>
      <c r="W41" s="21" t="s">
        <v>346</v>
      </c>
      <c r="X41" s="21" t="s">
        <v>343</v>
      </c>
      <c r="Y41" s="21" t="s">
        <v>400</v>
      </c>
      <c r="Z41" s="21" t="s">
        <v>346</v>
      </c>
    </row>
    <row r="42" s="10" customFormat="1" customHeight="1" spans="1:26">
      <c r="A42" s="14">
        <f t="shared" si="1"/>
        <v>41</v>
      </c>
      <c r="B42" s="15" t="s">
        <v>435</v>
      </c>
      <c r="C42" s="16" t="s">
        <v>332</v>
      </c>
      <c r="D42" s="16" t="s">
        <v>364</v>
      </c>
      <c r="E42" s="17" t="s">
        <v>334</v>
      </c>
      <c r="F42" s="17" t="s">
        <v>396</v>
      </c>
      <c r="G42" s="17" t="s">
        <v>397</v>
      </c>
      <c r="H42" s="14" t="s">
        <v>336</v>
      </c>
      <c r="I42" s="14" t="s">
        <v>337</v>
      </c>
      <c r="J42" s="16" t="s">
        <v>338</v>
      </c>
      <c r="K42" s="16" t="s">
        <v>339</v>
      </c>
      <c r="L42" s="19"/>
      <c r="M42" s="19"/>
      <c r="N42" s="20"/>
      <c r="O42" s="20"/>
      <c r="P42" s="21" t="s">
        <v>340</v>
      </c>
      <c r="Q42" s="19" t="e">
        <f>VLOOKUP(B42,[1]生产人员!$B$2:$S$222,17,0)</f>
        <v>#N/A</v>
      </c>
      <c r="R42" s="21" t="s">
        <v>341</v>
      </c>
      <c r="S42" s="21" t="s">
        <v>342</v>
      </c>
      <c r="T42" s="21" t="s">
        <v>343</v>
      </c>
      <c r="U42" s="21" t="s">
        <v>398</v>
      </c>
      <c r="V42" s="21" t="s">
        <v>399</v>
      </c>
      <c r="W42" s="21" t="s">
        <v>346</v>
      </c>
      <c r="X42" s="21" t="s">
        <v>343</v>
      </c>
      <c r="Y42" s="21" t="s">
        <v>400</v>
      </c>
      <c r="Z42" s="21" t="s">
        <v>346</v>
      </c>
    </row>
    <row r="43" s="10" customFormat="1" customHeight="1" spans="1:26">
      <c r="A43" s="14">
        <f t="shared" si="1"/>
        <v>42</v>
      </c>
      <c r="B43" s="15" t="s">
        <v>436</v>
      </c>
      <c r="C43" s="16" t="s">
        <v>332</v>
      </c>
      <c r="D43" s="16" t="s">
        <v>364</v>
      </c>
      <c r="E43" s="17" t="s">
        <v>334</v>
      </c>
      <c r="F43" s="17" t="s">
        <v>66</v>
      </c>
      <c r="G43" s="17" t="s">
        <v>416</v>
      </c>
      <c r="H43" s="14" t="s">
        <v>336</v>
      </c>
      <c r="I43" s="14" t="s">
        <v>337</v>
      </c>
      <c r="J43" s="16" t="s">
        <v>338</v>
      </c>
      <c r="K43" s="16" t="s">
        <v>339</v>
      </c>
      <c r="L43" s="19"/>
      <c r="M43" s="19"/>
      <c r="N43" s="20"/>
      <c r="O43" s="20"/>
      <c r="P43" s="21" t="s">
        <v>340</v>
      </c>
      <c r="Q43" s="19" t="e">
        <f>VLOOKUP(B43,[1]生产人员!$B$2:$S$222,17,0)</f>
        <v>#N/A</v>
      </c>
      <c r="R43" s="21" t="s">
        <v>341</v>
      </c>
      <c r="S43" s="21" t="s">
        <v>342</v>
      </c>
      <c r="T43" s="21" t="s">
        <v>343</v>
      </c>
      <c r="U43" s="21" t="s">
        <v>417</v>
      </c>
      <c r="V43" s="21" t="s">
        <v>418</v>
      </c>
      <c r="W43" s="21" t="s">
        <v>346</v>
      </c>
      <c r="X43" s="21" t="s">
        <v>343</v>
      </c>
      <c r="Y43" s="21" t="s">
        <v>66</v>
      </c>
      <c r="Z43" s="21" t="s">
        <v>346</v>
      </c>
    </row>
    <row r="44" s="10" customFormat="1" customHeight="1" spans="1:26">
      <c r="A44" s="14">
        <f t="shared" si="1"/>
        <v>43</v>
      </c>
      <c r="B44" s="15" t="s">
        <v>270</v>
      </c>
      <c r="C44" s="16" t="s">
        <v>332</v>
      </c>
      <c r="D44" s="16" t="s">
        <v>364</v>
      </c>
      <c r="E44" s="17" t="s">
        <v>348</v>
      </c>
      <c r="F44" s="17" t="s">
        <v>403</v>
      </c>
      <c r="G44" s="17" t="s">
        <v>397</v>
      </c>
      <c r="H44" s="14" t="s">
        <v>336</v>
      </c>
      <c r="I44" s="14" t="s">
        <v>337</v>
      </c>
      <c r="J44" s="16" t="s">
        <v>338</v>
      </c>
      <c r="K44" s="16" t="s">
        <v>339</v>
      </c>
      <c r="L44" s="19"/>
      <c r="M44" s="19"/>
      <c r="N44" s="20"/>
      <c r="O44" s="20"/>
      <c r="P44" s="21" t="s">
        <v>340</v>
      </c>
      <c r="Q44" s="19" t="e">
        <f>VLOOKUP(B44,[1]生产人员!$B$2:$S$222,17,0)</f>
        <v>#N/A</v>
      </c>
      <c r="R44" s="21" t="s">
        <v>341</v>
      </c>
      <c r="S44" s="21" t="s">
        <v>342</v>
      </c>
      <c r="T44" s="21" t="s">
        <v>350</v>
      </c>
      <c r="U44" s="21" t="s">
        <v>421</v>
      </c>
      <c r="V44" s="21" t="s">
        <v>422</v>
      </c>
      <c r="W44" s="21" t="s">
        <v>346</v>
      </c>
      <c r="X44" s="21" t="s">
        <v>350</v>
      </c>
      <c r="Y44" s="21" t="s">
        <v>423</v>
      </c>
      <c r="Z44" s="21" t="s">
        <v>346</v>
      </c>
    </row>
    <row r="45" s="10" customFormat="1" customHeight="1" spans="1:26">
      <c r="A45" s="14">
        <f t="shared" si="1"/>
        <v>44</v>
      </c>
      <c r="B45" s="15" t="s">
        <v>181</v>
      </c>
      <c r="C45" s="16" t="s">
        <v>332</v>
      </c>
      <c r="D45" s="16" t="s">
        <v>364</v>
      </c>
      <c r="E45" s="17" t="s">
        <v>407</v>
      </c>
      <c r="F45" s="17" t="s">
        <v>437</v>
      </c>
      <c r="G45" s="17" t="s">
        <v>22</v>
      </c>
      <c r="H45" s="14" t="s">
        <v>336</v>
      </c>
      <c r="I45" s="14" t="s">
        <v>337</v>
      </c>
      <c r="J45" s="16" t="s">
        <v>338</v>
      </c>
      <c r="K45" s="16" t="s">
        <v>339</v>
      </c>
      <c r="L45" s="19"/>
      <c r="M45" s="19"/>
      <c r="N45" s="20"/>
      <c r="O45" s="20"/>
      <c r="P45" s="21" t="s">
        <v>340</v>
      </c>
      <c r="Q45" s="19" t="e">
        <f>VLOOKUP(B45,[1]生产人员!$B$2:$S$222,17,0)</f>
        <v>#N/A</v>
      </c>
      <c r="R45" s="21" t="s">
        <v>341</v>
      </c>
      <c r="S45" s="21" t="s">
        <v>342</v>
      </c>
      <c r="T45" s="21" t="s">
        <v>410</v>
      </c>
      <c r="U45" s="21" t="s">
        <v>438</v>
      </c>
      <c r="V45" s="21" t="s">
        <v>439</v>
      </c>
      <c r="W45" s="21" t="s">
        <v>346</v>
      </c>
      <c r="X45" s="21" t="s">
        <v>410</v>
      </c>
      <c r="Y45" s="21" t="s">
        <v>437</v>
      </c>
      <c r="Z45" s="21" t="s">
        <v>346</v>
      </c>
    </row>
  </sheetData>
  <conditionalFormatting sqref="B1">
    <cfRule type="duplicateValues" dxfId="0" priority="309"/>
    <cfRule type="duplicateValues" dxfId="3" priority="307"/>
  </conditionalFormatting>
  <conditionalFormatting sqref="D1">
    <cfRule type="duplicateValues" dxfId="0" priority="298"/>
    <cfRule type="duplicateValues" dxfId="3" priority="301"/>
  </conditionalFormatting>
  <conditionalFormatting sqref="B2">
    <cfRule type="duplicateValues" dxfId="0" priority="297"/>
    <cfRule type="duplicateValues" dxfId="3" priority="171"/>
  </conditionalFormatting>
  <conditionalFormatting sqref="B5">
    <cfRule type="duplicateValues" dxfId="0" priority="43"/>
    <cfRule type="duplicateValues" dxfId="3" priority="169"/>
  </conditionalFormatting>
  <conditionalFormatting sqref="B6">
    <cfRule type="duplicateValues" dxfId="0" priority="42"/>
    <cfRule type="duplicateValues" dxfId="3" priority="168"/>
  </conditionalFormatting>
  <conditionalFormatting sqref="B7">
    <cfRule type="duplicateValues" dxfId="0" priority="41"/>
    <cfRule type="duplicateValues" dxfId="3" priority="167"/>
  </conditionalFormatting>
  <conditionalFormatting sqref="B8">
    <cfRule type="duplicateValues" dxfId="0" priority="3"/>
    <cfRule type="duplicateValues" dxfId="3" priority="2"/>
  </conditionalFormatting>
  <conditionalFormatting sqref="B9">
    <cfRule type="duplicateValues" dxfId="0" priority="40"/>
    <cfRule type="duplicateValues" dxfId="3" priority="166"/>
  </conditionalFormatting>
  <conditionalFormatting sqref="B10">
    <cfRule type="duplicateValues" dxfId="0" priority="39"/>
    <cfRule type="duplicateValues" dxfId="3" priority="165"/>
  </conditionalFormatting>
  <conditionalFormatting sqref="B11">
    <cfRule type="duplicateValues" dxfId="0" priority="38"/>
    <cfRule type="duplicateValues" dxfId="3" priority="164"/>
  </conditionalFormatting>
  <conditionalFormatting sqref="B12">
    <cfRule type="duplicateValues" dxfId="0" priority="37"/>
    <cfRule type="duplicateValues" dxfId="3" priority="163"/>
  </conditionalFormatting>
  <conditionalFormatting sqref="B13">
    <cfRule type="duplicateValues" dxfId="0" priority="36"/>
    <cfRule type="duplicateValues" dxfId="3" priority="162"/>
  </conditionalFormatting>
  <conditionalFormatting sqref="B14">
    <cfRule type="duplicateValues" dxfId="0" priority="35"/>
    <cfRule type="duplicateValues" dxfId="3" priority="161"/>
  </conditionalFormatting>
  <conditionalFormatting sqref="B15">
    <cfRule type="duplicateValues" dxfId="0" priority="34"/>
    <cfRule type="duplicateValues" dxfId="3" priority="160"/>
  </conditionalFormatting>
  <conditionalFormatting sqref="B16">
    <cfRule type="duplicateValues" dxfId="0" priority="33"/>
    <cfRule type="duplicateValues" dxfId="3" priority="159"/>
  </conditionalFormatting>
  <conditionalFormatting sqref="B17">
    <cfRule type="duplicateValues" dxfId="0" priority="32"/>
    <cfRule type="duplicateValues" dxfId="3" priority="158"/>
  </conditionalFormatting>
  <conditionalFormatting sqref="B18">
    <cfRule type="duplicateValues" dxfId="0" priority="31"/>
    <cfRule type="duplicateValues" dxfId="3" priority="157"/>
  </conditionalFormatting>
  <conditionalFormatting sqref="B19">
    <cfRule type="duplicateValues" dxfId="0" priority="30"/>
    <cfRule type="duplicateValues" dxfId="3" priority="156"/>
  </conditionalFormatting>
  <conditionalFormatting sqref="B20">
    <cfRule type="duplicateValues" dxfId="0" priority="29"/>
    <cfRule type="duplicateValues" dxfId="3" priority="155"/>
  </conditionalFormatting>
  <conditionalFormatting sqref="B21">
    <cfRule type="duplicateValues" dxfId="0" priority="28"/>
    <cfRule type="duplicateValues" dxfId="3" priority="154"/>
  </conditionalFormatting>
  <conditionalFormatting sqref="B22">
    <cfRule type="duplicateValues" dxfId="0" priority="27"/>
    <cfRule type="duplicateValues" dxfId="3" priority="153"/>
  </conditionalFormatting>
  <conditionalFormatting sqref="B23">
    <cfRule type="duplicateValues" dxfId="0" priority="26"/>
    <cfRule type="duplicateValues" dxfId="3" priority="152"/>
  </conditionalFormatting>
  <conditionalFormatting sqref="B24">
    <cfRule type="duplicateValues" dxfId="0" priority="25"/>
    <cfRule type="duplicateValues" dxfId="3" priority="151"/>
  </conditionalFormatting>
  <conditionalFormatting sqref="B25">
    <cfRule type="duplicateValues" dxfId="0" priority="24"/>
    <cfRule type="duplicateValues" dxfId="3" priority="150"/>
  </conditionalFormatting>
  <conditionalFormatting sqref="B26">
    <cfRule type="duplicateValues" dxfId="0" priority="23"/>
    <cfRule type="duplicateValues" dxfId="3" priority="149"/>
  </conditionalFormatting>
  <conditionalFormatting sqref="B27">
    <cfRule type="duplicateValues" dxfId="0" priority="22"/>
    <cfRule type="duplicateValues" dxfId="3" priority="148"/>
  </conditionalFormatting>
  <conditionalFormatting sqref="B28">
    <cfRule type="duplicateValues" dxfId="0" priority="21"/>
    <cfRule type="duplicateValues" dxfId="3" priority="147"/>
  </conditionalFormatting>
  <conditionalFormatting sqref="B29">
    <cfRule type="duplicateValues" dxfId="0" priority="20"/>
    <cfRule type="duplicateValues" dxfId="3" priority="146"/>
  </conditionalFormatting>
  <conditionalFormatting sqref="B30">
    <cfRule type="duplicateValues" dxfId="0" priority="19"/>
    <cfRule type="duplicateValues" dxfId="3" priority="145"/>
  </conditionalFormatting>
  <conditionalFormatting sqref="B31">
    <cfRule type="duplicateValues" dxfId="0" priority="18"/>
    <cfRule type="duplicateValues" dxfId="3" priority="144"/>
  </conditionalFormatting>
  <conditionalFormatting sqref="B32">
    <cfRule type="duplicateValues" dxfId="0" priority="17"/>
    <cfRule type="duplicateValues" dxfId="3" priority="143"/>
  </conditionalFormatting>
  <conditionalFormatting sqref="B33">
    <cfRule type="duplicateValues" dxfId="0" priority="16"/>
    <cfRule type="duplicateValues" dxfId="3" priority="142"/>
  </conditionalFormatting>
  <conditionalFormatting sqref="B34">
    <cfRule type="duplicateValues" dxfId="0" priority="15"/>
    <cfRule type="duplicateValues" dxfId="3" priority="141"/>
  </conditionalFormatting>
  <conditionalFormatting sqref="B35">
    <cfRule type="duplicateValues" dxfId="0" priority="14"/>
    <cfRule type="duplicateValues" dxfId="3" priority="140"/>
  </conditionalFormatting>
  <conditionalFormatting sqref="B36">
    <cfRule type="duplicateValues" dxfId="0" priority="13"/>
    <cfRule type="duplicateValues" dxfId="3" priority="139"/>
  </conditionalFormatting>
  <conditionalFormatting sqref="B37">
    <cfRule type="duplicateValues" dxfId="0" priority="12"/>
    <cfRule type="duplicateValues" dxfId="3" priority="138"/>
  </conditionalFormatting>
  <conditionalFormatting sqref="B38">
    <cfRule type="duplicateValues" dxfId="0" priority="11"/>
    <cfRule type="duplicateValues" dxfId="3" priority="137"/>
  </conditionalFormatting>
  <conditionalFormatting sqref="B39">
    <cfRule type="duplicateValues" dxfId="0" priority="10"/>
    <cfRule type="duplicateValues" dxfId="3" priority="136"/>
  </conditionalFormatting>
  <conditionalFormatting sqref="B40">
    <cfRule type="duplicateValues" dxfId="0" priority="9"/>
    <cfRule type="duplicateValues" dxfId="3" priority="135"/>
  </conditionalFormatting>
  <conditionalFormatting sqref="B41">
    <cfRule type="duplicateValues" dxfId="0" priority="8"/>
    <cfRule type="duplicateValues" dxfId="3" priority="134"/>
  </conditionalFormatting>
  <conditionalFormatting sqref="B42">
    <cfRule type="duplicateValues" dxfId="0" priority="7"/>
    <cfRule type="duplicateValues" dxfId="3" priority="133"/>
  </conditionalFormatting>
  <conditionalFormatting sqref="B43">
    <cfRule type="duplicateValues" dxfId="0" priority="6"/>
    <cfRule type="duplicateValues" dxfId="3" priority="132"/>
  </conditionalFormatting>
  <conditionalFormatting sqref="B44">
    <cfRule type="duplicateValues" dxfId="0" priority="5"/>
    <cfRule type="duplicateValues" dxfId="3" priority="131"/>
  </conditionalFormatting>
  <conditionalFormatting sqref="B45">
    <cfRule type="duplicateValues" dxfId="0" priority="4"/>
    <cfRule type="duplicateValues" dxfId="3" priority="130"/>
  </conditionalFormatting>
  <conditionalFormatting sqref="B3:B4">
    <cfRule type="duplicateValues" dxfId="0" priority="44"/>
    <cfRule type="duplicateValues" dxfId="3" priority="170"/>
  </conditionalFormatting>
  <dataValidations count="9">
    <dataValidation type="list" allowBlank="1" showInputMessage="1" showErrorMessage="1" sqref="C1 C11 C23">
      <formula1>"男,女"</formula1>
    </dataValidation>
    <dataValidation type="list" allowBlank="1" showInputMessage="1" showErrorMessage="1" sqref="H1">
      <formula1>"北京,河北,西安,长春,湖南,成都,潍坊"</formula1>
    </dataValidation>
    <dataValidation type="list" allowBlank="1" showInputMessage="1" showErrorMessage="1" sqref="I1">
      <formula1>"正式工,劳务外包人员,退休返聘,劳务派遣,临时工"</formula1>
    </dataValidation>
    <dataValidation allowBlank="1" showInputMessage="1" showErrorMessage="1" sqref="C2:D2 C3:C10 C12:C22 C26:C45 D3:D45"/>
    <dataValidation type="list" allowBlank="1" showInputMessage="1" showErrorMessage="1" sqref="H2 H26 H4:H9 H11:H23">
      <formula1>"北京,河北,西安,长春,湖南,成都,潍坊,其他"</formula1>
    </dataValidation>
    <dataValidation type="list" allowBlank="1" showInputMessage="1" showErrorMessage="1" sqref="F20">
      <formula1>"焊接车间,座椅总装车间,发泡车间,注塑车间,底座装配车间,电泳车间,缝纫车间,后视镜组装车间,喷涂车间"</formula1>
    </dataValidation>
    <dataValidation type="list" allowBlank="1" showInputMessage="1" showErrorMessage="1" sqref="I2:I45">
      <formula1>"正式工,劳务工,劳务派遣,临时工"</formula1>
    </dataValidation>
    <dataValidation type="list" allowBlank="1" showInputMessage="1" showErrorMessage="1" sqref="J1:J45">
      <formula1>"管理类,人力类,财务类,办公室,行政类,物业类,技术类,采购类,生产类,质量类,销售类,售后类,其他职能类"</formula1>
    </dataValidation>
    <dataValidation type="list" allowBlank="1" showInputMessage="1" showErrorMessage="1" sqref="K1:K45">
      <formula1>"直接人员,间接人员"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69"/>
  <sheetViews>
    <sheetView workbookViewId="0">
      <selection activeCell="C19" sqref="C19"/>
    </sheetView>
  </sheetViews>
  <sheetFormatPr defaultColWidth="9" defaultRowHeight="13.5"/>
  <sheetData>
    <row r="2" spans="2:4">
      <c r="B2" s="9" t="s">
        <v>181</v>
      </c>
      <c r="C2" s="9">
        <v>4492.6</v>
      </c>
      <c r="D2">
        <f t="shared" ref="D2:D65" si="0">ROUND(C2,2)</f>
        <v>4492.6</v>
      </c>
    </row>
    <row r="3" spans="2:4">
      <c r="B3" s="9" t="s">
        <v>171</v>
      </c>
      <c r="C3" s="9">
        <v>5457</v>
      </c>
      <c r="D3">
        <f t="shared" si="0"/>
        <v>5457</v>
      </c>
    </row>
    <row r="4" spans="2:4">
      <c r="B4" s="9" t="s">
        <v>172</v>
      </c>
      <c r="C4" s="9">
        <v>358.5</v>
      </c>
      <c r="D4">
        <f t="shared" si="0"/>
        <v>358.5</v>
      </c>
    </row>
    <row r="5" spans="2:4">
      <c r="B5" s="9" t="s">
        <v>173</v>
      </c>
      <c r="C5" s="9">
        <v>5197.5</v>
      </c>
      <c r="D5">
        <f t="shared" si="0"/>
        <v>5197.5</v>
      </c>
    </row>
    <row r="6" spans="2:4">
      <c r="B6" s="9" t="s">
        <v>175</v>
      </c>
      <c r="C6" s="9">
        <v>6612</v>
      </c>
      <c r="D6">
        <f t="shared" si="0"/>
        <v>6612</v>
      </c>
    </row>
    <row r="7" spans="2:4">
      <c r="B7" s="9" t="s">
        <v>174</v>
      </c>
      <c r="C7" s="9">
        <v>6605</v>
      </c>
      <c r="D7">
        <f t="shared" si="0"/>
        <v>6605</v>
      </c>
    </row>
    <row r="8" spans="2:4">
      <c r="B8" s="9" t="s">
        <v>165</v>
      </c>
      <c r="C8" s="9">
        <v>7259</v>
      </c>
      <c r="D8">
        <f t="shared" si="0"/>
        <v>7259</v>
      </c>
    </row>
    <row r="9" spans="2:4">
      <c r="B9" s="9" t="s">
        <v>167</v>
      </c>
      <c r="C9" s="9">
        <v>6546.82</v>
      </c>
      <c r="D9">
        <f t="shared" si="0"/>
        <v>6546.82</v>
      </c>
    </row>
    <row r="10" spans="2:10">
      <c r="B10" s="9" t="s">
        <v>170</v>
      </c>
      <c r="C10" s="9">
        <v>9942.03015009378</v>
      </c>
      <c r="D10">
        <f t="shared" si="0"/>
        <v>9942.03</v>
      </c>
      <c r="I10" t="s">
        <v>180</v>
      </c>
      <c r="J10">
        <v>3159</v>
      </c>
    </row>
    <row r="11" spans="2:4">
      <c r="B11" s="9" t="s">
        <v>168</v>
      </c>
      <c r="C11" s="9">
        <v>6736.52112476738</v>
      </c>
      <c r="D11">
        <f t="shared" si="0"/>
        <v>6736.52</v>
      </c>
    </row>
    <row r="12" spans="2:4">
      <c r="B12" s="9" t="s">
        <v>169</v>
      </c>
      <c r="C12" s="9">
        <v>7651.55</v>
      </c>
      <c r="D12">
        <f t="shared" si="0"/>
        <v>7651.55</v>
      </c>
    </row>
    <row r="13" spans="2:4">
      <c r="B13" s="9" t="s">
        <v>176</v>
      </c>
      <c r="C13" s="9">
        <v>7092.20629370629</v>
      </c>
      <c r="D13">
        <f t="shared" si="0"/>
        <v>7092.21</v>
      </c>
    </row>
    <row r="14" spans="2:4">
      <c r="B14" t="s">
        <v>180</v>
      </c>
      <c r="C14">
        <v>3159</v>
      </c>
      <c r="D14">
        <f t="shared" si="0"/>
        <v>3159</v>
      </c>
    </row>
    <row r="15" spans="4:4">
      <c r="D15">
        <f t="shared" si="0"/>
        <v>0</v>
      </c>
    </row>
    <row r="16" spans="2:4">
      <c r="B16" s="9" t="s">
        <v>182</v>
      </c>
      <c r="C16" s="9">
        <v>6464</v>
      </c>
      <c r="D16">
        <f t="shared" si="0"/>
        <v>6464</v>
      </c>
    </row>
    <row r="17" spans="2:4">
      <c r="B17" s="9" t="s">
        <v>183</v>
      </c>
      <c r="C17" s="9">
        <v>5660.5</v>
      </c>
      <c r="D17">
        <f t="shared" si="0"/>
        <v>5660.5</v>
      </c>
    </row>
    <row r="18" spans="4:4">
      <c r="D18">
        <f t="shared" si="0"/>
        <v>0</v>
      </c>
    </row>
    <row r="19" spans="2:4">
      <c r="B19" s="9" t="s">
        <v>179</v>
      </c>
      <c r="C19" s="9">
        <v>4770</v>
      </c>
      <c r="D19">
        <f t="shared" si="0"/>
        <v>4770</v>
      </c>
    </row>
    <row r="20" spans="2:4">
      <c r="B20" s="9"/>
      <c r="C20" s="9"/>
      <c r="D20">
        <f t="shared" si="0"/>
        <v>0</v>
      </c>
    </row>
    <row r="21" spans="4:4">
      <c r="D21">
        <f t="shared" si="0"/>
        <v>0</v>
      </c>
    </row>
    <row r="22" customFormat="1" spans="4:4">
      <c r="D22">
        <f t="shared" si="0"/>
        <v>0</v>
      </c>
    </row>
    <row r="23" spans="4:4">
      <c r="D23">
        <f t="shared" si="0"/>
        <v>0</v>
      </c>
    </row>
    <row r="24" spans="4:4">
      <c r="D24">
        <f t="shared" si="0"/>
        <v>0</v>
      </c>
    </row>
    <row r="25" spans="4:4">
      <c r="D25">
        <f t="shared" si="0"/>
        <v>0</v>
      </c>
    </row>
    <row r="26" spans="4:4">
      <c r="D26">
        <f t="shared" si="0"/>
        <v>0</v>
      </c>
    </row>
    <row r="27" spans="4:4">
      <c r="D27">
        <f t="shared" si="0"/>
        <v>0</v>
      </c>
    </row>
    <row r="28" spans="4:4">
      <c r="D28">
        <f t="shared" si="0"/>
        <v>0</v>
      </c>
    </row>
    <row r="29" spans="4:4">
      <c r="D29">
        <f t="shared" si="0"/>
        <v>0</v>
      </c>
    </row>
    <row r="30" spans="4:4">
      <c r="D30">
        <f t="shared" si="0"/>
        <v>0</v>
      </c>
    </row>
    <row r="31" spans="4:4">
      <c r="D31">
        <f t="shared" si="0"/>
        <v>0</v>
      </c>
    </row>
    <row r="32" spans="4:4">
      <c r="D32">
        <f t="shared" si="0"/>
        <v>0</v>
      </c>
    </row>
    <row r="33" spans="4:4">
      <c r="D33">
        <f t="shared" si="0"/>
        <v>0</v>
      </c>
    </row>
    <row r="34" spans="4:4">
      <c r="D34">
        <f t="shared" si="0"/>
        <v>0</v>
      </c>
    </row>
    <row r="35" spans="4:4">
      <c r="D35">
        <f t="shared" si="0"/>
        <v>0</v>
      </c>
    </row>
    <row r="36" spans="4:4">
      <c r="D36">
        <f t="shared" si="0"/>
        <v>0</v>
      </c>
    </row>
    <row r="37" s="8" customFormat="1" spans="4:4">
      <c r="D37" s="8">
        <f t="shared" si="0"/>
        <v>0</v>
      </c>
    </row>
    <row r="38" spans="4:4">
      <c r="D38">
        <f t="shared" si="0"/>
        <v>0</v>
      </c>
    </row>
    <row r="39" spans="4:4">
      <c r="D39">
        <f t="shared" si="0"/>
        <v>0</v>
      </c>
    </row>
    <row r="40" spans="4:4">
      <c r="D40">
        <f t="shared" si="0"/>
        <v>0</v>
      </c>
    </row>
    <row r="41" spans="4:4">
      <c r="D41">
        <f t="shared" si="0"/>
        <v>0</v>
      </c>
    </row>
    <row r="42" spans="4:4">
      <c r="D42">
        <f t="shared" si="0"/>
        <v>0</v>
      </c>
    </row>
    <row r="43" spans="4:4">
      <c r="D43">
        <f t="shared" si="0"/>
        <v>0</v>
      </c>
    </row>
    <row r="44" spans="4:4">
      <c r="D44">
        <f t="shared" si="0"/>
        <v>0</v>
      </c>
    </row>
    <row r="45" spans="4:4">
      <c r="D45">
        <f t="shared" si="0"/>
        <v>0</v>
      </c>
    </row>
    <row r="46" spans="4:4">
      <c r="D46">
        <f t="shared" si="0"/>
        <v>0</v>
      </c>
    </row>
    <row r="47" spans="4:4">
      <c r="D47">
        <f t="shared" si="0"/>
        <v>0</v>
      </c>
    </row>
    <row r="48" spans="4:4">
      <c r="D48">
        <f t="shared" si="0"/>
        <v>0</v>
      </c>
    </row>
    <row r="49" spans="4:4">
      <c r="D49">
        <f t="shared" si="0"/>
        <v>0</v>
      </c>
    </row>
    <row r="50" spans="4:4">
      <c r="D50">
        <f t="shared" si="0"/>
        <v>0</v>
      </c>
    </row>
    <row r="51" spans="4:4">
      <c r="D51">
        <f t="shared" si="0"/>
        <v>0</v>
      </c>
    </row>
    <row r="52" spans="4:4">
      <c r="D52">
        <f t="shared" si="0"/>
        <v>0</v>
      </c>
    </row>
    <row r="53" spans="4:4">
      <c r="D53">
        <f t="shared" si="0"/>
        <v>0</v>
      </c>
    </row>
    <row r="54" spans="4:4">
      <c r="D54">
        <f t="shared" si="0"/>
        <v>0</v>
      </c>
    </row>
    <row r="55" spans="4:4">
      <c r="D55">
        <f t="shared" si="0"/>
        <v>0</v>
      </c>
    </row>
    <row r="56" spans="4:4">
      <c r="D56">
        <f t="shared" si="0"/>
        <v>0</v>
      </c>
    </row>
    <row r="57" spans="4:4">
      <c r="D57">
        <f t="shared" si="0"/>
        <v>0</v>
      </c>
    </row>
    <row r="58" spans="4:4">
      <c r="D58">
        <f t="shared" si="0"/>
        <v>0</v>
      </c>
    </row>
    <row r="59" spans="4:4">
      <c r="D59">
        <f t="shared" si="0"/>
        <v>0</v>
      </c>
    </row>
    <row r="60" spans="4:4">
      <c r="D60">
        <f t="shared" si="0"/>
        <v>0</v>
      </c>
    </row>
    <row r="61" spans="4:4">
      <c r="D61">
        <f t="shared" si="0"/>
        <v>0</v>
      </c>
    </row>
    <row r="62" spans="4:4">
      <c r="D62">
        <f t="shared" si="0"/>
        <v>0</v>
      </c>
    </row>
    <row r="63" spans="4:4">
      <c r="D63">
        <f t="shared" si="0"/>
        <v>0</v>
      </c>
    </row>
    <row r="64" spans="4:4">
      <c r="D64">
        <f t="shared" si="0"/>
        <v>0</v>
      </c>
    </row>
    <row r="65" spans="4:4">
      <c r="D65">
        <f t="shared" si="0"/>
        <v>0</v>
      </c>
    </row>
    <row r="66" spans="4:4">
      <c r="D66">
        <f>ROUND(C66,2)</f>
        <v>0</v>
      </c>
    </row>
    <row r="67" spans="4:4">
      <c r="D67">
        <f>ROUND(C67,2)</f>
        <v>0</v>
      </c>
    </row>
    <row r="68" spans="4:4">
      <c r="D68">
        <f>ROUND(C68,2)</f>
        <v>0</v>
      </c>
    </row>
    <row r="69" spans="4:4">
      <c r="D69">
        <f>ROUND(C69,2)</f>
        <v>0</v>
      </c>
    </row>
  </sheetData>
  <sortState ref="J2:J69">
    <sortCondition ref="J2"/>
  </sortState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X83"/>
  <sheetViews>
    <sheetView topLeftCell="A34" workbookViewId="0">
      <selection activeCell="D54" sqref="D54"/>
    </sheetView>
  </sheetViews>
  <sheetFormatPr defaultColWidth="9" defaultRowHeight="14.25"/>
  <cols>
    <col min="8" max="8" width="15.125" style="1" customWidth="1"/>
    <col min="9" max="13" width="9" style="1"/>
  </cols>
  <sheetData>
    <row r="2" spans="8:24">
      <c r="H2" s="1" t="s">
        <v>440</v>
      </c>
      <c r="J2" s="2"/>
      <c r="K2" s="1">
        <v>0.8</v>
      </c>
      <c r="M2" s="1" t="s">
        <v>441</v>
      </c>
      <c r="S2" t="s">
        <v>442</v>
      </c>
      <c r="U2" t="s">
        <v>443</v>
      </c>
      <c r="V2">
        <v>-100</v>
      </c>
      <c r="X2" t="s">
        <v>441</v>
      </c>
    </row>
    <row r="3" spans="8:24">
      <c r="H3" s="1" t="s">
        <v>444</v>
      </c>
      <c r="J3" s="2"/>
      <c r="K3" s="1">
        <v>0.8</v>
      </c>
      <c r="M3" s="1" t="s">
        <v>441</v>
      </c>
      <c r="S3" t="s">
        <v>445</v>
      </c>
      <c r="U3" t="s">
        <v>446</v>
      </c>
      <c r="V3" t="s">
        <v>447</v>
      </c>
      <c r="X3" t="s">
        <v>441</v>
      </c>
    </row>
    <row r="4" spans="8:24">
      <c r="H4" s="1" t="s">
        <v>448</v>
      </c>
      <c r="J4" s="2"/>
      <c r="K4" s="1">
        <v>0.8</v>
      </c>
      <c r="M4" s="1" t="s">
        <v>441</v>
      </c>
      <c r="S4" t="s">
        <v>449</v>
      </c>
      <c r="U4" t="s">
        <v>450</v>
      </c>
      <c r="V4">
        <v>50</v>
      </c>
      <c r="X4" t="s">
        <v>441</v>
      </c>
    </row>
    <row r="5" spans="8:24">
      <c r="H5" s="1" t="s">
        <v>451</v>
      </c>
      <c r="J5" s="2"/>
      <c r="K5" s="1">
        <v>0.8</v>
      </c>
      <c r="M5" s="1" t="s">
        <v>441</v>
      </c>
      <c r="S5" t="s">
        <v>452</v>
      </c>
      <c r="U5" t="s">
        <v>453</v>
      </c>
      <c r="V5">
        <v>-20</v>
      </c>
      <c r="X5" t="s">
        <v>441</v>
      </c>
    </row>
    <row r="6" spans="8:24">
      <c r="H6" s="1" t="s">
        <v>454</v>
      </c>
      <c r="J6" s="2"/>
      <c r="K6" s="1">
        <v>0.8</v>
      </c>
      <c r="M6" s="1" t="s">
        <v>441</v>
      </c>
      <c r="S6" t="s">
        <v>455</v>
      </c>
      <c r="U6" t="s">
        <v>453</v>
      </c>
      <c r="V6">
        <v>-20</v>
      </c>
      <c r="X6" t="s">
        <v>441</v>
      </c>
    </row>
    <row r="7" spans="8:24">
      <c r="H7" s="1" t="s">
        <v>456</v>
      </c>
      <c r="J7" s="2"/>
      <c r="K7" s="1">
        <v>0.8</v>
      </c>
      <c r="M7" s="1" t="s">
        <v>441</v>
      </c>
      <c r="S7" t="s">
        <v>440</v>
      </c>
      <c r="U7" t="s">
        <v>453</v>
      </c>
      <c r="V7">
        <v>-20</v>
      </c>
      <c r="X7" t="s">
        <v>441</v>
      </c>
    </row>
    <row r="8" spans="8:24">
      <c r="H8" s="1" t="s">
        <v>457</v>
      </c>
      <c r="J8" s="2"/>
      <c r="K8" s="1" t="s">
        <v>458</v>
      </c>
      <c r="M8" s="1" t="s">
        <v>441</v>
      </c>
      <c r="S8" t="s">
        <v>459</v>
      </c>
      <c r="U8" t="s">
        <v>453</v>
      </c>
      <c r="V8">
        <v>-20</v>
      </c>
      <c r="X8" t="s">
        <v>441</v>
      </c>
    </row>
    <row r="9" spans="8:24">
      <c r="H9" s="1" t="s">
        <v>460</v>
      </c>
      <c r="J9" s="2"/>
      <c r="K9" s="1" t="s">
        <v>458</v>
      </c>
      <c r="M9" s="1" t="s">
        <v>441</v>
      </c>
      <c r="S9" t="s">
        <v>461</v>
      </c>
      <c r="U9" t="s">
        <v>453</v>
      </c>
      <c r="V9">
        <v>-20</v>
      </c>
      <c r="X9" t="s">
        <v>441</v>
      </c>
    </row>
    <row r="10" spans="8:24">
      <c r="H10" s="1" t="s">
        <v>462</v>
      </c>
      <c r="J10" s="2"/>
      <c r="K10" s="1" t="s">
        <v>463</v>
      </c>
      <c r="M10" s="1" t="s">
        <v>464</v>
      </c>
      <c r="S10" t="s">
        <v>465</v>
      </c>
      <c r="U10" t="s">
        <v>466</v>
      </c>
      <c r="V10">
        <v>160</v>
      </c>
      <c r="X10" t="s">
        <v>441</v>
      </c>
    </row>
    <row r="11" spans="8:24">
      <c r="H11" s="1" t="s">
        <v>467</v>
      </c>
      <c r="K11" s="1" t="s">
        <v>463</v>
      </c>
      <c r="M11" s="1" t="s">
        <v>464</v>
      </c>
      <c r="S11" t="s">
        <v>468</v>
      </c>
      <c r="U11" t="s">
        <v>79</v>
      </c>
      <c r="V11">
        <v>300</v>
      </c>
      <c r="X11" t="s">
        <v>441</v>
      </c>
    </row>
    <row r="12" spans="8:24">
      <c r="H12" s="1" t="s">
        <v>469</v>
      </c>
      <c r="K12" s="1">
        <v>0.8</v>
      </c>
      <c r="M12" s="1" t="s">
        <v>464</v>
      </c>
      <c r="S12" t="s">
        <v>470</v>
      </c>
      <c r="U12" t="s">
        <v>79</v>
      </c>
      <c r="V12">
        <v>300</v>
      </c>
      <c r="X12" t="s">
        <v>441</v>
      </c>
    </row>
    <row r="13" spans="8:24">
      <c r="H13" s="1" t="s">
        <v>471</v>
      </c>
      <c r="K13" s="1">
        <v>0.8</v>
      </c>
      <c r="M13" s="1" t="s">
        <v>464</v>
      </c>
      <c r="S13" t="s">
        <v>459</v>
      </c>
      <c r="U13" t="s">
        <v>79</v>
      </c>
      <c r="V13">
        <v>100</v>
      </c>
      <c r="X13" t="s">
        <v>441</v>
      </c>
    </row>
    <row r="14" spans="8:24">
      <c r="H14" s="1" t="s">
        <v>472</v>
      </c>
      <c r="K14" s="1">
        <v>0.8</v>
      </c>
      <c r="M14" s="1" t="s">
        <v>464</v>
      </c>
      <c r="S14" t="s">
        <v>473</v>
      </c>
      <c r="U14" t="s">
        <v>79</v>
      </c>
      <c r="V14">
        <v>240</v>
      </c>
      <c r="X14" t="s">
        <v>441</v>
      </c>
    </row>
    <row r="15" spans="8:24">
      <c r="H15" s="1" t="s">
        <v>474</v>
      </c>
      <c r="K15" s="1">
        <v>0.8</v>
      </c>
      <c r="M15" s="1" t="s">
        <v>464</v>
      </c>
      <c r="S15" t="s">
        <v>475</v>
      </c>
      <c r="U15" t="s">
        <v>476</v>
      </c>
      <c r="V15">
        <v>-50</v>
      </c>
      <c r="X15" t="s">
        <v>464</v>
      </c>
    </row>
    <row r="16" spans="8:24">
      <c r="H16" s="1" t="s">
        <v>477</v>
      </c>
      <c r="K16" s="1" t="s">
        <v>463</v>
      </c>
      <c r="M16" s="1" t="s">
        <v>464</v>
      </c>
      <c r="S16" t="s">
        <v>478</v>
      </c>
      <c r="U16" t="s">
        <v>453</v>
      </c>
      <c r="V16">
        <v>-20</v>
      </c>
      <c r="X16" t="s">
        <v>464</v>
      </c>
    </row>
    <row r="17" spans="8:24">
      <c r="H17" s="1" t="s">
        <v>479</v>
      </c>
      <c r="K17" s="1">
        <v>0.8</v>
      </c>
      <c r="M17" s="1" t="s">
        <v>464</v>
      </c>
      <c r="S17" t="s">
        <v>480</v>
      </c>
      <c r="U17" t="s">
        <v>453</v>
      </c>
      <c r="V17">
        <v>-20</v>
      </c>
      <c r="X17" t="s">
        <v>464</v>
      </c>
    </row>
    <row r="18" spans="8:24">
      <c r="H18" s="1" t="s">
        <v>481</v>
      </c>
      <c r="K18" s="1">
        <v>0.8</v>
      </c>
      <c r="M18" s="1" t="s">
        <v>464</v>
      </c>
      <c r="S18" t="s">
        <v>482</v>
      </c>
      <c r="U18" t="s">
        <v>79</v>
      </c>
      <c r="V18">
        <v>300</v>
      </c>
      <c r="X18" t="s">
        <v>464</v>
      </c>
    </row>
    <row r="19" spans="8:24">
      <c r="H19" s="1" t="s">
        <v>483</v>
      </c>
      <c r="K19" s="1">
        <v>0.8</v>
      </c>
      <c r="M19" s="1" t="s">
        <v>464</v>
      </c>
      <c r="S19" t="s">
        <v>474</v>
      </c>
      <c r="U19" t="s">
        <v>79</v>
      </c>
      <c r="V19">
        <v>100</v>
      </c>
      <c r="X19" t="s">
        <v>464</v>
      </c>
    </row>
    <row r="20" spans="8:24">
      <c r="H20" s="1" t="s">
        <v>484</v>
      </c>
      <c r="K20" s="1" t="s">
        <v>485</v>
      </c>
      <c r="M20" s="1" t="s">
        <v>464</v>
      </c>
      <c r="S20" t="s">
        <v>486</v>
      </c>
      <c r="U20" t="s">
        <v>487</v>
      </c>
      <c r="V20">
        <v>-54.23</v>
      </c>
      <c r="X20" t="s">
        <v>464</v>
      </c>
    </row>
    <row r="21" spans="8:24">
      <c r="H21" s="1" t="s">
        <v>488</v>
      </c>
      <c r="K21" s="1" t="s">
        <v>489</v>
      </c>
      <c r="M21" s="1" t="s">
        <v>464</v>
      </c>
      <c r="S21" t="s">
        <v>490</v>
      </c>
      <c r="U21" t="s">
        <v>487</v>
      </c>
      <c r="V21">
        <v>-123.49</v>
      </c>
      <c r="X21" t="s">
        <v>464</v>
      </c>
    </row>
    <row r="22" spans="8:24">
      <c r="H22" s="1" t="s">
        <v>491</v>
      </c>
      <c r="K22" s="1" t="s">
        <v>489</v>
      </c>
      <c r="M22" s="1" t="s">
        <v>464</v>
      </c>
      <c r="S22" t="s">
        <v>492</v>
      </c>
      <c r="U22" t="s">
        <v>493</v>
      </c>
      <c r="V22">
        <v>-50</v>
      </c>
      <c r="X22" t="s">
        <v>219</v>
      </c>
    </row>
    <row r="23" spans="8:24">
      <c r="H23" s="1" t="s">
        <v>494</v>
      </c>
      <c r="K23" s="1" t="s">
        <v>458</v>
      </c>
      <c r="M23" s="1" t="s">
        <v>464</v>
      </c>
      <c r="S23" t="s">
        <v>495</v>
      </c>
      <c r="U23" t="s">
        <v>496</v>
      </c>
      <c r="V23" t="s">
        <v>497</v>
      </c>
      <c r="X23" t="s">
        <v>219</v>
      </c>
    </row>
    <row r="24" spans="8:24">
      <c r="H24" s="1" t="s">
        <v>498</v>
      </c>
      <c r="K24" s="1" t="s">
        <v>499</v>
      </c>
      <c r="M24" s="1" t="s">
        <v>464</v>
      </c>
      <c r="S24" t="s">
        <v>492</v>
      </c>
      <c r="U24" t="s">
        <v>500</v>
      </c>
      <c r="V24">
        <v>-20</v>
      </c>
      <c r="X24" t="s">
        <v>219</v>
      </c>
    </row>
    <row r="25" spans="8:24">
      <c r="H25" s="1" t="s">
        <v>501</v>
      </c>
      <c r="K25" s="1" t="s">
        <v>502</v>
      </c>
      <c r="M25" s="1" t="s">
        <v>464</v>
      </c>
      <c r="S25" t="s">
        <v>503</v>
      </c>
      <c r="U25" t="s">
        <v>453</v>
      </c>
      <c r="V25">
        <v>-20</v>
      </c>
      <c r="X25" t="s">
        <v>219</v>
      </c>
    </row>
    <row r="26" spans="8:24">
      <c r="H26" s="1" t="s">
        <v>486</v>
      </c>
      <c r="K26" s="1" t="s">
        <v>504</v>
      </c>
      <c r="M26" s="1" t="s">
        <v>464</v>
      </c>
      <c r="S26" t="s">
        <v>505</v>
      </c>
      <c r="U26" t="s">
        <v>453</v>
      </c>
      <c r="V26">
        <v>-20</v>
      </c>
      <c r="X26" t="s">
        <v>219</v>
      </c>
    </row>
    <row r="27" spans="8:24">
      <c r="H27" s="1" t="s">
        <v>506</v>
      </c>
      <c r="K27" s="1" t="s">
        <v>507</v>
      </c>
      <c r="M27" s="1" t="s">
        <v>219</v>
      </c>
      <c r="S27" t="s">
        <v>508</v>
      </c>
      <c r="U27" t="s">
        <v>466</v>
      </c>
      <c r="V27">
        <v>200</v>
      </c>
      <c r="X27" t="s">
        <v>219</v>
      </c>
    </row>
    <row r="28" spans="8:24">
      <c r="H28" s="1" t="s">
        <v>282</v>
      </c>
      <c r="K28" s="1">
        <v>0.8</v>
      </c>
      <c r="M28" s="1" t="s">
        <v>219</v>
      </c>
      <c r="S28" t="s">
        <v>509</v>
      </c>
      <c r="U28" t="s">
        <v>79</v>
      </c>
      <c r="V28">
        <v>95</v>
      </c>
      <c r="X28" t="s">
        <v>219</v>
      </c>
    </row>
    <row r="29" spans="8:24">
      <c r="H29" s="1" t="s">
        <v>510</v>
      </c>
      <c r="K29" s="1">
        <v>0.8</v>
      </c>
      <c r="M29" s="1" t="s">
        <v>219</v>
      </c>
      <c r="S29" t="s">
        <v>511</v>
      </c>
      <c r="U29" t="s">
        <v>79</v>
      </c>
      <c r="V29">
        <v>85</v>
      </c>
      <c r="X29" t="s">
        <v>219</v>
      </c>
    </row>
    <row r="30" spans="8:24">
      <c r="H30" s="1" t="s">
        <v>512</v>
      </c>
      <c r="K30" s="1">
        <v>0.8</v>
      </c>
      <c r="M30" s="1" t="s">
        <v>219</v>
      </c>
      <c r="S30" t="s">
        <v>513</v>
      </c>
      <c r="U30" t="s">
        <v>79</v>
      </c>
      <c r="V30">
        <v>15</v>
      </c>
      <c r="X30" t="s">
        <v>219</v>
      </c>
    </row>
    <row r="31" spans="8:24">
      <c r="H31" s="1" t="s">
        <v>514</v>
      </c>
      <c r="K31" s="1">
        <v>0.8</v>
      </c>
      <c r="M31" s="1" t="s">
        <v>219</v>
      </c>
      <c r="S31" t="s">
        <v>515</v>
      </c>
      <c r="U31" t="s">
        <v>79</v>
      </c>
      <c r="V31">
        <v>35</v>
      </c>
      <c r="X31" t="s">
        <v>219</v>
      </c>
    </row>
    <row r="32" spans="8:24">
      <c r="H32" s="1" t="s">
        <v>516</v>
      </c>
      <c r="K32" s="1">
        <v>0.8</v>
      </c>
      <c r="M32" s="1" t="s">
        <v>219</v>
      </c>
      <c r="S32" t="s">
        <v>495</v>
      </c>
      <c r="U32" t="s">
        <v>79</v>
      </c>
      <c r="V32">
        <v>15</v>
      </c>
      <c r="X32" t="s">
        <v>219</v>
      </c>
    </row>
    <row r="33" spans="8:24">
      <c r="H33" s="1" t="s">
        <v>517</v>
      </c>
      <c r="K33" s="1" t="s">
        <v>518</v>
      </c>
      <c r="M33" s="1" t="s">
        <v>219</v>
      </c>
      <c r="S33" t="s">
        <v>519</v>
      </c>
      <c r="U33" t="s">
        <v>79</v>
      </c>
      <c r="V33">
        <v>300</v>
      </c>
      <c r="X33" t="s">
        <v>219</v>
      </c>
    </row>
    <row r="34" spans="8:24">
      <c r="H34" s="1" t="s">
        <v>520</v>
      </c>
      <c r="K34" s="1">
        <v>0.8</v>
      </c>
      <c r="M34" s="1" t="s">
        <v>219</v>
      </c>
      <c r="S34" t="s">
        <v>509</v>
      </c>
      <c r="U34" t="s">
        <v>487</v>
      </c>
      <c r="V34">
        <v>-72</v>
      </c>
      <c r="X34" t="s">
        <v>219</v>
      </c>
    </row>
    <row r="35" spans="8:24">
      <c r="H35" s="1" t="s">
        <v>521</v>
      </c>
      <c r="K35" s="1" t="s">
        <v>522</v>
      </c>
      <c r="M35" s="1" t="s">
        <v>219</v>
      </c>
      <c r="S35" t="s">
        <v>513</v>
      </c>
      <c r="U35" t="s">
        <v>487</v>
      </c>
      <c r="V35">
        <v>-164.12</v>
      </c>
      <c r="X35" t="s">
        <v>219</v>
      </c>
    </row>
    <row r="36" spans="8:24">
      <c r="H36" s="1" t="s">
        <v>523</v>
      </c>
      <c r="K36" s="1">
        <v>0.8</v>
      </c>
      <c r="M36" s="1" t="s">
        <v>259</v>
      </c>
      <c r="S36" t="s">
        <v>515</v>
      </c>
      <c r="U36" t="s">
        <v>487</v>
      </c>
      <c r="V36">
        <v>-26</v>
      </c>
      <c r="X36" t="s">
        <v>219</v>
      </c>
    </row>
    <row r="37" spans="8:24">
      <c r="H37" s="1" t="s">
        <v>524</v>
      </c>
      <c r="K37" s="1">
        <v>0.8</v>
      </c>
      <c r="M37" s="1" t="s">
        <v>259</v>
      </c>
      <c r="S37" t="s">
        <v>83</v>
      </c>
      <c r="U37" t="s">
        <v>525</v>
      </c>
      <c r="V37">
        <v>-100</v>
      </c>
      <c r="X37" t="s">
        <v>259</v>
      </c>
    </row>
    <row r="38" spans="8:24">
      <c r="H38" s="1" t="s">
        <v>526</v>
      </c>
      <c r="K38" s="1">
        <v>0.8</v>
      </c>
      <c r="M38" s="1" t="s">
        <v>259</v>
      </c>
      <c r="S38" t="s">
        <v>142</v>
      </c>
      <c r="U38" t="s">
        <v>450</v>
      </c>
      <c r="V38">
        <v>50</v>
      </c>
      <c r="X38" t="s">
        <v>259</v>
      </c>
    </row>
    <row r="39" spans="8:24">
      <c r="H39" s="1" t="s">
        <v>527</v>
      </c>
      <c r="K39" s="1">
        <v>0.8</v>
      </c>
      <c r="M39" s="1" t="s">
        <v>259</v>
      </c>
      <c r="S39" t="s">
        <v>182</v>
      </c>
      <c r="U39" t="s">
        <v>450</v>
      </c>
      <c r="V39">
        <v>20</v>
      </c>
      <c r="X39" t="s">
        <v>259</v>
      </c>
    </row>
    <row r="40" spans="8:24">
      <c r="H40" s="1" t="s">
        <v>528</v>
      </c>
      <c r="K40" s="1">
        <v>0.8</v>
      </c>
      <c r="M40" s="1" t="s">
        <v>259</v>
      </c>
      <c r="S40" t="s">
        <v>127</v>
      </c>
      <c r="U40" t="s">
        <v>450</v>
      </c>
      <c r="V40">
        <v>50</v>
      </c>
      <c r="X40" t="s">
        <v>259</v>
      </c>
    </row>
    <row r="41" spans="8:24">
      <c r="H41" s="1" t="s">
        <v>529</v>
      </c>
      <c r="K41" s="1">
        <v>0.8</v>
      </c>
      <c r="M41" s="1" t="s">
        <v>259</v>
      </c>
      <c r="S41" t="s">
        <v>70</v>
      </c>
      <c r="U41" t="s">
        <v>530</v>
      </c>
      <c r="V41">
        <v>50</v>
      </c>
      <c r="X41" t="s">
        <v>259</v>
      </c>
    </row>
    <row r="42" spans="8:24">
      <c r="H42" s="1" t="s">
        <v>531</v>
      </c>
      <c r="K42" s="1">
        <v>0.8</v>
      </c>
      <c r="M42" s="1" t="s">
        <v>259</v>
      </c>
      <c r="S42" t="s">
        <v>154</v>
      </c>
      <c r="U42" t="s">
        <v>532</v>
      </c>
      <c r="V42">
        <v>200</v>
      </c>
      <c r="X42" t="s">
        <v>259</v>
      </c>
    </row>
    <row r="43" spans="8:24">
      <c r="H43" s="1" t="s">
        <v>533</v>
      </c>
      <c r="K43" s="1">
        <v>0.8</v>
      </c>
      <c r="M43" s="1" t="s">
        <v>259</v>
      </c>
      <c r="S43" t="s">
        <v>534</v>
      </c>
      <c r="U43" t="s">
        <v>535</v>
      </c>
      <c r="V43">
        <v>-30</v>
      </c>
      <c r="X43" t="s">
        <v>259</v>
      </c>
    </row>
    <row r="44" spans="8:24">
      <c r="H44" s="1" t="s">
        <v>536</v>
      </c>
      <c r="K44" s="1">
        <v>0.8</v>
      </c>
      <c r="M44" s="1" t="s">
        <v>259</v>
      </c>
      <c r="S44" t="s">
        <v>131</v>
      </c>
      <c r="U44" t="s">
        <v>535</v>
      </c>
      <c r="V44">
        <v>-20</v>
      </c>
      <c r="X44" t="s">
        <v>259</v>
      </c>
    </row>
    <row r="45" spans="8:24">
      <c r="H45" s="1" t="s">
        <v>537</v>
      </c>
      <c r="K45" s="1">
        <v>0.8</v>
      </c>
      <c r="M45" s="1" t="s">
        <v>259</v>
      </c>
      <c r="S45" t="s">
        <v>538</v>
      </c>
      <c r="U45" t="s">
        <v>535</v>
      </c>
      <c r="V45">
        <v>-20</v>
      </c>
      <c r="X45" t="s">
        <v>259</v>
      </c>
    </row>
    <row r="46" spans="8:24">
      <c r="H46" s="1" t="s">
        <v>539</v>
      </c>
      <c r="K46" s="1">
        <v>0.8</v>
      </c>
      <c r="M46" s="1" t="s">
        <v>259</v>
      </c>
      <c r="S46" t="s">
        <v>151</v>
      </c>
      <c r="U46" t="s">
        <v>535</v>
      </c>
      <c r="V46">
        <v>-20</v>
      </c>
      <c r="X46" t="s">
        <v>259</v>
      </c>
    </row>
    <row r="47" spans="8:24">
      <c r="H47" s="1" t="s">
        <v>540</v>
      </c>
      <c r="K47" s="1">
        <v>0.8</v>
      </c>
      <c r="M47" s="1" t="s">
        <v>259</v>
      </c>
      <c r="S47" t="s">
        <v>538</v>
      </c>
      <c r="U47" t="s">
        <v>500</v>
      </c>
      <c r="V47">
        <v>-20</v>
      </c>
      <c r="X47" t="s">
        <v>259</v>
      </c>
    </row>
    <row r="48" spans="8:24">
      <c r="H48" s="1" t="s">
        <v>541</v>
      </c>
      <c r="K48" s="1">
        <v>0.8</v>
      </c>
      <c r="M48" s="1" t="s">
        <v>259</v>
      </c>
      <c r="S48" t="s">
        <v>542</v>
      </c>
      <c r="U48" t="s">
        <v>453</v>
      </c>
      <c r="V48">
        <v>-20</v>
      </c>
      <c r="X48" t="s">
        <v>259</v>
      </c>
    </row>
    <row r="49" spans="8:24">
      <c r="H49" s="1" t="s">
        <v>57</v>
      </c>
      <c r="K49" s="1">
        <v>0.8</v>
      </c>
      <c r="M49" s="1" t="s">
        <v>259</v>
      </c>
      <c r="S49" t="s">
        <v>83</v>
      </c>
      <c r="U49" t="s">
        <v>453</v>
      </c>
      <c r="V49">
        <v>-20</v>
      </c>
      <c r="X49" t="s">
        <v>259</v>
      </c>
    </row>
    <row r="50" spans="8:24">
      <c r="H50" s="1" t="s">
        <v>543</v>
      </c>
      <c r="K50" s="1">
        <v>0.8</v>
      </c>
      <c r="M50" s="1" t="s">
        <v>259</v>
      </c>
      <c r="S50" t="s">
        <v>533</v>
      </c>
      <c r="U50" t="s">
        <v>453</v>
      </c>
      <c r="V50">
        <v>-20</v>
      </c>
      <c r="X50" t="s">
        <v>259</v>
      </c>
    </row>
    <row r="51" spans="8:24">
      <c r="H51" s="1" t="s">
        <v>544</v>
      </c>
      <c r="K51" s="1">
        <v>0.8</v>
      </c>
      <c r="M51" s="1" t="s">
        <v>259</v>
      </c>
      <c r="S51" t="s">
        <v>531</v>
      </c>
      <c r="U51" t="s">
        <v>453</v>
      </c>
      <c r="V51">
        <v>-20</v>
      </c>
      <c r="X51" t="s">
        <v>259</v>
      </c>
    </row>
    <row r="52" spans="8:24">
      <c r="H52" s="1" t="s">
        <v>534</v>
      </c>
      <c r="K52" s="1" t="s">
        <v>504</v>
      </c>
      <c r="M52" s="1" t="s">
        <v>259</v>
      </c>
      <c r="S52" t="s">
        <v>545</v>
      </c>
      <c r="U52" t="s">
        <v>453</v>
      </c>
      <c r="V52">
        <v>-20</v>
      </c>
      <c r="X52" t="s">
        <v>259</v>
      </c>
    </row>
    <row r="53" spans="8:24">
      <c r="H53" s="1" t="s">
        <v>546</v>
      </c>
      <c r="K53" s="1" t="s">
        <v>522</v>
      </c>
      <c r="M53" s="1" t="s">
        <v>259</v>
      </c>
      <c r="S53" t="s">
        <v>45</v>
      </c>
      <c r="U53" t="s">
        <v>453</v>
      </c>
      <c r="V53">
        <v>-30</v>
      </c>
      <c r="X53" t="s">
        <v>259</v>
      </c>
    </row>
    <row r="54" spans="8:24">
      <c r="H54" s="1" t="s">
        <v>547</v>
      </c>
      <c r="K54" s="1" t="s">
        <v>504</v>
      </c>
      <c r="M54" s="1" t="s">
        <v>259</v>
      </c>
      <c r="S54" t="s">
        <v>85</v>
      </c>
      <c r="U54" t="s">
        <v>453</v>
      </c>
      <c r="V54">
        <v>-20</v>
      </c>
      <c r="X54" t="s">
        <v>259</v>
      </c>
    </row>
    <row r="55" spans="8:24">
      <c r="H55" s="1" t="s">
        <v>548</v>
      </c>
      <c r="K55" s="1" t="s">
        <v>504</v>
      </c>
      <c r="M55" s="1" t="s">
        <v>259</v>
      </c>
      <c r="S55" t="s">
        <v>149</v>
      </c>
      <c r="U55" t="s">
        <v>453</v>
      </c>
      <c r="V55">
        <v>-20</v>
      </c>
      <c r="X55" t="s">
        <v>259</v>
      </c>
    </row>
    <row r="56" spans="8:24">
      <c r="H56" s="1" t="s">
        <v>549</v>
      </c>
      <c r="K56" s="1" t="s">
        <v>275</v>
      </c>
      <c r="M56" s="1" t="s">
        <v>259</v>
      </c>
      <c r="S56" t="s">
        <v>548</v>
      </c>
      <c r="U56" t="s">
        <v>453</v>
      </c>
      <c r="V56">
        <v>-20</v>
      </c>
      <c r="X56" t="s">
        <v>259</v>
      </c>
    </row>
    <row r="57" spans="8:24">
      <c r="H57" s="1" t="s">
        <v>538</v>
      </c>
      <c r="K57" s="1" t="s">
        <v>522</v>
      </c>
      <c r="M57" s="1" t="s">
        <v>259</v>
      </c>
      <c r="S57" t="s">
        <v>131</v>
      </c>
      <c r="U57" t="s">
        <v>453</v>
      </c>
      <c r="V57">
        <v>-20</v>
      </c>
      <c r="X57" t="s">
        <v>259</v>
      </c>
    </row>
    <row r="58" spans="8:24">
      <c r="H58" s="1" t="s">
        <v>550</v>
      </c>
      <c r="K58" s="1" t="s">
        <v>551</v>
      </c>
      <c r="M58" s="1" t="s">
        <v>259</v>
      </c>
      <c r="S58" t="s">
        <v>538</v>
      </c>
      <c r="U58" t="s">
        <v>453</v>
      </c>
      <c r="V58">
        <v>-20</v>
      </c>
      <c r="X58" t="s">
        <v>259</v>
      </c>
    </row>
    <row r="59" spans="19:24">
      <c r="S59" t="s">
        <v>140</v>
      </c>
      <c r="U59" t="s">
        <v>453</v>
      </c>
      <c r="V59">
        <v>-20</v>
      </c>
      <c r="X59" t="s">
        <v>259</v>
      </c>
    </row>
    <row r="60" spans="19:24">
      <c r="S60" t="s">
        <v>150</v>
      </c>
      <c r="U60" t="s">
        <v>453</v>
      </c>
      <c r="V60">
        <v>-20</v>
      </c>
      <c r="X60" t="s">
        <v>259</v>
      </c>
    </row>
    <row r="61" spans="19:24">
      <c r="S61" t="s">
        <v>127</v>
      </c>
      <c r="U61" t="s">
        <v>453</v>
      </c>
      <c r="V61">
        <v>-20</v>
      </c>
      <c r="X61" t="s">
        <v>259</v>
      </c>
    </row>
    <row r="62" spans="19:24">
      <c r="S62" t="s">
        <v>547</v>
      </c>
      <c r="U62" t="s">
        <v>453</v>
      </c>
      <c r="V62">
        <v>-20</v>
      </c>
      <c r="X62" t="s">
        <v>259</v>
      </c>
    </row>
    <row r="63" spans="19:24">
      <c r="S63" t="s">
        <v>546</v>
      </c>
      <c r="U63" t="s">
        <v>453</v>
      </c>
      <c r="V63">
        <v>-20</v>
      </c>
      <c r="X63" t="s">
        <v>259</v>
      </c>
    </row>
    <row r="64" spans="19:24">
      <c r="S64" t="s">
        <v>531</v>
      </c>
      <c r="U64" t="s">
        <v>552</v>
      </c>
      <c r="V64" t="s">
        <v>553</v>
      </c>
      <c r="X64" t="s">
        <v>259</v>
      </c>
    </row>
    <row r="65" spans="19:24">
      <c r="S65" t="s">
        <v>114</v>
      </c>
      <c r="U65" t="s">
        <v>466</v>
      </c>
      <c r="V65">
        <v>540</v>
      </c>
      <c r="X65" t="s">
        <v>259</v>
      </c>
    </row>
    <row r="66" spans="19:24">
      <c r="S66" t="s">
        <v>124</v>
      </c>
      <c r="U66" t="s">
        <v>466</v>
      </c>
      <c r="V66">
        <v>80</v>
      </c>
      <c r="X66" t="s">
        <v>259</v>
      </c>
    </row>
    <row r="67" spans="19:24">
      <c r="S67" t="s">
        <v>125</v>
      </c>
      <c r="U67" t="s">
        <v>466</v>
      </c>
      <c r="V67">
        <v>540</v>
      </c>
      <c r="X67" t="s">
        <v>259</v>
      </c>
    </row>
    <row r="68" spans="19:24">
      <c r="S68" t="s">
        <v>115</v>
      </c>
      <c r="U68" t="s">
        <v>466</v>
      </c>
      <c r="V68">
        <v>260</v>
      </c>
      <c r="X68" t="s">
        <v>259</v>
      </c>
    </row>
    <row r="69" ht="17.25" spans="8:24">
      <c r="H69" s="3"/>
      <c r="I69" s="4"/>
      <c r="J69" s="5"/>
      <c r="K69" s="5"/>
      <c r="S69" t="s">
        <v>116</v>
      </c>
      <c r="U69" t="s">
        <v>466</v>
      </c>
      <c r="V69">
        <v>480</v>
      </c>
      <c r="X69" t="s">
        <v>259</v>
      </c>
    </row>
    <row r="70" ht="17.25" spans="8:24">
      <c r="H70" s="3"/>
      <c r="I70" s="4"/>
      <c r="J70" s="5"/>
      <c r="K70" s="5"/>
      <c r="S70" t="s">
        <v>122</v>
      </c>
      <c r="U70" t="s">
        <v>466</v>
      </c>
      <c r="V70">
        <v>500</v>
      </c>
      <c r="X70" t="s">
        <v>259</v>
      </c>
    </row>
    <row r="71" ht="17.25" spans="8:24">
      <c r="H71" s="3"/>
      <c r="I71" s="4"/>
      <c r="J71" s="5"/>
      <c r="K71" s="5"/>
      <c r="S71" t="s">
        <v>554</v>
      </c>
      <c r="U71" t="s">
        <v>466</v>
      </c>
      <c r="V71">
        <v>440</v>
      </c>
      <c r="X71" t="s">
        <v>259</v>
      </c>
    </row>
    <row r="72" ht="17.25" spans="8:24">
      <c r="H72" s="3"/>
      <c r="I72" s="4"/>
      <c r="J72" s="5"/>
      <c r="K72" s="6"/>
      <c r="S72" t="s">
        <v>123</v>
      </c>
      <c r="U72" t="s">
        <v>466</v>
      </c>
      <c r="V72">
        <v>40</v>
      </c>
      <c r="X72" t="s">
        <v>259</v>
      </c>
    </row>
    <row r="73" ht="17.25" spans="8:24">
      <c r="H73" s="3"/>
      <c r="I73" s="4"/>
      <c r="J73" s="5"/>
      <c r="K73" s="6"/>
      <c r="S73" t="s">
        <v>543</v>
      </c>
      <c r="U73" t="s">
        <v>466</v>
      </c>
      <c r="V73">
        <v>20</v>
      </c>
      <c r="X73" t="s">
        <v>259</v>
      </c>
    </row>
    <row r="74" ht="17.25" spans="8:24">
      <c r="H74" s="3"/>
      <c r="I74" s="4"/>
      <c r="J74" s="5"/>
      <c r="K74" s="6"/>
      <c r="S74" t="s">
        <v>544</v>
      </c>
      <c r="U74" t="s">
        <v>466</v>
      </c>
      <c r="V74">
        <v>20</v>
      </c>
      <c r="X74" t="s">
        <v>259</v>
      </c>
    </row>
    <row r="75" ht="17.25" spans="8:24">
      <c r="H75" s="3"/>
      <c r="I75" s="4"/>
      <c r="J75" s="5"/>
      <c r="K75" s="6"/>
      <c r="S75" t="s">
        <v>555</v>
      </c>
      <c r="U75" t="s">
        <v>79</v>
      </c>
      <c r="V75">
        <v>15</v>
      </c>
      <c r="X75" t="s">
        <v>259</v>
      </c>
    </row>
    <row r="76" ht="17.25" spans="8:24">
      <c r="H76" s="3"/>
      <c r="I76" s="4"/>
      <c r="J76" s="5"/>
      <c r="K76" s="6"/>
      <c r="S76" t="s">
        <v>62</v>
      </c>
      <c r="U76" t="s">
        <v>79</v>
      </c>
      <c r="V76">
        <v>20</v>
      </c>
      <c r="X76" t="s">
        <v>259</v>
      </c>
    </row>
    <row r="77" ht="17.25" spans="8:24">
      <c r="H77" s="3"/>
      <c r="I77" s="4"/>
      <c r="J77" s="5"/>
      <c r="K77" s="7"/>
      <c r="S77" t="s">
        <v>85</v>
      </c>
      <c r="U77" t="s">
        <v>79</v>
      </c>
      <c r="V77">
        <v>300</v>
      </c>
      <c r="X77" t="s">
        <v>259</v>
      </c>
    </row>
    <row r="78" ht="17.25" spans="8:24">
      <c r="H78" s="3"/>
      <c r="I78" s="4"/>
      <c r="J78" s="5"/>
      <c r="K78" s="6"/>
      <c r="S78" t="s">
        <v>71</v>
      </c>
      <c r="U78" t="s">
        <v>79</v>
      </c>
      <c r="V78">
        <v>300</v>
      </c>
      <c r="X78" t="s">
        <v>259</v>
      </c>
    </row>
    <row r="79" ht="17.25" spans="8:24">
      <c r="H79" s="3"/>
      <c r="I79" s="4"/>
      <c r="J79" s="5"/>
      <c r="K79" s="6"/>
      <c r="S79" t="s">
        <v>84</v>
      </c>
      <c r="U79" t="s">
        <v>79</v>
      </c>
      <c r="V79">
        <v>260</v>
      </c>
      <c r="X79" t="s">
        <v>259</v>
      </c>
    </row>
    <row r="80" spans="19:24">
      <c r="S80" t="s">
        <v>86</v>
      </c>
      <c r="U80" t="s">
        <v>79</v>
      </c>
      <c r="V80">
        <v>300</v>
      </c>
      <c r="X80" t="s">
        <v>259</v>
      </c>
    </row>
    <row r="81" spans="19:24">
      <c r="S81" t="s">
        <v>72</v>
      </c>
      <c r="U81" t="s">
        <v>79</v>
      </c>
      <c r="V81">
        <v>300</v>
      </c>
      <c r="X81" t="s">
        <v>259</v>
      </c>
    </row>
    <row r="82" spans="19:24">
      <c r="S82" t="s">
        <v>548</v>
      </c>
      <c r="U82" t="s">
        <v>487</v>
      </c>
      <c r="V82">
        <v>-127.96</v>
      </c>
      <c r="X82" t="s">
        <v>259</v>
      </c>
    </row>
    <row r="83" spans="19:24">
      <c r="S83" t="s">
        <v>547</v>
      </c>
      <c r="U83" t="s">
        <v>487</v>
      </c>
      <c r="V83">
        <v>-65.34</v>
      </c>
      <c r="X83" t="s">
        <v>259</v>
      </c>
    </row>
  </sheetData>
  <sortState ref="R6:S390">
    <sortCondition ref="R6"/>
  </sortState>
  <conditionalFormatting sqref="H72">
    <cfRule type="duplicateValues" dxfId="0" priority="5"/>
  </conditionalFormatting>
  <conditionalFormatting sqref="H73">
    <cfRule type="duplicateValues" dxfId="0" priority="4"/>
  </conditionalFormatting>
  <conditionalFormatting sqref="H74">
    <cfRule type="duplicateValues" dxfId="0" priority="8"/>
  </conditionalFormatting>
  <conditionalFormatting sqref="H75">
    <cfRule type="duplicateValues" dxfId="0" priority="7"/>
  </conditionalFormatting>
  <conditionalFormatting sqref="H76">
    <cfRule type="duplicateValues" dxfId="0" priority="2"/>
  </conditionalFormatting>
  <conditionalFormatting sqref="H69:H71">
    <cfRule type="duplicateValues" dxfId="0" priority="1"/>
  </conditionalFormatting>
  <conditionalFormatting sqref="H72:H73">
    <cfRule type="duplicateValues" dxfId="0" priority="3"/>
  </conditionalFormatting>
  <conditionalFormatting sqref="H74:H7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劳务费</vt:lpstr>
      <vt:lpstr>考勤</vt:lpstr>
      <vt:lpstr>奖惩</vt:lpstr>
      <vt:lpstr>Sheet2</vt:lpstr>
      <vt:lpstr>工龄工资</vt:lpstr>
      <vt:lpstr>工资计提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2025-10-27T03:29:38Z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  <property fmtid="{D5CDD505-2E9C-101B-9397-08002B2CF9AE}" pid="5" name="ICV">
    <vt:lpwstr>38CF063A60CF442D9C4B52C83932B646_13</vt:lpwstr>
  </property>
</Properties>
</file>