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劳务费" sheetId="2" r:id="rId1"/>
    <sheet name="考勤" sheetId="1" r:id="rId2"/>
    <sheet name="奖惩" sheetId="3" r:id="rId3"/>
    <sheet name="Sheet3" sheetId="6" r:id="rId4"/>
    <sheet name="Sheet2" sheetId="5" state="hidden" r:id="rId5"/>
    <sheet name="Sheet1" sheetId="4" state="hidden" r:id="rId6"/>
  </sheets>
  <externalReferences>
    <externalReference r:id="rId8"/>
  </externalReferences>
  <definedNames>
    <definedName name="_xlnm._FilterDatabase" localSheetId="0" hidden="1">劳务费!$A$1:$Q$99</definedName>
    <definedName name="_xlnm._FilterDatabase" localSheetId="1" hidden="1">考勤!$A$1:$AQ$286</definedName>
    <definedName name="_xlnm._FilterDatabase" localSheetId="2" hidden="1">奖惩!$A$1:$G$57</definedName>
  </definedNames>
  <calcPr calcId="191029"/>
  <pivotCaches>
    <pivotCache cacheId="0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  <author>镜片室</author>
    <author>GHRC</author>
  </authors>
  <commentList>
    <comment ref="K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T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U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V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Y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V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W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X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Y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T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U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V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W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X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Y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H1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H14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149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出差</t>
        </r>
      </text>
    </comment>
    <comment ref="R149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出差</t>
        </r>
      </text>
    </comment>
    <comment ref="J154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吃饭1小时</t>
        </r>
      </text>
    </comment>
    <comment ref="Q167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出差</t>
        </r>
      </text>
    </comment>
    <comment ref="R167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出差</t>
        </r>
      </text>
    </comment>
    <comment ref="AB197" authorId="2">
      <text>
        <r>
          <rPr>
            <b/>
            <sz val="9"/>
            <rFont val="宋体"/>
            <charset val="134"/>
          </rPr>
          <t>GHRC:出差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<sst xmlns="http://schemas.openxmlformats.org/spreadsheetml/2006/main" count="1790" uniqueCount="237">
  <si>
    <t>9月劳务费</t>
  </si>
  <si>
    <t>序号</t>
  </si>
  <si>
    <t>车间</t>
  </si>
  <si>
    <t>姓名</t>
  </si>
  <si>
    <t>职位</t>
  </si>
  <si>
    <t>出勤天数</t>
  </si>
  <si>
    <t>日常工时</t>
  </si>
  <si>
    <t>日常单价</t>
  </si>
  <si>
    <t>日常工资</t>
  </si>
  <si>
    <t>加班工时</t>
  </si>
  <si>
    <t>加班单价</t>
  </si>
  <si>
    <t>加班工资</t>
  </si>
  <si>
    <t>奖惩</t>
  </si>
  <si>
    <t>工资小计</t>
  </si>
  <si>
    <t>饭补</t>
  </si>
  <si>
    <t>工资合计</t>
  </si>
  <si>
    <t>备注</t>
  </si>
  <si>
    <t>注塑</t>
  </si>
  <si>
    <t>韩明霞</t>
  </si>
  <si>
    <t>操作工</t>
  </si>
  <si>
    <t>电泳</t>
  </si>
  <si>
    <t>赵永爱</t>
  </si>
  <si>
    <t>陈华</t>
  </si>
  <si>
    <t>赵春娥</t>
  </si>
  <si>
    <t>闫庆军</t>
  </si>
  <si>
    <t>徐淑珍</t>
  </si>
  <si>
    <t>张瑞丽</t>
  </si>
  <si>
    <t>冲压</t>
  </si>
  <si>
    <t>马文博</t>
  </si>
  <si>
    <t>焊工</t>
  </si>
  <si>
    <t>底座</t>
  </si>
  <si>
    <t>闫麟</t>
  </si>
  <si>
    <t>组装工</t>
  </si>
  <si>
    <t>刘新</t>
  </si>
  <si>
    <t>闻龙超</t>
  </si>
  <si>
    <t>刘万鹏</t>
  </si>
  <si>
    <t>工艺工程部</t>
  </si>
  <si>
    <t>李玉强</t>
  </si>
  <si>
    <t>新产品试制技工</t>
  </si>
  <si>
    <t>发泡</t>
  </si>
  <si>
    <t>付玉浩1</t>
  </si>
  <si>
    <t>发泡工</t>
  </si>
  <si>
    <t>崔淑玲</t>
  </si>
  <si>
    <t>焊接</t>
  </si>
  <si>
    <t>王金玉</t>
  </si>
  <si>
    <t>摆件工</t>
  </si>
  <si>
    <t>刘希伟</t>
  </si>
  <si>
    <t>李金良</t>
  </si>
  <si>
    <t>孟祥广</t>
  </si>
  <si>
    <t>徐福祥</t>
  </si>
  <si>
    <t>王宏建</t>
  </si>
  <si>
    <t>王云</t>
  </si>
  <si>
    <t>王祥旭</t>
  </si>
  <si>
    <t>蒋金伟</t>
  </si>
  <si>
    <t>徐秀云</t>
  </si>
  <si>
    <t>宋风君</t>
  </si>
  <si>
    <t>于德雨</t>
  </si>
  <si>
    <t>李承骏</t>
  </si>
  <si>
    <t>刘振煊</t>
  </si>
  <si>
    <t>李中乐</t>
  </si>
  <si>
    <t>张鹤潇</t>
  </si>
  <si>
    <t>张智斌</t>
  </si>
  <si>
    <t>赵玉合</t>
  </si>
  <si>
    <t>吴英正</t>
  </si>
  <si>
    <t>白昌昊</t>
  </si>
  <si>
    <t>王佳乐</t>
  </si>
  <si>
    <t>王春蕾</t>
  </si>
  <si>
    <t>李树昶</t>
  </si>
  <si>
    <t>高英浩</t>
  </si>
  <si>
    <t>程鸿林</t>
  </si>
  <si>
    <t>孙新华</t>
  </si>
  <si>
    <t>李春梅</t>
  </si>
  <si>
    <t>销售</t>
  </si>
  <si>
    <t>郭仕鹏</t>
  </si>
  <si>
    <t>张淑敏</t>
  </si>
  <si>
    <t>马文亮</t>
  </si>
  <si>
    <t>刘洪源</t>
  </si>
  <si>
    <t>齐博凯</t>
  </si>
  <si>
    <t>宗春友</t>
  </si>
  <si>
    <t>宗晓雄</t>
  </si>
  <si>
    <t>王盼盼</t>
  </si>
  <si>
    <t>张德义</t>
  </si>
  <si>
    <t>耿浩玮</t>
  </si>
  <si>
    <t>时文东</t>
  </si>
  <si>
    <t>邓福海</t>
  </si>
  <si>
    <t>刘厚腾</t>
  </si>
  <si>
    <t>滕爱文</t>
  </si>
  <si>
    <t>高磊</t>
  </si>
  <si>
    <t>付玉浩</t>
  </si>
  <si>
    <t>姚鹏飞</t>
  </si>
  <si>
    <t>李鑫瑞</t>
  </si>
  <si>
    <t>周庆雨</t>
  </si>
  <si>
    <t>王进</t>
  </si>
  <si>
    <t>郑文风</t>
  </si>
  <si>
    <t>王振</t>
  </si>
  <si>
    <t>张志城</t>
  </si>
  <si>
    <t>王英圳</t>
  </si>
  <si>
    <t>杨朔</t>
  </si>
  <si>
    <t>刘晔</t>
  </si>
  <si>
    <t>刘力禹</t>
  </si>
  <si>
    <t>滕连旺</t>
  </si>
  <si>
    <t>王洪艺</t>
  </si>
  <si>
    <t>张传稳</t>
  </si>
  <si>
    <t>后视镜</t>
  </si>
  <si>
    <t>杨浩</t>
  </si>
  <si>
    <t>刘洪源1</t>
  </si>
  <si>
    <t>齐博凯1</t>
  </si>
  <si>
    <t>孙文晶</t>
  </si>
  <si>
    <t>张伟东</t>
  </si>
  <si>
    <t>鲁璐</t>
  </si>
  <si>
    <t>袁帅</t>
  </si>
  <si>
    <t>于培沂</t>
  </si>
  <si>
    <t>刘红元</t>
  </si>
  <si>
    <t>刘保玲</t>
  </si>
  <si>
    <t>王文超</t>
  </si>
  <si>
    <t>宋忱朔</t>
  </si>
  <si>
    <t>李帅霖</t>
  </si>
  <si>
    <t>张丽</t>
  </si>
  <si>
    <t>冯玉兰</t>
  </si>
  <si>
    <t>3.0H6</t>
  </si>
  <si>
    <t>曹政</t>
  </si>
  <si>
    <t>张宝珠</t>
  </si>
  <si>
    <t>王海名</t>
  </si>
  <si>
    <t>2.0重卡</t>
  </si>
  <si>
    <t>冯嘉晟</t>
  </si>
  <si>
    <t>孙国强</t>
  </si>
  <si>
    <t>王嘉梁</t>
  </si>
  <si>
    <t>张彭</t>
  </si>
  <si>
    <t>合计：</t>
  </si>
  <si>
    <t>开票数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</si>
  <si>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</si>
  <si>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</si>
  <si>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</si>
  <si>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</si>
  <si>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</si>
  <si>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</si>
  <si>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</si>
  <si>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</si>
  <si>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</si>
  <si>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</si>
  <si>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</si>
  <si>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</si>
  <si>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</si>
  <si>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</si>
  <si>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</si>
  <si>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</si>
  <si>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</si>
  <si>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上午</t>
  </si>
  <si>
    <t>正熙人力</t>
  </si>
  <si>
    <t>下午</t>
  </si>
  <si>
    <t>加班</t>
  </si>
  <si>
    <t>休</t>
  </si>
  <si>
    <t>离职</t>
  </si>
  <si>
    <t>劳务</t>
  </si>
  <si>
    <t>白</t>
  </si>
  <si>
    <t>夜</t>
  </si>
  <si>
    <t>离</t>
  </si>
  <si>
    <t>轻卡</t>
  </si>
  <si>
    <t>H6</t>
  </si>
  <si>
    <t>H4</t>
  </si>
  <si>
    <t>重卡</t>
  </si>
  <si>
    <t>旷</t>
  </si>
  <si>
    <t>职</t>
  </si>
  <si>
    <t>异常情况</t>
  </si>
  <si>
    <t>金额</t>
  </si>
  <si>
    <t>夜班补助</t>
  </si>
  <si>
    <t>首末件表提前填写</t>
  </si>
  <si>
    <t>欧马可盖板漏焊</t>
  </si>
  <si>
    <t>漏装螺母</t>
  </si>
  <si>
    <t>补8月工资差额（焊工-摆件工）</t>
  </si>
  <si>
    <t>座椅H6</t>
  </si>
  <si>
    <t>周嘉壹</t>
  </si>
  <si>
    <t>李凌晗</t>
  </si>
  <si>
    <t>仉寅达</t>
  </si>
  <si>
    <t>吕佳雨</t>
  </si>
  <si>
    <t>秦鹤洋</t>
  </si>
  <si>
    <t>孙鹤洋</t>
  </si>
  <si>
    <t>赵祥羽</t>
  </si>
  <si>
    <t>徐富祥</t>
  </si>
  <si>
    <t>韩文仲</t>
  </si>
  <si>
    <t>吕东霖</t>
  </si>
  <si>
    <t>白全林</t>
  </si>
  <si>
    <t>吴勇潭</t>
  </si>
  <si>
    <t>郑骅峻</t>
  </si>
  <si>
    <t>端永霞</t>
  </si>
  <si>
    <t>宋俊达</t>
  </si>
  <si>
    <t>李洪明</t>
  </si>
  <si>
    <t>张名喆</t>
  </si>
  <si>
    <t>刘松林</t>
  </si>
  <si>
    <t>韩钧山</t>
  </si>
  <si>
    <t>宗春禄</t>
  </si>
  <si>
    <t>郭浩然</t>
  </si>
  <si>
    <t>刘彦</t>
  </si>
  <si>
    <t>张春晖</t>
  </si>
  <si>
    <t>张景越</t>
  </si>
  <si>
    <t>马阔</t>
  </si>
  <si>
    <t>代汝华</t>
  </si>
  <si>
    <t>张文广</t>
  </si>
  <si>
    <t>张玮庆</t>
  </si>
  <si>
    <t>魏子航</t>
  </si>
  <si>
    <t>高春凤</t>
  </si>
  <si>
    <t>刘其航</t>
  </si>
  <si>
    <t>欧马可</t>
  </si>
  <si>
    <t>王世玉</t>
  </si>
  <si>
    <t>赵鸿广</t>
  </si>
  <si>
    <t>陈铭贺</t>
  </si>
  <si>
    <t>郭议谦</t>
  </si>
  <si>
    <t>刘灿禄</t>
  </si>
  <si>
    <t>张家滕</t>
  </si>
  <si>
    <t>刘译聪</t>
  </si>
  <si>
    <t>田金梅</t>
  </si>
  <si>
    <t>崔绍岚</t>
  </si>
  <si>
    <t>司博文</t>
  </si>
  <si>
    <t>何文帅</t>
  </si>
  <si>
    <t>缝纫</t>
  </si>
  <si>
    <t>张洪硕</t>
  </si>
  <si>
    <t>李淑艳</t>
  </si>
  <si>
    <t>刘博</t>
  </si>
  <si>
    <t>陈连深</t>
  </si>
  <si>
    <t>刘桐江</t>
  </si>
  <si>
    <t>韩佳庆</t>
  </si>
  <si>
    <t>王新铭</t>
  </si>
  <si>
    <t>郭树锦</t>
  </si>
  <si>
    <t>赵文豪</t>
  </si>
  <si>
    <t>宋悦瑞</t>
  </si>
  <si>
    <t>张瑞熙</t>
  </si>
  <si>
    <t>胡烘瑞</t>
  </si>
  <si>
    <t>崔华凤</t>
  </si>
  <si>
    <t>翟涵</t>
  </si>
  <si>
    <t>高嘉烁</t>
  </si>
  <si>
    <t>杨佳琪</t>
  </si>
  <si>
    <t>许海瑞</t>
  </si>
  <si>
    <t>刘笑江</t>
  </si>
  <si>
    <t>姬贺轩</t>
  </si>
  <si>
    <t>韩润坤</t>
  </si>
  <si>
    <t>郑云鹤</t>
  </si>
  <si>
    <t>刘敏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</si>
</sst>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"/>
    <numFmt numFmtId="177" formatCode="0.0_ "/>
    <numFmt numFmtId="178" formatCode="0_ "/>
    <numFmt numFmtId="179" formatCode="0.00_ "/>
    <numFmt numFmtId="180" formatCode="0.0"/>
  </numFmts>
  <fonts count="6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1"/>
      <name val="微软雅黑"/>
      <charset val="134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6"/>
      <color theme="1"/>
      <name val="宋体"/>
      <charset val="134"/>
    </font>
    <font>
      <sz val="16"/>
      <color indexed="8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b/>
      <sz val="12"/>
      <color theme="1"/>
      <name val="微软雅黑"/>
      <charset val="134"/>
    </font>
    <font>
      <b/>
      <sz val="12"/>
      <color indexed="8"/>
      <name val="微软雅黑"/>
      <charset val="134"/>
    </font>
    <font>
      <b/>
      <sz val="14"/>
      <color indexed="8"/>
      <name val="微软雅黑"/>
      <charset val="134"/>
    </font>
    <font>
      <sz val="12"/>
      <name val="宋体"/>
      <charset val="134"/>
      <scheme val="minor"/>
    </font>
    <font>
      <sz val="12"/>
      <color indexed="8"/>
      <name val="微软雅黑"/>
      <charset val="134"/>
    </font>
    <font>
      <b/>
      <sz val="20"/>
      <color theme="1"/>
      <name val="微软雅黑"/>
      <charset val="134"/>
    </font>
    <font>
      <b/>
      <sz val="20"/>
      <color indexed="8"/>
      <name val="微软雅黑"/>
      <charset val="134"/>
    </font>
    <font>
      <sz val="10"/>
      <color indexed="8"/>
      <name val="微软雅黑"/>
      <charset val="134"/>
    </font>
    <font>
      <sz val="14"/>
      <color indexed="8"/>
      <name val="微软雅黑"/>
      <charset val="134"/>
    </font>
    <font>
      <sz val="14"/>
      <color theme="1"/>
      <name val="微软雅黑"/>
      <charset val="134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indexed="8"/>
      <name val="宋体"/>
      <charset val="134"/>
    </font>
    <font>
      <b/>
      <sz val="11"/>
      <name val="微软雅黑"/>
      <charset val="134"/>
    </font>
    <font>
      <sz val="10"/>
      <name val="微软雅黑"/>
      <charset val="134"/>
    </font>
    <font>
      <sz val="9"/>
      <name val="宋体"/>
      <charset val="134"/>
    </font>
    <font>
      <sz val="11"/>
      <color rgb="FFFF0000"/>
      <name val="宋体"/>
      <charset val="134"/>
    </font>
    <font>
      <sz val="10"/>
      <color theme="1"/>
      <name val="宋体"/>
      <charset val="134"/>
      <scheme val="minor"/>
    </font>
    <font>
      <sz val="9"/>
      <name val="微软雅黑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b/>
      <sz val="14"/>
      <color theme="1"/>
      <name val="微软雅黑"/>
      <charset val="134"/>
    </font>
    <font>
      <sz val="9"/>
      <color rgb="FFFF0000"/>
      <name val="微软雅黑"/>
      <charset val="134"/>
    </font>
    <font>
      <sz val="6"/>
      <name val="微软雅黑"/>
      <charset val="134"/>
    </font>
    <font>
      <sz val="10"/>
      <name val="宋体"/>
      <charset val="134"/>
      <scheme val="minor"/>
    </font>
    <font>
      <sz val="11"/>
      <color indexed="8"/>
      <name val="微软雅黑"/>
      <charset val="134"/>
    </font>
    <font>
      <sz val="11"/>
      <name val="宋体"/>
      <charset val="134"/>
    </font>
    <font>
      <b/>
      <sz val="16"/>
      <color theme="1"/>
      <name val="宋体"/>
      <charset val="134"/>
    </font>
    <font>
      <b/>
      <sz val="16"/>
      <color indexed="8"/>
      <name val="宋体"/>
      <charset val="134"/>
    </font>
    <font>
      <b/>
      <sz val="16"/>
      <color indexed="8"/>
      <name val="微软雅黑"/>
      <charset val="134"/>
    </font>
    <font>
      <sz val="16"/>
      <color indexed="8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4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2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12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13" borderId="13" applyNumberFormat="0" applyAlignment="0" applyProtection="0">
      <alignment vertical="center"/>
    </xf>
    <xf numFmtId="0" fontId="51" fillId="14" borderId="14" applyNumberFormat="0" applyAlignment="0" applyProtection="0">
      <alignment vertical="center"/>
    </xf>
    <xf numFmtId="0" fontId="52" fillId="14" borderId="13" applyNumberFormat="0" applyAlignment="0" applyProtection="0">
      <alignment vertical="center"/>
    </xf>
    <xf numFmtId="0" fontId="53" fillId="15" borderId="15" applyNumberFormat="0" applyAlignment="0" applyProtection="0">
      <alignment vertical="center"/>
    </xf>
    <xf numFmtId="0" fontId="54" fillId="0" borderId="16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3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7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1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59" fillId="34" borderId="0" applyNumberFormat="0" applyBorder="0" applyAlignment="0" applyProtection="0">
      <alignment vertical="center"/>
    </xf>
    <xf numFmtId="0" fontId="59" fillId="35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7" borderId="0" applyNumberFormat="0" applyBorder="0" applyAlignment="0" applyProtection="0">
      <alignment vertical="center"/>
    </xf>
    <xf numFmtId="0" fontId="59" fillId="38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0" fillId="41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61" fillId="0" borderId="0">
      <alignment vertical="center"/>
    </xf>
  </cellStyleXfs>
  <cellXfs count="188">
    <xf numFmtId="0" fontId="0" fillId="0" borderId="0" xfId="0">
      <alignment vertical="center"/>
    </xf>
    <xf numFmtId="0" fontId="0" fillId="0" borderId="1" xfId="0" applyFill="1" applyBorder="1">
      <alignment vertical="center"/>
    </xf>
    <xf numFmtId="0" fontId="0" fillId="0" borderId="1" xfId="0" applyBorder="1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>
      <alignment vertical="center"/>
    </xf>
    <xf numFmtId="0" fontId="2" fillId="0" borderId="1" xfId="0" applyFont="1" applyFill="1" applyBorder="1" applyAlignment="1"/>
    <xf numFmtId="0" fontId="0" fillId="0" borderId="1" xfId="0" applyNumberFormat="1" applyBorder="1">
      <alignment vertical="center"/>
    </xf>
    <xf numFmtId="0" fontId="0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>
      <alignment vertical="center"/>
    </xf>
    <xf numFmtId="0" fontId="2" fillId="0" borderId="0" xfId="0" applyFont="1" applyFill="1" applyBorder="1" applyAlignment="1"/>
    <xf numFmtId="0" fontId="0" fillId="0" borderId="0" xfId="0" applyNumberFormat="1" applyBorder="1">
      <alignment vertical="center"/>
    </xf>
    <xf numFmtId="0" fontId="0" fillId="0" borderId="3" xfId="0" applyNumberFormat="1" applyBorder="1">
      <alignment vertical="center"/>
    </xf>
    <xf numFmtId="0" fontId="0" fillId="0" borderId="0" xfId="0" applyBorder="1">
      <alignment vertical="center"/>
    </xf>
    <xf numFmtId="0" fontId="3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8" fillId="4" borderId="1" xfId="0" applyFont="1" applyFill="1" applyBorder="1" applyAlignment="1" applyProtection="1">
      <alignment horizontal="center" vertical="center"/>
      <protection locked="0"/>
    </xf>
    <xf numFmtId="0" fontId="9" fillId="3" borderId="1" xfId="0" applyFont="1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>
      <alignment horizontal="center" vertical="center"/>
    </xf>
    <xf numFmtId="177" fontId="8" fillId="3" borderId="4" xfId="0" applyNumberFormat="1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0" fontId="9" fillId="4" borderId="1" xfId="0" applyFont="1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>
      <alignment horizontal="center" vertical="center"/>
    </xf>
    <xf numFmtId="177" fontId="8" fillId="4" borderId="4" xfId="0" applyNumberFormat="1" applyFont="1" applyFill="1" applyBorder="1" applyAlignment="1" applyProtection="1">
      <alignment horizontal="center" vertical="center"/>
      <protection locked="0"/>
    </xf>
    <xf numFmtId="178" fontId="8" fillId="4" borderId="4" xfId="0" applyNumberFormat="1" applyFont="1" applyFill="1" applyBorder="1" applyAlignment="1" applyProtection="1">
      <alignment horizontal="center" vertical="center"/>
      <protection locked="0"/>
    </xf>
    <xf numFmtId="178" fontId="8" fillId="3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4" xfId="0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0" fillId="0" borderId="5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5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0" fillId="5" borderId="1" xfId="0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176" fontId="0" fillId="3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0" fontId="9" fillId="6" borderId="1" xfId="0" applyFont="1" applyFill="1" applyBorder="1" applyAlignment="1" applyProtection="1">
      <alignment horizontal="center" vertical="center"/>
      <protection locked="0"/>
    </xf>
    <xf numFmtId="0" fontId="0" fillId="6" borderId="1" xfId="0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/>
    <xf numFmtId="0" fontId="11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6" xfId="0" applyFont="1" applyFill="1" applyBorder="1" applyAlignment="1" applyProtection="1">
      <alignment horizontal="center" vertical="center"/>
      <protection locked="0"/>
    </xf>
    <xf numFmtId="0" fontId="11" fillId="3" borderId="1" xfId="0" applyFont="1" applyFill="1" applyBorder="1" applyAlignment="1">
      <alignment horizontal="center" vertical="center"/>
    </xf>
    <xf numFmtId="0" fontId="10" fillId="0" borderId="7" xfId="0" applyFont="1" applyFill="1" applyBorder="1" applyAlignment="1" applyProtection="1">
      <alignment horizontal="center" vertical="center"/>
      <protection locked="0"/>
    </xf>
    <xf numFmtId="0" fontId="11" fillId="0" borderId="4" xfId="0" applyFont="1" applyFill="1" applyBorder="1" applyAlignment="1" applyProtection="1">
      <alignment horizontal="center" vertical="center"/>
      <protection locked="0"/>
    </xf>
    <xf numFmtId="0" fontId="11" fillId="0" borderId="4" xfId="0" applyFont="1" applyFill="1" applyBorder="1" applyAlignment="1">
      <alignment horizontal="center" vertical="center"/>
    </xf>
    <xf numFmtId="0" fontId="10" fillId="7" borderId="1" xfId="0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>
      <alignment horizontal="center" vertical="center"/>
    </xf>
    <xf numFmtId="0" fontId="15" fillId="3" borderId="1" xfId="0" applyFont="1" applyFill="1" applyBorder="1" applyAlignment="1" applyProtection="1">
      <alignment horizontal="center" vertical="center"/>
      <protection locked="0"/>
    </xf>
    <xf numFmtId="0" fontId="16" fillId="3" borderId="1" xfId="0" applyFont="1" applyFill="1" applyBorder="1" applyAlignment="1" applyProtection="1">
      <alignment horizontal="center" vertical="center"/>
      <protection locked="0"/>
    </xf>
    <xf numFmtId="0" fontId="16" fillId="3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 applyProtection="1">
      <alignment horizontal="center" vertical="center"/>
    </xf>
    <xf numFmtId="0" fontId="17" fillId="0" borderId="1" xfId="0" applyFont="1" applyFill="1" applyBorder="1" applyAlignment="1" applyProtection="1">
      <alignment vertical="center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/>
    </xf>
    <xf numFmtId="179" fontId="18" fillId="5" borderId="1" xfId="49" applyNumberFormat="1" applyFont="1" applyFill="1" applyBorder="1" applyAlignment="1">
      <alignment horizontal="center" vertical="center"/>
    </xf>
    <xf numFmtId="179" fontId="14" fillId="8" borderId="1" xfId="49" applyNumberFormat="1" applyFont="1" applyFill="1" applyBorder="1" applyAlignment="1">
      <alignment horizontal="center" vertical="center"/>
    </xf>
    <xf numFmtId="177" fontId="18" fillId="9" borderId="1" xfId="0" applyNumberFormat="1" applyFont="1" applyFill="1" applyBorder="1" applyAlignment="1" applyProtection="1">
      <alignment horizontal="center" vertical="center"/>
      <protection locked="0"/>
    </xf>
    <xf numFmtId="177" fontId="18" fillId="8" borderId="1" xfId="0" applyNumberFormat="1" applyFont="1" applyFill="1" applyBorder="1" applyAlignment="1" applyProtection="1">
      <alignment horizontal="center" vertical="center"/>
      <protection locked="0"/>
    </xf>
    <xf numFmtId="179" fontId="18" fillId="5" borderId="4" xfId="49" applyNumberFormat="1" applyFont="1" applyFill="1" applyBorder="1" applyAlignment="1">
      <alignment horizontal="center" vertical="center"/>
    </xf>
    <xf numFmtId="179" fontId="14" fillId="8" borderId="4" xfId="49" applyNumberFormat="1" applyFont="1" applyFill="1" applyBorder="1" applyAlignment="1">
      <alignment horizontal="center" vertical="center"/>
    </xf>
    <xf numFmtId="179" fontId="19" fillId="2" borderId="4" xfId="49" applyNumberFormat="1" applyFont="1" applyFill="1" applyBorder="1" applyAlignment="1">
      <alignment horizontal="center" vertical="center"/>
    </xf>
    <xf numFmtId="179" fontId="18" fillId="8" borderId="1" xfId="49" applyNumberFormat="1" applyFont="1" applyFill="1" applyBorder="1" applyAlignment="1">
      <alignment horizontal="center" vertical="center"/>
    </xf>
    <xf numFmtId="177" fontId="18" fillId="4" borderId="1" xfId="0" applyNumberFormat="1" applyFont="1" applyFill="1" applyBorder="1" applyAlignment="1" applyProtection="1">
      <alignment horizontal="center" vertical="center"/>
      <protection locked="0"/>
    </xf>
    <xf numFmtId="179" fontId="19" fillId="2" borderId="5" xfId="49" applyNumberFormat="1" applyFont="1" applyFill="1" applyBorder="1" applyAlignment="1">
      <alignment horizontal="center" vertical="center"/>
    </xf>
    <xf numFmtId="179" fontId="18" fillId="8" borderId="4" xfId="49" applyNumberFormat="1" applyFont="1" applyFill="1" applyBorder="1" applyAlignment="1">
      <alignment horizontal="center" vertical="center"/>
    </xf>
    <xf numFmtId="179" fontId="18" fillId="5" borderId="5" xfId="49" applyNumberFormat="1" applyFont="1" applyFill="1" applyBorder="1" applyAlignment="1">
      <alignment horizontal="center" vertical="center"/>
    </xf>
    <xf numFmtId="179" fontId="18" fillId="2" borderId="4" xfId="49" applyNumberFormat="1" applyFont="1" applyFill="1" applyBorder="1" applyAlignment="1">
      <alignment horizontal="center" vertical="center"/>
    </xf>
    <xf numFmtId="179" fontId="18" fillId="2" borderId="5" xfId="49" applyNumberFormat="1" applyFont="1" applyFill="1" applyBorder="1" applyAlignment="1">
      <alignment horizontal="center" vertical="center"/>
    </xf>
    <xf numFmtId="179" fontId="18" fillId="2" borderId="1" xfId="49" applyNumberFormat="1" applyFont="1" applyFill="1" applyBorder="1" applyAlignment="1">
      <alignment horizontal="center" vertical="center"/>
    </xf>
    <xf numFmtId="0" fontId="20" fillId="5" borderId="1" xfId="0" applyFont="1" applyFill="1" applyBorder="1" applyAlignment="1">
      <alignment horizontal="center" vertical="center"/>
    </xf>
    <xf numFmtId="0" fontId="20" fillId="5" borderId="4" xfId="0" applyFont="1" applyFill="1" applyBorder="1" applyAlignment="1">
      <alignment horizontal="center" vertical="center"/>
    </xf>
    <xf numFmtId="179" fontId="18" fillId="5" borderId="8" xfId="49" applyNumberFormat="1" applyFont="1" applyFill="1" applyBorder="1" applyAlignment="1">
      <alignment horizontal="center" vertical="center"/>
    </xf>
    <xf numFmtId="179" fontId="18" fillId="5" borderId="0" xfId="49" applyNumberFormat="1" applyFont="1" applyFill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 applyProtection="1">
      <alignment horizontal="center" vertical="center" wrapText="1"/>
      <protection locked="0"/>
    </xf>
    <xf numFmtId="0" fontId="23" fillId="2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 applyProtection="1">
      <alignment horizontal="center" vertical="center"/>
      <protection locked="0"/>
    </xf>
    <xf numFmtId="0" fontId="21" fillId="0" borderId="1" xfId="0" applyFont="1" applyFill="1" applyBorder="1" applyAlignment="1">
      <alignment horizontal="center" vertical="center"/>
    </xf>
    <xf numFmtId="0" fontId="23" fillId="1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 applyProtection="1">
      <alignment horizontal="center" vertical="center"/>
      <protection locked="0"/>
    </xf>
    <xf numFmtId="0" fontId="24" fillId="0" borderId="4" xfId="0" applyFont="1" applyFill="1" applyBorder="1" applyAlignment="1" applyProtection="1">
      <alignment horizontal="center" vertical="center"/>
      <protection locked="0"/>
    </xf>
    <xf numFmtId="0" fontId="24" fillId="0" borderId="1" xfId="0" applyFont="1" applyFill="1" applyBorder="1" applyAlignment="1">
      <alignment horizontal="center" vertical="center"/>
    </xf>
    <xf numFmtId="0" fontId="24" fillId="0" borderId="5" xfId="0" applyFont="1" applyFill="1" applyBorder="1" applyAlignment="1" applyProtection="1">
      <alignment horizontal="center" vertical="center"/>
      <protection locked="0"/>
    </xf>
    <xf numFmtId="0" fontId="24" fillId="0" borderId="3" xfId="0" applyFont="1" applyFill="1" applyBorder="1" applyAlignment="1" applyProtection="1">
      <alignment horizontal="center" vertical="center"/>
      <protection locked="0"/>
    </xf>
    <xf numFmtId="177" fontId="18" fillId="8" borderId="4" xfId="0" applyNumberFormat="1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 applyProtection="1">
      <alignment horizontal="center" vertical="center"/>
    </xf>
    <xf numFmtId="177" fontId="18" fillId="2" borderId="1" xfId="0" applyNumberFormat="1" applyFont="1" applyFill="1" applyBorder="1" applyAlignment="1" applyProtection="1">
      <alignment horizontal="center" vertical="center"/>
      <protection locked="0"/>
    </xf>
    <xf numFmtId="177" fontId="18" fillId="9" borderId="4" xfId="0" applyNumberFormat="1" applyFont="1" applyFill="1" applyBorder="1" applyAlignment="1" applyProtection="1">
      <alignment horizontal="center" vertical="center"/>
      <protection locked="0"/>
    </xf>
    <xf numFmtId="0" fontId="24" fillId="2" borderId="1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180" fontId="25" fillId="0" borderId="1" xfId="0" applyNumberFormat="1" applyFont="1" applyFill="1" applyBorder="1" applyAlignment="1" applyProtection="1">
      <alignment horizontal="center" vertical="center"/>
      <protection locked="0"/>
    </xf>
    <xf numFmtId="0" fontId="24" fillId="0" borderId="1" xfId="0" applyFont="1" applyFill="1" applyBorder="1" applyAlignment="1">
      <alignment horizontal="center" vertical="center" wrapText="1"/>
    </xf>
    <xf numFmtId="0" fontId="23" fillId="11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5" fillId="0" borderId="9" xfId="0" applyFont="1" applyFill="1" applyBorder="1" applyAlignment="1">
      <alignment horizontal="center" vertical="center"/>
    </xf>
    <xf numFmtId="0" fontId="25" fillId="0" borderId="9" xfId="0" applyFont="1" applyFill="1" applyBorder="1" applyAlignment="1">
      <alignment horizontal="center" vertical="center" wrapText="1"/>
    </xf>
    <xf numFmtId="0" fontId="27" fillId="0" borderId="9" xfId="0" applyFont="1" applyFill="1" applyBorder="1" applyAlignment="1">
      <alignment vertical="center"/>
    </xf>
    <xf numFmtId="0" fontId="28" fillId="0" borderId="1" xfId="0" applyFont="1" applyFill="1" applyBorder="1" applyAlignment="1" applyProtection="1">
      <alignment horizontal="center" vertical="center"/>
      <protection locked="0"/>
    </xf>
    <xf numFmtId="0" fontId="28" fillId="0" borderId="1" xfId="0" applyFont="1" applyFill="1" applyBorder="1" applyAlignment="1" applyProtection="1">
      <alignment horizontal="center" vertical="center"/>
    </xf>
    <xf numFmtId="177" fontId="8" fillId="0" borderId="1" xfId="0" applyNumberFormat="1" applyFont="1" applyFill="1" applyBorder="1" applyAlignment="1" applyProtection="1">
      <alignment horizontal="center" vertical="center"/>
      <protection locked="0"/>
    </xf>
    <xf numFmtId="0" fontId="29" fillId="0" borderId="1" xfId="0" applyFont="1" applyFill="1" applyBorder="1" applyAlignment="1" applyProtection="1">
      <alignment horizontal="center" vertical="center"/>
      <protection locked="0"/>
    </xf>
    <xf numFmtId="0" fontId="30" fillId="0" borderId="1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center" vertical="center"/>
      <protection locked="0"/>
    </xf>
    <xf numFmtId="177" fontId="29" fillId="2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  <protection locked="0"/>
    </xf>
    <xf numFmtId="0" fontId="16" fillId="0" borderId="1" xfId="0" applyFont="1" applyFill="1" applyBorder="1" applyAlignment="1">
      <alignment horizontal="center" vertical="center"/>
    </xf>
    <xf numFmtId="0" fontId="15" fillId="0" borderId="1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15" fillId="0" borderId="4" xfId="0" applyFont="1" applyBorder="1" applyAlignment="1" applyProtection="1">
      <alignment horizontal="center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0" fontId="12" fillId="0" borderId="4" xfId="0" applyFont="1" applyBorder="1" applyAlignment="1">
      <alignment horizontal="center" vertical="center"/>
    </xf>
    <xf numFmtId="0" fontId="30" fillId="0" borderId="1" xfId="0" applyFont="1" applyFill="1" applyBorder="1" applyAlignment="1" applyProtection="1">
      <alignment horizontal="center" vertical="center"/>
      <protection locked="0"/>
    </xf>
    <xf numFmtId="0" fontId="25" fillId="2" borderId="9" xfId="0" applyFont="1" applyFill="1" applyBorder="1" applyAlignment="1">
      <alignment horizontal="center" vertical="center"/>
    </xf>
    <xf numFmtId="0" fontId="33" fillId="0" borderId="1" xfId="0" applyFont="1" applyFill="1" applyBorder="1" applyAlignment="1" applyProtection="1">
      <alignment horizontal="center" vertical="center"/>
      <protection locked="0"/>
    </xf>
    <xf numFmtId="0" fontId="28" fillId="2" borderId="1" xfId="0" applyFont="1" applyFill="1" applyBorder="1" applyAlignment="1" applyProtection="1">
      <alignment horizontal="center" vertical="center"/>
      <protection locked="0"/>
    </xf>
    <xf numFmtId="0" fontId="29" fillId="2" borderId="1" xfId="0" applyFont="1" applyFill="1" applyBorder="1" applyAlignment="1" applyProtection="1">
      <alignment horizontal="center" vertical="center"/>
      <protection locked="0"/>
    </xf>
    <xf numFmtId="0" fontId="31" fillId="2" borderId="1" xfId="0" applyFont="1" applyFill="1" applyBorder="1" applyAlignment="1">
      <alignment horizontal="center" vertical="center"/>
    </xf>
    <xf numFmtId="0" fontId="32" fillId="0" borderId="0" xfId="0" applyFont="1" applyAlignment="1">
      <alignment horizontal="center"/>
    </xf>
    <xf numFmtId="0" fontId="34" fillId="0" borderId="1" xfId="0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/>
    </xf>
    <xf numFmtId="177" fontId="36" fillId="8" borderId="1" xfId="0" applyNumberFormat="1" applyFont="1" applyFill="1" applyBorder="1" applyAlignment="1" applyProtection="1">
      <alignment horizontal="center" vertical="center"/>
      <protection locked="0"/>
    </xf>
    <xf numFmtId="177" fontId="36" fillId="9" borderId="1" xfId="0" applyNumberFormat="1" applyFont="1" applyFill="1" applyBorder="1" applyAlignment="1" applyProtection="1">
      <alignment horizontal="center" vertical="center"/>
      <protection locked="0"/>
    </xf>
    <xf numFmtId="0" fontId="37" fillId="0" borderId="0" xfId="0" applyFont="1" applyFill="1" applyBorder="1" applyAlignment="1">
      <alignment vertical="center"/>
    </xf>
    <xf numFmtId="0" fontId="29" fillId="0" borderId="4" xfId="0" applyFont="1" applyFill="1" applyBorder="1" applyAlignment="1">
      <alignment horizontal="center" vertical="center"/>
    </xf>
    <xf numFmtId="0" fontId="29" fillId="0" borderId="5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177" fontId="29" fillId="0" borderId="1" xfId="0" applyNumberFormat="1" applyFont="1" applyFill="1" applyBorder="1" applyAlignment="1">
      <alignment horizontal="center" vertical="center"/>
    </xf>
    <xf numFmtId="0" fontId="29" fillId="0" borderId="3" xfId="0" applyFont="1" applyFill="1" applyBorder="1" applyAlignment="1">
      <alignment horizontal="center" vertical="center"/>
    </xf>
    <xf numFmtId="0" fontId="16" fillId="0" borderId="1" xfId="0" applyFont="1" applyBorder="1" applyAlignment="1" applyProtection="1">
      <alignment horizontal="center" vertical="center"/>
      <protection locked="0"/>
    </xf>
    <xf numFmtId="0" fontId="16" fillId="5" borderId="1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38" fillId="0" borderId="1" xfId="0" applyFont="1" applyFill="1" applyBorder="1" applyAlignment="1" applyProtection="1">
      <alignment horizontal="center" vertical="center"/>
      <protection locked="0"/>
    </xf>
    <xf numFmtId="0" fontId="39" fillId="0" borderId="4" xfId="0" applyFont="1" applyFill="1" applyBorder="1" applyAlignment="1" applyProtection="1">
      <alignment horizontal="center" vertical="center"/>
      <protection locked="0"/>
    </xf>
    <xf numFmtId="0" fontId="39" fillId="0" borderId="1" xfId="0" applyFont="1" applyFill="1" applyBorder="1" applyAlignment="1" applyProtection="1">
      <alignment horizontal="center" vertical="center"/>
      <protection locked="0"/>
    </xf>
    <xf numFmtId="0" fontId="40" fillId="0" borderId="1" xfId="0" applyFont="1" applyFill="1" applyBorder="1" applyAlignment="1">
      <alignment horizontal="center" vertical="center"/>
    </xf>
    <xf numFmtId="0" fontId="39" fillId="0" borderId="5" xfId="0" applyFont="1" applyFill="1" applyBorder="1" applyAlignment="1" applyProtection="1">
      <alignment horizontal="center" vertical="center"/>
      <protection locked="0"/>
    </xf>
    <xf numFmtId="0" fontId="39" fillId="0" borderId="3" xfId="0" applyFont="1" applyFill="1" applyBorder="1" applyAlignment="1" applyProtection="1">
      <alignment horizontal="center" vertical="center"/>
      <protection locked="0"/>
    </xf>
    <xf numFmtId="0" fontId="41" fillId="0" borderId="1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Border="1">
      <alignment vertical="center"/>
    </xf>
    <xf numFmtId="0" fontId="1" fillId="0" borderId="0" xfId="0" applyFont="1">
      <alignment vertical="center"/>
    </xf>
    <xf numFmtId="0" fontId="1" fillId="0" borderId="1" xfId="0" applyFont="1" applyFill="1" applyBorder="1">
      <alignment vertical="center"/>
    </xf>
    <xf numFmtId="0" fontId="1" fillId="0" borderId="1" xfId="0" applyFont="1" applyFill="1" applyBorder="1">
      <alignment vertical="center"/>
    </xf>
    <xf numFmtId="0" fontId="1" fillId="3" borderId="1" xfId="0" applyFont="1" applyFill="1" applyBorder="1">
      <alignment vertical="center"/>
    </xf>
    <xf numFmtId="0" fontId="1" fillId="0" borderId="5" xfId="0" applyFont="1" applyFill="1" applyBorder="1">
      <alignment vertical="center"/>
    </xf>
    <xf numFmtId="0" fontId="1" fillId="0" borderId="1" xfId="0" applyFont="1" applyFill="1" applyBorder="1">
      <alignment vertical="center"/>
    </xf>
    <xf numFmtId="0" fontId="1" fillId="0" borderId="0" xfId="0" applyFo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4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strike val="0"/>
      </font>
      <fill>
        <patternFill patternType="solid">
          <bgColor rgb="FFFFC0CB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1.xml"/><Relationship Id="rId7" Type="http://schemas.openxmlformats.org/officeDocument/2006/relationships/pivotCacheDefinition" Target="pivotCache/pivotCacheDefinition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eetMetadata" Target="metadata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eChat%20Files\wxid_7qqinbvbrwfw22\FileStorage\File\2025-10\&#25152;&#26377;&#21171;&#21153;6&#2637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人员明细"/>
      <sheetName val="人员考勤"/>
      <sheetName val="打卡记录"/>
      <sheetName val="Sheet1"/>
      <sheetName val="Sheet2"/>
    </sheetNames>
    <sheetDataSet>
      <sheetData sheetId="0">
        <row r="1">
          <cell r="B1" t="str">
            <v>姓名</v>
          </cell>
          <cell r="C1" t="str">
            <v>性别</v>
          </cell>
          <cell r="D1" t="str">
            <v>所属平台</v>
          </cell>
          <cell r="E1" t="str">
            <v>所在单位      （一级）</v>
          </cell>
          <cell r="F1" t="str">
            <v>所在部门     （二级）</v>
          </cell>
          <cell r="G1" t="str">
            <v>所属科室（三级）</v>
          </cell>
          <cell r="H1" t="str">
            <v>所在岗位</v>
          </cell>
        </row>
        <row r="2">
          <cell r="B2" t="str">
            <v>王磊</v>
          </cell>
          <cell r="C2" t="e">
            <v>#VALUE!</v>
          </cell>
          <cell r="D2" t="str">
            <v>前台</v>
          </cell>
          <cell r="E2" t="str">
            <v>河北光华荣昌汽车部件有限公司</v>
          </cell>
          <cell r="F2" t="str">
            <v>座椅事业一部--金属件厂</v>
          </cell>
          <cell r="G2" t="str">
            <v>总经办</v>
          </cell>
          <cell r="H2" t="str">
            <v>总经理</v>
          </cell>
        </row>
        <row r="3">
          <cell r="B3" t="str">
            <v>张黎明</v>
          </cell>
          <cell r="C3" t="e">
            <v>#VALUE!</v>
          </cell>
          <cell r="D3" t="str">
            <v>中台</v>
          </cell>
          <cell r="E3" t="str">
            <v>河北光华荣昌汽车部件有限公司</v>
          </cell>
          <cell r="F3" t="str">
            <v>河北党务室</v>
          </cell>
          <cell r="G3" t="str">
            <v>党务室</v>
          </cell>
          <cell r="H3" t="str">
            <v>党支部书记</v>
          </cell>
        </row>
        <row r="4">
          <cell r="B4" t="str">
            <v>赵志强</v>
          </cell>
          <cell r="C4" t="e">
            <v>#VALUE!</v>
          </cell>
          <cell r="D4" t="str">
            <v>中台</v>
          </cell>
          <cell r="E4" t="str">
            <v>河北光华荣昌汽车部件有限公司</v>
          </cell>
          <cell r="F4" t="str">
            <v>河北箫驰公司</v>
          </cell>
          <cell r="G4" t="str">
            <v>箫驰公司</v>
          </cell>
          <cell r="H4" t="str">
            <v>三包服务</v>
          </cell>
        </row>
        <row r="5">
          <cell r="B5" t="str">
            <v>刘强</v>
          </cell>
          <cell r="C5" t="e">
            <v>#VALUE!</v>
          </cell>
          <cell r="D5" t="str">
            <v>前台</v>
          </cell>
          <cell r="E5" t="str">
            <v>河北光华荣昌汽车部件有限公司</v>
          </cell>
          <cell r="F5" t="str">
            <v>座椅事业一部--座椅厂</v>
          </cell>
          <cell r="G5" t="str">
            <v>制造技术部-供应商管理科</v>
          </cell>
          <cell r="H5" t="str">
            <v>座椅外检</v>
          </cell>
        </row>
        <row r="6">
          <cell r="B6" t="str">
            <v>许嘉辉</v>
          </cell>
          <cell r="C6" t="e">
            <v>#VALUE!</v>
          </cell>
          <cell r="D6" t="str">
            <v>中台</v>
          </cell>
          <cell r="E6" t="str">
            <v>河北光华荣昌汽车部件有限公司</v>
          </cell>
          <cell r="F6" t="str">
            <v>河北箫驰公司</v>
          </cell>
          <cell r="G6" t="str">
            <v>箫驰公司</v>
          </cell>
          <cell r="H6" t="str">
            <v>配件厂主管</v>
          </cell>
        </row>
        <row r="7">
          <cell r="B7" t="str">
            <v>孙秀霞</v>
          </cell>
          <cell r="C7" t="e">
            <v>#VALUE!</v>
          </cell>
          <cell r="D7" t="str">
            <v>前台</v>
          </cell>
          <cell r="E7" t="str">
            <v>河北光华荣昌汽车部件有限公司</v>
          </cell>
          <cell r="F7" t="str">
            <v>座椅事业一部--金属件厂</v>
          </cell>
          <cell r="G7" t="str">
            <v>生产管理科</v>
          </cell>
          <cell r="H7" t="str">
            <v>功能件库管B</v>
          </cell>
        </row>
        <row r="8">
          <cell r="B8" t="str">
            <v>冯亮亮</v>
          </cell>
          <cell r="C8" t="e">
            <v>#VALUE!</v>
          </cell>
          <cell r="D8" t="str">
            <v>中台</v>
          </cell>
          <cell r="E8" t="str">
            <v>河北光华荣昌汽车部件有限公司</v>
          </cell>
          <cell r="F8" t="str">
            <v>河北工艺工程部</v>
          </cell>
          <cell r="G8" t="str">
            <v>工艺工程部</v>
          </cell>
          <cell r="H8" t="str">
            <v>产品工程师</v>
          </cell>
        </row>
        <row r="9">
          <cell r="B9" t="str">
            <v>刘艳霞</v>
          </cell>
          <cell r="C9" t="e">
            <v>#VALUE!</v>
          </cell>
          <cell r="D9" t="str">
            <v>中台</v>
          </cell>
          <cell r="E9" t="str">
            <v>河北光华荣昌汽车部件有限公司</v>
          </cell>
          <cell r="F9" t="str">
            <v>河北工艺工程部</v>
          </cell>
          <cell r="G9" t="str">
            <v>工艺工程部</v>
          </cell>
          <cell r="H9" t="str">
            <v>档案员</v>
          </cell>
        </row>
        <row r="10">
          <cell r="B10" t="str">
            <v>程丽宇</v>
          </cell>
          <cell r="C10" t="e">
            <v>#VALUE!</v>
          </cell>
          <cell r="D10" t="str">
            <v>前台</v>
          </cell>
          <cell r="E10" t="str">
            <v>河北光华荣昌汽车部件有限公司</v>
          </cell>
          <cell r="F10" t="str">
            <v>座椅事业一部--座椅厂</v>
          </cell>
          <cell r="G10" t="str">
            <v>总经办-采购执行科</v>
          </cell>
          <cell r="H10" t="str">
            <v>大宗物料采购员</v>
          </cell>
        </row>
        <row r="11">
          <cell r="B11" t="str">
            <v>滕奉伟</v>
          </cell>
          <cell r="C11" t="e">
            <v>#VALUE!</v>
          </cell>
          <cell r="D11" t="str">
            <v>前台</v>
          </cell>
          <cell r="E11" t="str">
            <v>河北光华荣昌汽车部件有限公司</v>
          </cell>
          <cell r="F11" t="str">
            <v>座椅事业一部--金属件厂</v>
          </cell>
          <cell r="G11" t="str">
            <v>制造技术部-模具车间检测室</v>
          </cell>
          <cell r="H11" t="str">
            <v>检验员</v>
          </cell>
        </row>
        <row r="12">
          <cell r="B12" t="str">
            <v>田健</v>
          </cell>
          <cell r="C12" t="e">
            <v>#VALUE!</v>
          </cell>
          <cell r="D12" t="str">
            <v>前台</v>
          </cell>
          <cell r="E12" t="str">
            <v>河北光华荣昌汽车部件有限公司</v>
          </cell>
          <cell r="F12" t="str">
            <v>后视镜事业部</v>
          </cell>
          <cell r="G12" t="str">
            <v>技术质量科</v>
          </cell>
          <cell r="H12" t="str">
            <v>质量工程师</v>
          </cell>
        </row>
        <row r="13">
          <cell r="B13" t="str">
            <v>翟福芹</v>
          </cell>
          <cell r="C13" t="e">
            <v>#VALUE!</v>
          </cell>
          <cell r="D13" t="str">
            <v>前台</v>
          </cell>
          <cell r="E13" t="str">
            <v>河北光华荣昌汽车部件有限公司</v>
          </cell>
          <cell r="F13" t="str">
            <v>座椅事业一部--座椅厂</v>
          </cell>
          <cell r="G13" t="str">
            <v>制造技术部-质量工艺科</v>
          </cell>
          <cell r="H13" t="str">
            <v>缝纫工艺工程师</v>
          </cell>
        </row>
        <row r="14">
          <cell r="B14" t="str">
            <v>范瑶臣</v>
          </cell>
          <cell r="C14" t="e">
            <v>#VALUE!</v>
          </cell>
          <cell r="D14" t="str">
            <v>前台</v>
          </cell>
          <cell r="E14" t="str">
            <v>河北光华荣昌汽车部件有限公司</v>
          </cell>
          <cell r="F14" t="str">
            <v>座椅事业一部--座椅厂</v>
          </cell>
          <cell r="G14" t="str">
            <v>制造技术部-质量工艺科</v>
          </cell>
          <cell r="H14" t="str">
            <v>整椅组装工艺工程师</v>
          </cell>
        </row>
        <row r="15">
          <cell r="B15" t="str">
            <v>赵化胜</v>
          </cell>
          <cell r="C15" t="e">
            <v>#VALUE!</v>
          </cell>
          <cell r="D15" t="str">
            <v>前台</v>
          </cell>
          <cell r="E15" t="str">
            <v>河北光华荣昌汽车部件有限公司</v>
          </cell>
          <cell r="F15" t="str">
            <v>后视镜事业部</v>
          </cell>
          <cell r="G15" t="str">
            <v>涂装车间</v>
          </cell>
          <cell r="H15" t="str">
            <v>涂装车间主任兼工艺工程师</v>
          </cell>
        </row>
        <row r="16">
          <cell r="B16" t="str">
            <v>刘荣浩</v>
          </cell>
          <cell r="C16" t="e">
            <v>#VALUE!</v>
          </cell>
          <cell r="D16" t="str">
            <v>中台</v>
          </cell>
          <cell r="E16" t="str">
            <v>河北光华荣昌汽车部件有限公司</v>
          </cell>
          <cell r="F16" t="str">
            <v>河北工艺工程部</v>
          </cell>
          <cell r="G16" t="str">
            <v>工艺工程部</v>
          </cell>
          <cell r="H16" t="str">
            <v>总装工艺工程师（3.0平台、2.0平台）</v>
          </cell>
        </row>
        <row r="17">
          <cell r="B17" t="str">
            <v>赵玉臣</v>
          </cell>
          <cell r="C17" t="e">
            <v>#VALUE!</v>
          </cell>
          <cell r="D17" t="str">
            <v>前台</v>
          </cell>
          <cell r="E17" t="str">
            <v>河北光华荣昌汽车部件有限公司</v>
          </cell>
          <cell r="F17" t="str">
            <v>座椅事业一部--金属件厂</v>
          </cell>
          <cell r="G17" t="str">
            <v>制造技术部-模具车间</v>
          </cell>
          <cell r="H17" t="str">
            <v>模具车间经理兼冲压工艺工程师</v>
          </cell>
        </row>
        <row r="18">
          <cell r="B18" t="str">
            <v>邓春博</v>
          </cell>
          <cell r="C18" t="e">
            <v>#VALUE!</v>
          </cell>
          <cell r="D18" t="str">
            <v>前台</v>
          </cell>
          <cell r="E18" t="str">
            <v>河北光华荣昌汽车部件有限公司</v>
          </cell>
          <cell r="F18" t="str">
            <v>座椅事业一部--金属件厂</v>
          </cell>
          <cell r="G18" t="str">
            <v>制造技术部-模具车间模具制造组</v>
          </cell>
          <cell r="H18" t="str">
            <v>模具制造组长</v>
          </cell>
        </row>
        <row r="19">
          <cell r="B19" t="str">
            <v>王杏纳</v>
          </cell>
          <cell r="C19" t="e">
            <v>#VALUE!</v>
          </cell>
          <cell r="D19" t="str">
            <v>前台</v>
          </cell>
          <cell r="E19" t="str">
            <v>河北光华荣昌汽车部件有限公司</v>
          </cell>
          <cell r="F19" t="str">
            <v>座椅事业一部--金属件厂</v>
          </cell>
          <cell r="G19" t="str">
            <v>制造技术部-模具车间设计组</v>
          </cell>
          <cell r="H19" t="str">
            <v>焊接夹具设计工程师</v>
          </cell>
        </row>
        <row r="20">
          <cell r="B20" t="str">
            <v>王长浩</v>
          </cell>
          <cell r="C20" t="e">
            <v>#VALUE!</v>
          </cell>
          <cell r="D20" t="str">
            <v>前台</v>
          </cell>
          <cell r="E20" t="str">
            <v>河北光华荣昌汽车部件有限公司</v>
          </cell>
          <cell r="F20" t="str">
            <v>座椅事业一部--金属件厂</v>
          </cell>
          <cell r="G20" t="str">
            <v>制造技术部-模具车间模具制造组</v>
          </cell>
          <cell r="H20" t="str">
            <v>线切割操机工</v>
          </cell>
        </row>
        <row r="21">
          <cell r="B21" t="str">
            <v>张建江</v>
          </cell>
          <cell r="C21" t="e">
            <v>#VALUE!</v>
          </cell>
          <cell r="D21" t="str">
            <v>前台</v>
          </cell>
          <cell r="E21" t="str">
            <v>河北光华荣昌汽车部件有限公司</v>
          </cell>
          <cell r="F21" t="str">
            <v>座椅事业一部--金属件厂</v>
          </cell>
          <cell r="G21" t="str">
            <v>制造技术部-模具车间模具制造组</v>
          </cell>
          <cell r="H21" t="str">
            <v>CNC操机工</v>
          </cell>
        </row>
        <row r="22">
          <cell r="B22" t="str">
            <v>商木刚</v>
          </cell>
          <cell r="C22" t="e">
            <v>#VALUE!</v>
          </cell>
          <cell r="D22" t="str">
            <v>中台</v>
          </cell>
          <cell r="E22" t="str">
            <v>河北光华荣昌汽车部件有限公司</v>
          </cell>
          <cell r="F22" t="str">
            <v>河北工艺工程部</v>
          </cell>
          <cell r="G22" t="str">
            <v>试制车间</v>
          </cell>
          <cell r="H22" t="str">
            <v>新产品试制技工</v>
          </cell>
        </row>
        <row r="23">
          <cell r="B23" t="str">
            <v>赵学超</v>
          </cell>
          <cell r="C23" t="e">
            <v>#VALUE!</v>
          </cell>
          <cell r="D23" t="str">
            <v>前台</v>
          </cell>
          <cell r="E23" t="str">
            <v>河北光华荣昌汽车部件有限公司</v>
          </cell>
          <cell r="F23" t="str">
            <v>座椅事业一部--金属件厂</v>
          </cell>
          <cell r="G23" t="str">
            <v>焊接车间</v>
          </cell>
          <cell r="H23" t="str">
            <v>焊胎保全工</v>
          </cell>
        </row>
        <row r="24">
          <cell r="B24" t="str">
            <v>谷朋坤</v>
          </cell>
          <cell r="C24" t="e">
            <v>#VALUE!</v>
          </cell>
          <cell r="D24" t="str">
            <v>中台</v>
          </cell>
          <cell r="E24" t="str">
            <v>河北光华荣昌汽车部件有限公司</v>
          </cell>
          <cell r="F24" t="str">
            <v>河北财务管理部</v>
          </cell>
          <cell r="G24" t="str">
            <v>财务管理部</v>
          </cell>
          <cell r="H24" t="str">
            <v>部长</v>
          </cell>
        </row>
        <row r="25">
          <cell r="B25" t="str">
            <v>张如燕</v>
          </cell>
          <cell r="C25" t="e">
            <v>#VALUE!</v>
          </cell>
          <cell r="D25" t="str">
            <v>中台</v>
          </cell>
          <cell r="E25" t="str">
            <v>河北光华荣昌汽车部件有限公司</v>
          </cell>
          <cell r="F25" t="str">
            <v>河北财务管理部</v>
          </cell>
          <cell r="G25" t="str">
            <v>财务管理部</v>
          </cell>
          <cell r="H25" t="str">
            <v>公司监事兼出纳</v>
          </cell>
        </row>
        <row r="26">
          <cell r="B26" t="str">
            <v>张佳怡</v>
          </cell>
          <cell r="C26" t="e">
            <v>#VALUE!</v>
          </cell>
          <cell r="D26" t="str">
            <v>中台</v>
          </cell>
          <cell r="E26" t="str">
            <v>河北光华荣昌汽车部件有限公司</v>
          </cell>
          <cell r="F26" t="str">
            <v>河北财务管理部</v>
          </cell>
          <cell r="G26" t="str">
            <v>财务管理部</v>
          </cell>
          <cell r="H26" t="str">
            <v>税务兼审核会计</v>
          </cell>
        </row>
        <row r="27">
          <cell r="B27" t="str">
            <v>李芳慧</v>
          </cell>
          <cell r="C27" t="e">
            <v>#VALUE!</v>
          </cell>
          <cell r="D27" t="str">
            <v>中台</v>
          </cell>
          <cell r="E27" t="str">
            <v>河北光华荣昌汽车部件有限公司</v>
          </cell>
          <cell r="F27" t="str">
            <v>河北财务管理部</v>
          </cell>
          <cell r="G27" t="str">
            <v>财务管理部</v>
          </cell>
          <cell r="H27" t="str">
            <v>成本核算</v>
          </cell>
        </row>
        <row r="28">
          <cell r="B28" t="str">
            <v>刘新杰</v>
          </cell>
          <cell r="C28" t="e">
            <v>#VALUE!</v>
          </cell>
          <cell r="D28" t="str">
            <v>中台</v>
          </cell>
          <cell r="E28" t="str">
            <v>河北光华荣昌汽车部件有限公司</v>
          </cell>
          <cell r="F28" t="str">
            <v>河北综合管理部</v>
          </cell>
          <cell r="G28" t="str">
            <v>人力资源科</v>
          </cell>
          <cell r="H28" t="str">
            <v>部长兼人力资源科科长</v>
          </cell>
        </row>
        <row r="29">
          <cell r="B29" t="str">
            <v>蔺元元</v>
          </cell>
          <cell r="C29" t="e">
            <v>#VALUE!</v>
          </cell>
          <cell r="D29" t="str">
            <v>中台</v>
          </cell>
          <cell r="E29" t="str">
            <v>河北光华荣昌汽车部件有限公司</v>
          </cell>
          <cell r="F29" t="str">
            <v>河北综合管理部</v>
          </cell>
          <cell r="G29" t="str">
            <v>人力资源科</v>
          </cell>
          <cell r="H29" t="str">
            <v>招聘培训主管</v>
          </cell>
        </row>
        <row r="30">
          <cell r="B30" t="str">
            <v>牟群</v>
          </cell>
          <cell r="C30" t="e">
            <v>#VALUE!</v>
          </cell>
          <cell r="D30" t="str">
            <v>中台</v>
          </cell>
          <cell r="E30" t="str">
            <v>河北光华荣昌汽车部件有限公司</v>
          </cell>
          <cell r="F30" t="str">
            <v>河北综合管理部</v>
          </cell>
          <cell r="G30" t="str">
            <v>人力资源科</v>
          </cell>
          <cell r="H30" t="str">
            <v>绩效主管</v>
          </cell>
        </row>
        <row r="31">
          <cell r="B31" t="str">
            <v>杨亚琼</v>
          </cell>
          <cell r="C31" t="e">
            <v>#VALUE!</v>
          </cell>
          <cell r="D31" t="str">
            <v>中台</v>
          </cell>
          <cell r="E31" t="str">
            <v>河北光华荣昌汽车部件有限公司</v>
          </cell>
          <cell r="F31" t="str">
            <v>河北综合管理部</v>
          </cell>
          <cell r="G31" t="str">
            <v>行政管理科</v>
          </cell>
          <cell r="H31" t="str">
            <v>宿舍管理员</v>
          </cell>
        </row>
        <row r="32">
          <cell r="B32" t="str">
            <v>赵金旺</v>
          </cell>
          <cell r="C32" t="e">
            <v>#VALUE!</v>
          </cell>
          <cell r="D32" t="str">
            <v>中台</v>
          </cell>
          <cell r="E32" t="str">
            <v>河北光华荣昌汽车部件有限公司</v>
          </cell>
          <cell r="F32" t="str">
            <v>河北综合管理部</v>
          </cell>
          <cell r="G32" t="str">
            <v>行政管理科</v>
          </cell>
          <cell r="H32" t="str">
            <v>司机</v>
          </cell>
        </row>
        <row r="33">
          <cell r="B33" t="str">
            <v>李玉强</v>
          </cell>
          <cell r="C33" t="e">
            <v>#VALUE!</v>
          </cell>
          <cell r="D33" t="str">
            <v>中台</v>
          </cell>
          <cell r="E33" t="str">
            <v>河北光华荣昌汽车部件有限公司</v>
          </cell>
          <cell r="F33" t="str">
            <v>河北工艺工程部</v>
          </cell>
          <cell r="G33" t="str">
            <v>试制车间</v>
          </cell>
          <cell r="H33" t="str">
            <v>新产品试制技工</v>
          </cell>
        </row>
        <row r="34">
          <cell r="B34" t="str">
            <v>张馀林</v>
          </cell>
          <cell r="C34" t="e">
            <v>#VALUE!</v>
          </cell>
          <cell r="D34" t="str">
            <v>前台</v>
          </cell>
          <cell r="E34" t="str">
            <v>河北光华荣昌汽车部件有限公司</v>
          </cell>
          <cell r="F34" t="str">
            <v>座椅事业一部--座椅厂</v>
          </cell>
          <cell r="G34" t="str">
            <v>总经办-销售服务科</v>
          </cell>
          <cell r="H34" t="str">
            <v>销售服务科科长</v>
          </cell>
        </row>
        <row r="35">
          <cell r="B35" t="str">
            <v>刘增莲</v>
          </cell>
          <cell r="C35" t="e">
            <v>#VALUE!</v>
          </cell>
          <cell r="D35" t="str">
            <v>前台</v>
          </cell>
          <cell r="E35" t="str">
            <v>河北光华荣昌汽车部件有限公司</v>
          </cell>
          <cell r="F35" t="str">
            <v>座椅事业一部--金属件厂</v>
          </cell>
          <cell r="G35" t="str">
            <v>制造技术部-TPM</v>
          </cell>
          <cell r="H35" t="str">
            <v>设备管理员</v>
          </cell>
        </row>
        <row r="36">
          <cell r="B36" t="str">
            <v>陈晓晴</v>
          </cell>
          <cell r="C36" t="e">
            <v>#VALUE!</v>
          </cell>
          <cell r="D36" t="str">
            <v>前台</v>
          </cell>
          <cell r="E36" t="str">
            <v>河北光华荣昌汽车部件有限公司</v>
          </cell>
          <cell r="F36" t="str">
            <v>后视镜事业部</v>
          </cell>
          <cell r="G36" t="str">
            <v>销售服务科</v>
          </cell>
          <cell r="H36" t="str">
            <v>统计员</v>
          </cell>
        </row>
        <row r="37">
          <cell r="B37" t="str">
            <v>施立如</v>
          </cell>
          <cell r="C37" t="e">
            <v>#VALUE!</v>
          </cell>
          <cell r="D37" t="str">
            <v>前台</v>
          </cell>
          <cell r="E37" t="str">
            <v>河北光华荣昌汽车部件有限公司</v>
          </cell>
          <cell r="F37" t="str">
            <v>座椅事业一部--座椅厂</v>
          </cell>
          <cell r="G37" t="str">
            <v>总经办-销售服务科</v>
          </cell>
          <cell r="H37" t="str">
            <v>对账员</v>
          </cell>
        </row>
        <row r="38">
          <cell r="B38" t="str">
            <v>张文昌</v>
          </cell>
          <cell r="C38" t="e">
            <v>#VALUE!</v>
          </cell>
          <cell r="D38" t="str">
            <v>前台</v>
          </cell>
          <cell r="E38" t="str">
            <v>河北光华荣昌汽车部件有限公司</v>
          </cell>
          <cell r="F38" t="str">
            <v>座椅事业一部--座椅厂</v>
          </cell>
          <cell r="G38" t="str">
            <v>总经办-销售服务科</v>
          </cell>
          <cell r="H38" t="str">
            <v>发货主管</v>
          </cell>
        </row>
        <row r="39">
          <cell r="B39" t="str">
            <v>于全生</v>
          </cell>
          <cell r="C39" t="e">
            <v>#VALUE!</v>
          </cell>
          <cell r="D39" t="str">
            <v>前台</v>
          </cell>
          <cell r="E39" t="str">
            <v>河北光华荣昌汽车部件有限公司</v>
          </cell>
          <cell r="F39" t="str">
            <v>座椅事业一部--座椅厂</v>
          </cell>
          <cell r="G39" t="str">
            <v>总经办-销售服务科</v>
          </cell>
          <cell r="H39" t="str">
            <v>发货员</v>
          </cell>
        </row>
        <row r="40">
          <cell r="B40" t="str">
            <v>高胜利</v>
          </cell>
          <cell r="C40" t="e">
            <v>#VALUE!</v>
          </cell>
          <cell r="D40" t="str">
            <v>前台</v>
          </cell>
          <cell r="E40" t="str">
            <v>河北光华荣昌汽车部件有限公司</v>
          </cell>
          <cell r="F40" t="str">
            <v>座椅事业一部--座椅厂</v>
          </cell>
          <cell r="G40" t="str">
            <v>总经办-销售服务科</v>
          </cell>
          <cell r="H40" t="str">
            <v>发货员</v>
          </cell>
        </row>
        <row r="41">
          <cell r="B41" t="str">
            <v>张东</v>
          </cell>
          <cell r="C41" t="e">
            <v>#VALUE!</v>
          </cell>
          <cell r="D41" t="str">
            <v>前台</v>
          </cell>
          <cell r="E41" t="str">
            <v>河北光华荣昌汽车部件有限公司</v>
          </cell>
          <cell r="F41" t="str">
            <v>座椅事业一部--座椅厂</v>
          </cell>
          <cell r="G41" t="str">
            <v>总经办-销售服务科</v>
          </cell>
          <cell r="H41" t="str">
            <v>叉车工（发货）</v>
          </cell>
        </row>
        <row r="42">
          <cell r="B42" t="str">
            <v>张鹏</v>
          </cell>
          <cell r="C42" t="e">
            <v>#VALUE!</v>
          </cell>
          <cell r="D42" t="str">
            <v>中台</v>
          </cell>
          <cell r="E42" t="str">
            <v>河北光华荣昌汽车部件有限公司</v>
          </cell>
          <cell r="F42" t="str">
            <v>河北物业部</v>
          </cell>
          <cell r="G42" t="str">
            <v>物业部</v>
          </cell>
          <cell r="H42" t="str">
            <v>维修工</v>
          </cell>
        </row>
        <row r="43">
          <cell r="B43" t="str">
            <v>米博轩</v>
          </cell>
          <cell r="C43" t="str">
            <v>男</v>
          </cell>
          <cell r="D43" t="str">
            <v>中台</v>
          </cell>
          <cell r="E43" t="str">
            <v>河北箫驰公司</v>
          </cell>
          <cell r="F43" t="str">
            <v>河北箫驰公司</v>
          </cell>
          <cell r="G43" t="str">
            <v>箫驰公司</v>
          </cell>
          <cell r="H43" t="str">
            <v>配件厂主管</v>
          </cell>
        </row>
        <row r="44">
          <cell r="B44" t="str">
            <v>于来明</v>
          </cell>
          <cell r="C44" t="e">
            <v>#VALUE!</v>
          </cell>
          <cell r="D44" t="str">
            <v>中台</v>
          </cell>
          <cell r="E44" t="str">
            <v>河北光华荣昌汽车部件有限公司</v>
          </cell>
          <cell r="F44" t="str">
            <v>河北箫驰公司</v>
          </cell>
          <cell r="G44" t="str">
            <v>箫驰公司</v>
          </cell>
          <cell r="H44" t="str">
            <v>组装工</v>
          </cell>
        </row>
        <row r="45">
          <cell r="B45" t="str">
            <v>刘梅娟</v>
          </cell>
          <cell r="C45" t="e">
            <v>#VALUE!</v>
          </cell>
          <cell r="D45" t="str">
            <v>前台</v>
          </cell>
          <cell r="E45" t="str">
            <v>河北光华荣昌汽车部件有限公司</v>
          </cell>
          <cell r="F45" t="str">
            <v>座椅事业一部--金属件厂</v>
          </cell>
          <cell r="G45" t="str">
            <v>生产管理科</v>
          </cell>
          <cell r="H45" t="str">
            <v>成品库管员</v>
          </cell>
        </row>
        <row r="46">
          <cell r="B46" t="str">
            <v>白艳焕</v>
          </cell>
          <cell r="C46" t="e">
            <v>#VALUE!</v>
          </cell>
          <cell r="D46" t="str">
            <v>前台</v>
          </cell>
          <cell r="E46" t="str">
            <v>河北光华荣昌汽车部件有限公司</v>
          </cell>
          <cell r="F46" t="str">
            <v>后视镜事业部</v>
          </cell>
          <cell r="G46" t="str">
            <v>物料科</v>
          </cell>
          <cell r="H46" t="str">
            <v>后视镜/库管员</v>
          </cell>
        </row>
        <row r="47">
          <cell r="B47" t="str">
            <v>赵静</v>
          </cell>
          <cell r="C47" t="e">
            <v>#VALUE!</v>
          </cell>
          <cell r="D47" t="str">
            <v>前台</v>
          </cell>
          <cell r="E47" t="str">
            <v>河北光华荣昌汽车部件有限公司</v>
          </cell>
          <cell r="F47" t="str">
            <v>座椅事业一部--座椅厂</v>
          </cell>
          <cell r="G47" t="str">
            <v>总经办-销售服务科</v>
          </cell>
          <cell r="H47" t="str">
            <v>成品库管员</v>
          </cell>
        </row>
        <row r="48">
          <cell r="B48" t="str">
            <v>赵连风</v>
          </cell>
          <cell r="C48" t="e">
            <v>#VALUE!</v>
          </cell>
          <cell r="D48" t="str">
            <v>前台</v>
          </cell>
          <cell r="E48" t="str">
            <v>河北光华荣昌汽车部件有限公司</v>
          </cell>
          <cell r="F48" t="str">
            <v>座椅事业一部--座椅厂</v>
          </cell>
          <cell r="G48" t="str">
            <v>总经办-销售服务科</v>
          </cell>
          <cell r="H48" t="str">
            <v>北京现场服务主管</v>
          </cell>
        </row>
        <row r="49">
          <cell r="B49" t="str">
            <v>邢建国</v>
          </cell>
          <cell r="C49" t="e">
            <v>#VALUE!</v>
          </cell>
          <cell r="D49" t="str">
            <v>前台</v>
          </cell>
          <cell r="E49" t="str">
            <v>河北光华荣昌汽车部件有限公司</v>
          </cell>
          <cell r="F49" t="str">
            <v>座椅事业一部--座椅厂</v>
          </cell>
          <cell r="G49" t="str">
            <v>总经办-销售服务科</v>
          </cell>
          <cell r="H49" t="str">
            <v>北京戴姆勒现场服务</v>
          </cell>
        </row>
        <row r="50">
          <cell r="B50" t="str">
            <v>谭月涛</v>
          </cell>
          <cell r="C50" t="e">
            <v>#VALUE!</v>
          </cell>
          <cell r="D50" t="str">
            <v>前台</v>
          </cell>
          <cell r="E50" t="str">
            <v>河北光华荣昌汽车部件有限公司</v>
          </cell>
          <cell r="F50" t="str">
            <v>座椅事业一部--座椅厂</v>
          </cell>
          <cell r="G50" t="str">
            <v>总经办-销售服务科</v>
          </cell>
          <cell r="H50" t="str">
            <v>北京戴姆勒现场服务</v>
          </cell>
        </row>
        <row r="51">
          <cell r="B51" t="str">
            <v>刘君伟</v>
          </cell>
          <cell r="C51" t="e">
            <v>#VALUE!</v>
          </cell>
          <cell r="D51" t="str">
            <v>前台</v>
          </cell>
          <cell r="E51" t="str">
            <v>河北光华荣昌汽车部件有限公司</v>
          </cell>
          <cell r="F51" t="str">
            <v>座椅事业一部--座椅厂</v>
          </cell>
          <cell r="G51" t="str">
            <v>总经办-销售服务科</v>
          </cell>
          <cell r="H51" t="str">
            <v>北京北汽越分现场服务</v>
          </cell>
        </row>
        <row r="52">
          <cell r="B52" t="str">
            <v>张奇</v>
          </cell>
          <cell r="C52" t="e">
            <v>#VALUE!</v>
          </cell>
          <cell r="D52" t="str">
            <v>前台</v>
          </cell>
          <cell r="E52" t="str">
            <v>河北光华荣昌汽车部件有限公司</v>
          </cell>
          <cell r="F52" t="str">
            <v>后视镜事业部</v>
          </cell>
          <cell r="G52" t="str">
            <v>销售服务科</v>
          </cell>
          <cell r="H52" t="str">
            <v>北京北汽越分现场服务</v>
          </cell>
        </row>
        <row r="53">
          <cell r="B53" t="str">
            <v>于磊磊</v>
          </cell>
          <cell r="C53" t="e">
            <v>#VALUE!</v>
          </cell>
          <cell r="D53" t="str">
            <v>前台</v>
          </cell>
          <cell r="E53" t="str">
            <v>河北光华荣昌汽车部件有限公司</v>
          </cell>
          <cell r="F53" t="str">
            <v>后视镜事业部</v>
          </cell>
          <cell r="G53" t="str">
            <v>销售服务科</v>
          </cell>
          <cell r="H53" t="str">
            <v>济南现场服务主管</v>
          </cell>
        </row>
        <row r="54">
          <cell r="B54" t="str">
            <v>席智伟</v>
          </cell>
          <cell r="C54" t="e">
            <v>#VALUE!</v>
          </cell>
          <cell r="D54" t="str">
            <v>前台</v>
          </cell>
          <cell r="E54" t="str">
            <v>河北光华荣昌汽车部件有限公司</v>
          </cell>
          <cell r="F54" t="str">
            <v>座椅事业一部--座椅厂</v>
          </cell>
          <cell r="G54" t="str">
            <v>总经办-销售服务科</v>
          </cell>
          <cell r="H54" t="str">
            <v>济南现场服务</v>
          </cell>
        </row>
        <row r="55">
          <cell r="B55" t="str">
            <v>王克杰</v>
          </cell>
          <cell r="C55" t="e">
            <v>#VALUE!</v>
          </cell>
          <cell r="D55" t="str">
            <v>前台</v>
          </cell>
          <cell r="E55" t="str">
            <v>河北光华荣昌汽车部件有限公司</v>
          </cell>
          <cell r="F55" t="str">
            <v>座椅事业一部--座椅厂</v>
          </cell>
          <cell r="G55" t="str">
            <v>总经办-销售服务科</v>
          </cell>
          <cell r="H55" t="str">
            <v>济南现场服务</v>
          </cell>
        </row>
        <row r="56">
          <cell r="B56" t="str">
            <v>陈伟</v>
          </cell>
          <cell r="C56" t="e">
            <v>#VALUE!</v>
          </cell>
          <cell r="D56" t="str">
            <v>前台</v>
          </cell>
          <cell r="E56" t="str">
            <v>河北光华荣昌汽车部件有限公司</v>
          </cell>
          <cell r="F56" t="str">
            <v>座椅事业一部--座椅厂</v>
          </cell>
          <cell r="G56" t="str">
            <v>座椅厂</v>
          </cell>
          <cell r="H56" t="str">
            <v>座椅厂厂长助理</v>
          </cell>
        </row>
        <row r="57">
          <cell r="B57" t="str">
            <v>王春新</v>
          </cell>
          <cell r="C57" t="e">
            <v>#VALUE!</v>
          </cell>
          <cell r="D57" t="str">
            <v>中台</v>
          </cell>
          <cell r="E57" t="str">
            <v>河北光华荣昌汽车部件有限公司</v>
          </cell>
          <cell r="F57" t="str">
            <v>河北实验室</v>
          </cell>
          <cell r="G57" t="str">
            <v>实验室</v>
          </cell>
          <cell r="H57" t="str">
            <v>实验员</v>
          </cell>
        </row>
        <row r="58">
          <cell r="B58" t="str">
            <v>司艳策</v>
          </cell>
          <cell r="C58" t="e">
            <v>#VALUE!</v>
          </cell>
          <cell r="D58" t="str">
            <v>前台</v>
          </cell>
          <cell r="E58" t="str">
            <v>河北光华荣昌汽车部件有限公司</v>
          </cell>
          <cell r="F58" t="str">
            <v>座椅事业一部--金属件厂</v>
          </cell>
          <cell r="G58" t="str">
            <v>制造技术部-质量工艺科</v>
          </cell>
          <cell r="H58" t="str">
            <v>金属件质检科科长</v>
          </cell>
        </row>
        <row r="59">
          <cell r="B59" t="str">
            <v>刘元元</v>
          </cell>
          <cell r="C59" t="e">
            <v>#VALUE!</v>
          </cell>
          <cell r="D59" t="str">
            <v>前台</v>
          </cell>
          <cell r="E59" t="str">
            <v>河北光华荣昌汽车部件有限公司</v>
          </cell>
          <cell r="F59" t="str">
            <v>座椅事业一部--金属件厂</v>
          </cell>
          <cell r="G59" t="str">
            <v>制造技术部-供应商管理科</v>
          </cell>
          <cell r="H59" t="str">
            <v>质量工程师</v>
          </cell>
        </row>
        <row r="60">
          <cell r="B60" t="str">
            <v>陈浩</v>
          </cell>
          <cell r="C60" t="e">
            <v>#VALUE!</v>
          </cell>
          <cell r="D60" t="str">
            <v>前台</v>
          </cell>
          <cell r="E60" t="str">
            <v>河北光华荣昌汽车部件有限公司</v>
          </cell>
          <cell r="F60" t="str">
            <v>座椅事业一部--座椅厂</v>
          </cell>
          <cell r="G60" t="str">
            <v>座椅总装车间</v>
          </cell>
          <cell r="H60" t="str">
            <v>座椅车间主任</v>
          </cell>
        </row>
        <row r="61">
          <cell r="B61" t="str">
            <v>赵广超</v>
          </cell>
          <cell r="C61" t="e">
            <v>#VALUE!</v>
          </cell>
          <cell r="D61" t="str">
            <v>前台</v>
          </cell>
          <cell r="E61" t="str">
            <v>河北光华荣昌汽车部件有限公司</v>
          </cell>
          <cell r="F61" t="str">
            <v>座椅事业一部--座椅厂</v>
          </cell>
          <cell r="G61" t="str">
            <v>制造技术部-供应商管理科</v>
          </cell>
          <cell r="H61" t="str">
            <v>座椅外检</v>
          </cell>
        </row>
        <row r="62">
          <cell r="B62" t="str">
            <v>赵文俊</v>
          </cell>
          <cell r="C62" t="e">
            <v>#VALUE!</v>
          </cell>
          <cell r="D62" t="str">
            <v>前台</v>
          </cell>
          <cell r="E62" t="str">
            <v>河北光华荣昌汽车部件有限公司</v>
          </cell>
          <cell r="F62" t="str">
            <v>座椅事业一部--座椅厂</v>
          </cell>
          <cell r="G62" t="str">
            <v>发泡车间</v>
          </cell>
          <cell r="H62" t="str">
            <v>质量工程师</v>
          </cell>
        </row>
        <row r="63">
          <cell r="B63" t="str">
            <v>胡希港</v>
          </cell>
          <cell r="C63" t="e">
            <v>#VALUE!</v>
          </cell>
          <cell r="D63" t="str">
            <v>前台</v>
          </cell>
          <cell r="E63" t="str">
            <v>河北光华荣昌汽车部件有限公司</v>
          </cell>
          <cell r="F63" t="str">
            <v>后视镜事业部</v>
          </cell>
          <cell r="G63" t="str">
            <v>技术质量科</v>
          </cell>
          <cell r="H63" t="str">
            <v>质量工程师</v>
          </cell>
        </row>
        <row r="64">
          <cell r="B64" t="str">
            <v>云荣娟</v>
          </cell>
          <cell r="C64" t="e">
            <v>#VALUE!</v>
          </cell>
          <cell r="D64" t="str">
            <v>前台</v>
          </cell>
          <cell r="E64" t="str">
            <v>河北光华荣昌汽车部件有限公司</v>
          </cell>
          <cell r="F64" t="str">
            <v>座椅事业一部--座椅厂</v>
          </cell>
          <cell r="G64" t="str">
            <v>生产管理科</v>
          </cell>
          <cell r="H64" t="str">
            <v>科长</v>
          </cell>
        </row>
        <row r="65">
          <cell r="B65" t="str">
            <v>滕敬涛</v>
          </cell>
          <cell r="C65" t="e">
            <v>#VALUE!</v>
          </cell>
          <cell r="D65" t="str">
            <v>中台</v>
          </cell>
          <cell r="E65" t="str">
            <v>河北光华荣昌汽车部件有限公司</v>
          </cell>
          <cell r="F65" t="str">
            <v>河北综合管理部</v>
          </cell>
          <cell r="G65" t="str">
            <v>行政管理科</v>
          </cell>
          <cell r="H65" t="str">
            <v>信息管理员</v>
          </cell>
        </row>
        <row r="66">
          <cell r="B66" t="str">
            <v>李洪秀</v>
          </cell>
          <cell r="C66" t="e">
            <v>#VALUE!</v>
          </cell>
          <cell r="D66" t="str">
            <v>前台</v>
          </cell>
          <cell r="E66" t="str">
            <v>河北光华荣昌汽车部件有限公司</v>
          </cell>
          <cell r="F66" t="str">
            <v>座椅事业一部--座椅厂</v>
          </cell>
          <cell r="G66" t="str">
            <v>生产管理科</v>
          </cell>
          <cell r="H66" t="str">
            <v>供应商对账员</v>
          </cell>
        </row>
        <row r="67">
          <cell r="B67" t="str">
            <v>张巧慧</v>
          </cell>
          <cell r="C67" t="e">
            <v>#VALUE!</v>
          </cell>
          <cell r="D67" t="str">
            <v>中台</v>
          </cell>
          <cell r="E67" t="str">
            <v>河北光华荣昌汽车部件有限公司</v>
          </cell>
          <cell r="F67" t="str">
            <v>河北财务管理部</v>
          </cell>
          <cell r="G67" t="str">
            <v>财务管理部</v>
          </cell>
          <cell r="H67" t="str">
            <v>应付会计</v>
          </cell>
        </row>
        <row r="68">
          <cell r="B68" t="str">
            <v>张琳</v>
          </cell>
          <cell r="C68" t="e">
            <v>#VALUE!</v>
          </cell>
          <cell r="D68" t="str">
            <v>前台</v>
          </cell>
          <cell r="E68" t="str">
            <v>河北光华荣昌汽车部件有限公司</v>
          </cell>
          <cell r="F68" t="str">
            <v>后视镜事业部</v>
          </cell>
          <cell r="G68" t="str">
            <v>物料科</v>
          </cell>
          <cell r="H68" t="str">
            <v>后视镜/库管员</v>
          </cell>
        </row>
        <row r="69">
          <cell r="B69" t="str">
            <v>马亚青</v>
          </cell>
          <cell r="C69" t="e">
            <v>#VALUE!</v>
          </cell>
          <cell r="D69" t="str">
            <v>前台</v>
          </cell>
          <cell r="E69" t="str">
            <v>河北光华荣昌汽车部件有限公司</v>
          </cell>
          <cell r="F69" t="str">
            <v>座椅事业一部--金属件厂</v>
          </cell>
          <cell r="G69" t="str">
            <v>生产管理科</v>
          </cell>
          <cell r="H69" t="str">
            <v>科长兼计划员</v>
          </cell>
        </row>
        <row r="70">
          <cell r="B70" t="str">
            <v>郭金凯</v>
          </cell>
          <cell r="C70" t="e">
            <v>#VALUE!</v>
          </cell>
          <cell r="D70" t="str">
            <v>前台</v>
          </cell>
          <cell r="E70" t="str">
            <v>河北光华荣昌汽车部件有限公司</v>
          </cell>
          <cell r="F70" t="str">
            <v>座椅事业一部--座椅厂</v>
          </cell>
          <cell r="G70" t="str">
            <v>生产管理科</v>
          </cell>
          <cell r="H70" t="str">
            <v>生产计划员</v>
          </cell>
        </row>
        <row r="71">
          <cell r="B71" t="str">
            <v>张强</v>
          </cell>
          <cell r="C71" t="e">
            <v>#VALUE!</v>
          </cell>
          <cell r="D71" t="str">
            <v>前台</v>
          </cell>
          <cell r="E71" t="str">
            <v>河北光华荣昌汽车部件有限公司</v>
          </cell>
          <cell r="F71" t="str">
            <v>后视镜事业部</v>
          </cell>
          <cell r="G71" t="str">
            <v>计划调度科</v>
          </cell>
          <cell r="H71" t="str">
            <v>计划员</v>
          </cell>
        </row>
        <row r="72">
          <cell r="B72" t="str">
            <v>董会娟</v>
          </cell>
          <cell r="C72" t="e">
            <v>#VALUE!</v>
          </cell>
          <cell r="D72" t="str">
            <v>前台</v>
          </cell>
          <cell r="E72" t="str">
            <v>河北光华荣昌汽车部件有限公司</v>
          </cell>
          <cell r="F72" t="str">
            <v>座椅事业一部--金属件厂</v>
          </cell>
          <cell r="G72" t="str">
            <v>制造技术部-模具车间</v>
          </cell>
          <cell r="H72" t="str">
            <v>采购兼统计员</v>
          </cell>
        </row>
        <row r="73">
          <cell r="B73" t="str">
            <v>李鹏</v>
          </cell>
          <cell r="C73" t="e">
            <v>#VALUE!</v>
          </cell>
          <cell r="D73" t="str">
            <v>前台</v>
          </cell>
          <cell r="E73" t="str">
            <v>河北光华荣昌汽车部件有限公司</v>
          </cell>
          <cell r="F73" t="str">
            <v>座椅事业一部--座椅厂</v>
          </cell>
          <cell r="G73" t="str">
            <v>总经办-采购执行科</v>
          </cell>
          <cell r="H73" t="str">
            <v>物料计划员</v>
          </cell>
        </row>
        <row r="74">
          <cell r="B74" t="str">
            <v>杨慧娟</v>
          </cell>
          <cell r="C74" t="e">
            <v>#VALUE!</v>
          </cell>
          <cell r="D74" t="str">
            <v>前台</v>
          </cell>
          <cell r="E74" t="str">
            <v>河北光华荣昌汽车部件有限公司</v>
          </cell>
          <cell r="F74" t="str">
            <v>座椅事业一部--金属件厂</v>
          </cell>
          <cell r="G74" t="str">
            <v>生产管理科</v>
          </cell>
          <cell r="H74" t="str">
            <v>外协虚仓库管B</v>
          </cell>
        </row>
        <row r="75">
          <cell r="B75" t="str">
            <v>吴宝新</v>
          </cell>
          <cell r="C75" t="e">
            <v>#VALUE!</v>
          </cell>
          <cell r="D75" t="str">
            <v>前台</v>
          </cell>
          <cell r="E75" t="str">
            <v>河北光华荣昌汽车部件有限公司</v>
          </cell>
          <cell r="F75" t="str">
            <v>座椅事业一部--金属件厂</v>
          </cell>
          <cell r="G75" t="str">
            <v>生产管理科</v>
          </cell>
          <cell r="H75" t="str">
            <v>前序原料库管</v>
          </cell>
        </row>
        <row r="76">
          <cell r="B76" t="str">
            <v>高福亮</v>
          </cell>
          <cell r="C76" t="e">
            <v>#VALUE!</v>
          </cell>
          <cell r="D76" t="str">
            <v>前台</v>
          </cell>
          <cell r="E76" t="str">
            <v>河北光华荣昌汽车部件有限公司</v>
          </cell>
          <cell r="F76" t="str">
            <v>座椅事业一部--金属件厂</v>
          </cell>
          <cell r="G76" t="str">
            <v>生产管理科</v>
          </cell>
          <cell r="H76" t="str">
            <v>叉车工（上料）</v>
          </cell>
        </row>
        <row r="77">
          <cell r="B77" t="str">
            <v>刘振娜</v>
          </cell>
          <cell r="C77" t="e">
            <v>#VALUE!</v>
          </cell>
          <cell r="D77" t="str">
            <v>前台</v>
          </cell>
          <cell r="E77" t="str">
            <v>河北光华荣昌汽车部件有限公司</v>
          </cell>
          <cell r="F77" t="str">
            <v>座椅事业一部--金属件厂</v>
          </cell>
          <cell r="G77" t="str">
            <v>生产管理科</v>
          </cell>
          <cell r="H77" t="str">
            <v>外协虚仓库管A</v>
          </cell>
        </row>
        <row r="78">
          <cell r="B78" t="str">
            <v>王桂欣</v>
          </cell>
          <cell r="C78" t="e">
            <v>#VALUE!</v>
          </cell>
          <cell r="D78" t="str">
            <v>前台</v>
          </cell>
          <cell r="E78" t="str">
            <v>河北光华荣昌汽车部件有限公司</v>
          </cell>
          <cell r="F78" t="str">
            <v>座椅事业一部--座椅厂</v>
          </cell>
          <cell r="G78" t="str">
            <v>生产管理科</v>
          </cell>
          <cell r="H78" t="str">
            <v>座椅原材料库管员</v>
          </cell>
        </row>
        <row r="79">
          <cell r="B79" t="str">
            <v>白莉莉</v>
          </cell>
          <cell r="C79" t="e">
            <v>#VALUE!</v>
          </cell>
          <cell r="D79" t="str">
            <v>前台</v>
          </cell>
          <cell r="E79" t="str">
            <v>河北光华荣昌汽车部件有限公司</v>
          </cell>
          <cell r="F79" t="str">
            <v>座椅事业一部--座椅厂</v>
          </cell>
          <cell r="G79" t="str">
            <v>生产管理科</v>
          </cell>
          <cell r="H79" t="str">
            <v>缝纫成品库管员</v>
          </cell>
        </row>
        <row r="80">
          <cell r="B80" t="str">
            <v>张美静</v>
          </cell>
          <cell r="C80" t="e">
            <v>#VALUE!</v>
          </cell>
          <cell r="D80" t="str">
            <v>前台</v>
          </cell>
          <cell r="E80" t="str">
            <v>河北光华荣昌汽车部件有限公司</v>
          </cell>
          <cell r="F80" t="str">
            <v>座椅事业一部--座椅厂</v>
          </cell>
          <cell r="G80" t="str">
            <v>生产管理科</v>
          </cell>
          <cell r="H80" t="str">
            <v>日供货库管员</v>
          </cell>
        </row>
        <row r="81">
          <cell r="B81" t="str">
            <v>王震</v>
          </cell>
          <cell r="C81" t="e">
            <v>#VALUE!</v>
          </cell>
          <cell r="D81" t="str">
            <v>前台</v>
          </cell>
          <cell r="E81" t="str">
            <v>河北光华荣昌汽车部件有限公司</v>
          </cell>
          <cell r="F81" t="str">
            <v>座椅事业一部--座椅厂</v>
          </cell>
          <cell r="G81" t="str">
            <v>生产管理科</v>
          </cell>
          <cell r="H81" t="str">
            <v>轻卡上料工</v>
          </cell>
        </row>
        <row r="82">
          <cell r="B82" t="str">
            <v>孙刚</v>
          </cell>
          <cell r="C82" t="e">
            <v>#VALUE!</v>
          </cell>
          <cell r="D82" t="str">
            <v>前台</v>
          </cell>
          <cell r="E82" t="str">
            <v>河北光华荣昌汽车部件有限公司</v>
          </cell>
          <cell r="F82" t="str">
            <v>座椅事业一部--座椅厂</v>
          </cell>
          <cell r="G82" t="str">
            <v>生产管理科</v>
          </cell>
          <cell r="H82" t="str">
            <v>缝纫上料工</v>
          </cell>
        </row>
        <row r="83">
          <cell r="B83" t="str">
            <v>徐亚新</v>
          </cell>
          <cell r="C83" t="e">
            <v>#VALUE!</v>
          </cell>
          <cell r="D83" t="str">
            <v>前台</v>
          </cell>
          <cell r="E83" t="str">
            <v>河北光华荣昌汽车部件有限公司</v>
          </cell>
          <cell r="F83" t="str">
            <v>后视镜事业部</v>
          </cell>
          <cell r="G83" t="str">
            <v>物料科</v>
          </cell>
          <cell r="H83" t="str">
            <v>注塑件库管员</v>
          </cell>
        </row>
        <row r="84">
          <cell r="B84" t="str">
            <v>李冲冲</v>
          </cell>
          <cell r="C84" t="e">
            <v>#VALUE!</v>
          </cell>
          <cell r="D84" t="str">
            <v>前台</v>
          </cell>
          <cell r="E84" t="str">
            <v>河北光华荣昌汽车部件有限公司</v>
          </cell>
          <cell r="F84" t="str">
            <v>后视镜事业部</v>
          </cell>
          <cell r="G84" t="str">
            <v>物料科</v>
          </cell>
          <cell r="H84" t="str">
            <v>后视镜/库管员</v>
          </cell>
        </row>
        <row r="85">
          <cell r="B85" t="str">
            <v>张海霞</v>
          </cell>
          <cell r="C85" t="e">
            <v>#VALUE!</v>
          </cell>
          <cell r="D85" t="str">
            <v>前台</v>
          </cell>
          <cell r="E85" t="str">
            <v>河北光华荣昌汽车部件有限公司</v>
          </cell>
          <cell r="F85" t="str">
            <v>后视镜事业部</v>
          </cell>
          <cell r="G85" t="str">
            <v>物料科</v>
          </cell>
          <cell r="H85" t="str">
            <v>后视镜/库管员</v>
          </cell>
        </row>
        <row r="86">
          <cell r="B86" t="str">
            <v>王建娥</v>
          </cell>
          <cell r="C86" t="e">
            <v>#VALUE!</v>
          </cell>
          <cell r="D86" t="str">
            <v>前台</v>
          </cell>
          <cell r="E86" t="str">
            <v>河北光华荣昌汽车部件有限公司</v>
          </cell>
          <cell r="F86" t="str">
            <v>后视镜事业部</v>
          </cell>
          <cell r="G86" t="str">
            <v>物料科</v>
          </cell>
          <cell r="H86" t="str">
            <v>后视镜/库管员</v>
          </cell>
        </row>
        <row r="87">
          <cell r="B87" t="str">
            <v>张俊新</v>
          </cell>
          <cell r="C87" t="e">
            <v>#VALUE!</v>
          </cell>
          <cell r="D87" t="str">
            <v>前台</v>
          </cell>
          <cell r="E87" t="str">
            <v>河北光华荣昌汽车部件有限公司</v>
          </cell>
          <cell r="F87" t="str">
            <v>座椅事业一部--座椅厂</v>
          </cell>
          <cell r="G87" t="str">
            <v>生产管理科</v>
          </cell>
          <cell r="H87" t="str">
            <v>H6上料工</v>
          </cell>
        </row>
        <row r="88">
          <cell r="B88" t="str">
            <v>王玲玲</v>
          </cell>
          <cell r="C88" t="e">
            <v>#VALUE!</v>
          </cell>
          <cell r="D88" t="str">
            <v>前台</v>
          </cell>
          <cell r="E88" t="str">
            <v>河北光华荣昌汽车部件有限公司</v>
          </cell>
          <cell r="F88" t="str">
            <v>后视镜事业部</v>
          </cell>
          <cell r="G88" t="str">
            <v>物料科</v>
          </cell>
          <cell r="H88" t="str">
            <v>后视镜/理货员</v>
          </cell>
        </row>
        <row r="89">
          <cell r="B89" t="str">
            <v>董岗生</v>
          </cell>
          <cell r="C89" t="e">
            <v>#VALUE!</v>
          </cell>
          <cell r="D89" t="str">
            <v>中台</v>
          </cell>
          <cell r="E89" t="str">
            <v>河北光华荣昌汽车部件有限公司</v>
          </cell>
          <cell r="F89" t="str">
            <v>河北物业部</v>
          </cell>
          <cell r="G89" t="str">
            <v>物业部</v>
          </cell>
          <cell r="H89" t="str">
            <v>物业经理</v>
          </cell>
        </row>
        <row r="90">
          <cell r="B90" t="str">
            <v>韩丙村</v>
          </cell>
          <cell r="C90" t="e">
            <v>#VALUE!</v>
          </cell>
          <cell r="D90" t="str">
            <v>中台</v>
          </cell>
          <cell r="E90" t="str">
            <v>河北光华荣昌汽车部件有限公司</v>
          </cell>
          <cell r="F90" t="str">
            <v>河北物业部</v>
          </cell>
          <cell r="G90" t="str">
            <v>物业部</v>
          </cell>
          <cell r="H90" t="str">
            <v>维修工</v>
          </cell>
        </row>
        <row r="91">
          <cell r="B91" t="str">
            <v>张泽</v>
          </cell>
          <cell r="C91" t="e">
            <v>#VALUE!</v>
          </cell>
          <cell r="D91" t="str">
            <v>前台</v>
          </cell>
          <cell r="E91" t="str">
            <v>河北光华荣昌汽车部件有限公司</v>
          </cell>
          <cell r="F91" t="str">
            <v>座椅事业一部--金属件厂</v>
          </cell>
          <cell r="G91" t="str">
            <v>制造技术部-TPM</v>
          </cell>
          <cell r="H91" t="str">
            <v>弯管冲压保全</v>
          </cell>
        </row>
        <row r="92">
          <cell r="B92" t="str">
            <v>田增军</v>
          </cell>
          <cell r="C92" t="e">
            <v>#VALUE!</v>
          </cell>
          <cell r="D92" t="str">
            <v>前台</v>
          </cell>
          <cell r="E92" t="str">
            <v>河北光华荣昌汽车部件有限公司</v>
          </cell>
          <cell r="F92" t="str">
            <v>后视镜事业部</v>
          </cell>
          <cell r="G92" t="str">
            <v>注塑车间</v>
          </cell>
          <cell r="H92" t="str">
            <v>维修保全</v>
          </cell>
        </row>
        <row r="93">
          <cell r="B93" t="str">
            <v>薛维新</v>
          </cell>
          <cell r="C93" t="e">
            <v>#VALUE!</v>
          </cell>
          <cell r="D93" t="str">
            <v>前台</v>
          </cell>
          <cell r="E93" t="str">
            <v>河北光华荣昌汽车部件有限公司</v>
          </cell>
          <cell r="F93" t="str">
            <v>座椅事业一部--座椅厂</v>
          </cell>
          <cell r="G93" t="str">
            <v>制造技术部-TPM</v>
          </cell>
          <cell r="H93" t="str">
            <v>发泡保全</v>
          </cell>
        </row>
        <row r="94">
          <cell r="B94" t="str">
            <v>王化涛</v>
          </cell>
          <cell r="C94" t="e">
            <v>#VALUE!</v>
          </cell>
          <cell r="D94" t="str">
            <v>前台</v>
          </cell>
          <cell r="E94" t="str">
            <v>河北光华荣昌汽车部件有限公司</v>
          </cell>
          <cell r="F94" t="str">
            <v>座椅事业一部--座椅厂</v>
          </cell>
          <cell r="G94" t="str">
            <v>制造技术部-TPM</v>
          </cell>
          <cell r="H94" t="str">
            <v>座椅总装维修保全</v>
          </cell>
        </row>
        <row r="95">
          <cell r="B95" t="str">
            <v>阚兵兵</v>
          </cell>
          <cell r="C95" t="e">
            <v>#VALUE!</v>
          </cell>
          <cell r="D95" t="str">
            <v>前台</v>
          </cell>
          <cell r="E95" t="str">
            <v>河北光华荣昌汽车部件有限公司</v>
          </cell>
          <cell r="F95" t="str">
            <v>座椅事业一部--金属件厂</v>
          </cell>
          <cell r="G95" t="str">
            <v>焊接车间</v>
          </cell>
          <cell r="H95" t="str">
            <v>焊工</v>
          </cell>
        </row>
        <row r="96">
          <cell r="B96" t="str">
            <v>房珍珍</v>
          </cell>
          <cell r="C96" t="e">
            <v>#VALUE!</v>
          </cell>
          <cell r="D96" t="str">
            <v>前台</v>
          </cell>
          <cell r="E96" t="str">
            <v>河北光华荣昌汽车部件有限公司</v>
          </cell>
          <cell r="F96" t="str">
            <v>座椅事业一部--金属件厂</v>
          </cell>
          <cell r="G96" t="str">
            <v>生产管理科</v>
          </cell>
          <cell r="H96" t="str">
            <v>核算员</v>
          </cell>
        </row>
        <row r="97">
          <cell r="B97" t="str">
            <v>翟凤娟</v>
          </cell>
          <cell r="C97" t="e">
            <v>#VALUE!</v>
          </cell>
          <cell r="D97" t="str">
            <v>前台</v>
          </cell>
          <cell r="E97" t="str">
            <v>河北光华荣昌汽车部件有限公司</v>
          </cell>
          <cell r="F97" t="str">
            <v>座椅事业一部--座椅厂</v>
          </cell>
          <cell r="G97" t="str">
            <v>缝纫车间</v>
          </cell>
          <cell r="H97" t="str">
            <v>缝纫车间主任</v>
          </cell>
        </row>
        <row r="98">
          <cell r="B98" t="str">
            <v>王伟</v>
          </cell>
          <cell r="C98" t="e">
            <v>#VALUE!</v>
          </cell>
          <cell r="D98" t="str">
            <v>前台</v>
          </cell>
          <cell r="E98" t="str">
            <v>河北光华荣昌汽车部件有限公司</v>
          </cell>
          <cell r="F98" t="str">
            <v>座椅事业一部--金属件厂</v>
          </cell>
          <cell r="G98" t="str">
            <v>焊接车间</v>
          </cell>
          <cell r="H98" t="str">
            <v>班组长</v>
          </cell>
        </row>
        <row r="99">
          <cell r="B99" t="str">
            <v>米芝霖</v>
          </cell>
          <cell r="C99" t="e">
            <v>#VALUE!</v>
          </cell>
          <cell r="D99" t="str">
            <v>前台</v>
          </cell>
          <cell r="E99" t="str">
            <v>河北光华荣昌汽车部件有限公司</v>
          </cell>
          <cell r="F99" t="str">
            <v>座椅事业一部--座椅厂</v>
          </cell>
          <cell r="G99" t="str">
            <v>生产管理科</v>
          </cell>
          <cell r="H99" t="str">
            <v>统计员</v>
          </cell>
        </row>
        <row r="100">
          <cell r="B100" t="str">
            <v>李贵林</v>
          </cell>
          <cell r="C100" t="e">
            <v>#VALUE!</v>
          </cell>
          <cell r="D100" t="str">
            <v>前台</v>
          </cell>
          <cell r="E100" t="str">
            <v>河北光华荣昌汽车部件有限公司</v>
          </cell>
          <cell r="F100" t="str">
            <v>后视镜事业部</v>
          </cell>
          <cell r="G100" t="str">
            <v>注塑车间</v>
          </cell>
          <cell r="H100" t="str">
            <v>车间主任</v>
          </cell>
        </row>
        <row r="101">
          <cell r="B101" t="str">
            <v>姬胜阳</v>
          </cell>
          <cell r="C101" t="e">
            <v>#VALUE!</v>
          </cell>
          <cell r="D101" t="str">
            <v>前台</v>
          </cell>
          <cell r="E101" t="str">
            <v>河北光华荣昌汽车部件有限公司</v>
          </cell>
          <cell r="F101" t="str">
            <v>座椅事业一部--金属件厂</v>
          </cell>
          <cell r="G101" t="str">
            <v>冲压弯管车间</v>
          </cell>
          <cell r="H101" t="str">
            <v>冲压弯管车间主任</v>
          </cell>
        </row>
        <row r="102">
          <cell r="B102" t="str">
            <v>王祥</v>
          </cell>
          <cell r="C102" t="e">
            <v>#VALUE!</v>
          </cell>
          <cell r="D102" t="str">
            <v>前台</v>
          </cell>
          <cell r="E102" t="str">
            <v>河北光华荣昌汽车部件有限公司</v>
          </cell>
          <cell r="F102" t="str">
            <v>座椅事业一部--金属件厂</v>
          </cell>
          <cell r="G102" t="str">
            <v>电泳车间</v>
          </cell>
          <cell r="H102" t="str">
            <v>副主任</v>
          </cell>
        </row>
        <row r="103">
          <cell r="B103" t="str">
            <v>王宝俊</v>
          </cell>
          <cell r="C103" t="e">
            <v>#VALUE!</v>
          </cell>
          <cell r="D103" t="str">
            <v>前台</v>
          </cell>
          <cell r="E103" t="str">
            <v>河北光华荣昌汽车部件有限公司</v>
          </cell>
          <cell r="F103" t="str">
            <v>座椅事业一部--金属件厂</v>
          </cell>
          <cell r="G103" t="str">
            <v>焊接车间</v>
          </cell>
          <cell r="H103" t="str">
            <v>班组长</v>
          </cell>
        </row>
        <row r="104">
          <cell r="B104" t="str">
            <v>邓福源</v>
          </cell>
          <cell r="C104" t="e">
            <v>#VALUE!</v>
          </cell>
          <cell r="D104" t="str">
            <v>前台</v>
          </cell>
          <cell r="E104" t="str">
            <v>河北光华荣昌汽车部件有限公司</v>
          </cell>
          <cell r="F104" t="str">
            <v>座椅事业一部--金属件厂</v>
          </cell>
          <cell r="G104" t="str">
            <v>制造技术部-模具车间维修组</v>
          </cell>
          <cell r="H104" t="str">
            <v>冲压模具维修</v>
          </cell>
        </row>
        <row r="105">
          <cell r="B105" t="str">
            <v>于正军</v>
          </cell>
          <cell r="C105" t="e">
            <v>#VALUE!</v>
          </cell>
          <cell r="D105" t="str">
            <v>前台</v>
          </cell>
          <cell r="E105" t="str">
            <v>河北光华荣昌汽车部件有限公司</v>
          </cell>
          <cell r="F105" t="str">
            <v>座椅事业一部--金属件厂</v>
          </cell>
          <cell r="G105" t="str">
            <v>冲压弯管车间</v>
          </cell>
          <cell r="H105" t="str">
            <v>前工序操作工</v>
          </cell>
        </row>
        <row r="106">
          <cell r="B106" t="str">
            <v>梁国敏</v>
          </cell>
          <cell r="C106" t="e">
            <v>#VALUE!</v>
          </cell>
          <cell r="D106" t="str">
            <v>前台</v>
          </cell>
          <cell r="E106" t="str">
            <v>河北光华荣昌汽车部件有限公司</v>
          </cell>
          <cell r="F106" t="str">
            <v>座椅事业一部--金属件厂</v>
          </cell>
          <cell r="G106" t="str">
            <v>冲压弯管车间</v>
          </cell>
          <cell r="H106" t="str">
            <v>前工序操作工</v>
          </cell>
        </row>
        <row r="107">
          <cell r="B107" t="str">
            <v>陈月涛</v>
          </cell>
          <cell r="C107" t="e">
            <v>#VALUE!</v>
          </cell>
          <cell r="D107" t="str">
            <v>前台</v>
          </cell>
          <cell r="E107" t="str">
            <v>河北光华荣昌汽车部件有限公司</v>
          </cell>
          <cell r="F107" t="str">
            <v>座椅事业一部--金属件厂</v>
          </cell>
          <cell r="G107" t="str">
            <v>冲压弯管车间</v>
          </cell>
          <cell r="H107" t="str">
            <v>焊工</v>
          </cell>
        </row>
        <row r="108">
          <cell r="B108" t="str">
            <v>王滨</v>
          </cell>
          <cell r="C108" t="e">
            <v>#VALUE!</v>
          </cell>
          <cell r="D108" t="str">
            <v>前台</v>
          </cell>
          <cell r="E108" t="str">
            <v>河北光华荣昌汽车部件有限公司</v>
          </cell>
          <cell r="F108" t="str">
            <v>座椅事业一部--金属件厂</v>
          </cell>
          <cell r="G108" t="str">
            <v>冲压弯管车间</v>
          </cell>
          <cell r="H108" t="str">
            <v>冲压工</v>
          </cell>
        </row>
        <row r="109">
          <cell r="B109" t="str">
            <v>董凤海</v>
          </cell>
          <cell r="C109" t="e">
            <v>#VALUE!</v>
          </cell>
          <cell r="D109" t="str">
            <v>前台</v>
          </cell>
          <cell r="E109" t="str">
            <v>河北光华荣昌汽车部件有限公司</v>
          </cell>
          <cell r="F109" t="str">
            <v>座椅事业一部--金属件厂</v>
          </cell>
          <cell r="G109" t="str">
            <v>冲压弯管车间</v>
          </cell>
          <cell r="H109" t="str">
            <v>冲压工</v>
          </cell>
        </row>
        <row r="110">
          <cell r="B110" t="str">
            <v>崔永文</v>
          </cell>
          <cell r="C110" t="e">
            <v>#VALUE!</v>
          </cell>
          <cell r="D110" t="str">
            <v>前台</v>
          </cell>
          <cell r="E110" t="str">
            <v>河北光华荣昌汽车部件有限公司</v>
          </cell>
          <cell r="F110" t="str">
            <v>座椅事业一部--金属件厂</v>
          </cell>
          <cell r="G110" t="str">
            <v>冲压弯管车间</v>
          </cell>
          <cell r="H110" t="str">
            <v>班组长</v>
          </cell>
        </row>
        <row r="111">
          <cell r="B111" t="str">
            <v>赵卫</v>
          </cell>
          <cell r="C111" t="e">
            <v>#VALUE!</v>
          </cell>
          <cell r="D111" t="str">
            <v>前台</v>
          </cell>
          <cell r="E111" t="str">
            <v>河北光华荣昌汽车部件有限公司</v>
          </cell>
          <cell r="F111" t="str">
            <v>座椅事业一部--金属件厂</v>
          </cell>
          <cell r="G111" t="str">
            <v>冲压弯管车间</v>
          </cell>
          <cell r="H111" t="str">
            <v>前工序操作工</v>
          </cell>
        </row>
        <row r="112">
          <cell r="B112" t="str">
            <v>蒋云浩</v>
          </cell>
          <cell r="C112" t="e">
            <v>#VALUE!</v>
          </cell>
          <cell r="D112" t="str">
            <v>前台</v>
          </cell>
          <cell r="E112" t="str">
            <v>河北光华荣昌汽车部件有限公司</v>
          </cell>
          <cell r="F112" t="str">
            <v>座椅事业一部--金属件厂</v>
          </cell>
          <cell r="G112" t="str">
            <v>焊接车间</v>
          </cell>
          <cell r="H112" t="str">
            <v>冲压工</v>
          </cell>
        </row>
        <row r="113">
          <cell r="B113" t="str">
            <v>于代弟</v>
          </cell>
          <cell r="C113" t="e">
            <v>#VALUE!</v>
          </cell>
          <cell r="D113" t="str">
            <v>前台</v>
          </cell>
          <cell r="E113" t="str">
            <v>河北光华荣昌汽车部件有限公司</v>
          </cell>
          <cell r="F113" t="str">
            <v>座椅事业一部--金属件厂</v>
          </cell>
          <cell r="G113" t="str">
            <v>冲压弯管车间</v>
          </cell>
          <cell r="H113" t="str">
            <v>冲压工</v>
          </cell>
        </row>
        <row r="114">
          <cell r="B114" t="str">
            <v>宋静</v>
          </cell>
          <cell r="C114" t="e">
            <v>#VALUE!</v>
          </cell>
          <cell r="D114" t="str">
            <v>中台</v>
          </cell>
          <cell r="E114" t="str">
            <v>河北光华荣昌汽车部件有限公司</v>
          </cell>
          <cell r="F114" t="str">
            <v>河北综合管理部</v>
          </cell>
          <cell r="G114" t="str">
            <v>行政管理科</v>
          </cell>
          <cell r="H114" t="str">
            <v>食堂记账员兼勤杂工</v>
          </cell>
        </row>
        <row r="115">
          <cell r="B115" t="str">
            <v>任玉环</v>
          </cell>
          <cell r="C115" t="e">
            <v>#VALUE!</v>
          </cell>
          <cell r="D115" t="str">
            <v>中台</v>
          </cell>
          <cell r="E115" t="str">
            <v>河北光华荣昌汽车部件有限公司</v>
          </cell>
          <cell r="F115" t="str">
            <v>河北综合管理部</v>
          </cell>
          <cell r="G115" t="str">
            <v>行政管理科</v>
          </cell>
          <cell r="H115" t="str">
            <v>勤杂工</v>
          </cell>
        </row>
        <row r="116">
          <cell r="B116" t="str">
            <v>邓雪</v>
          </cell>
          <cell r="C116" t="e">
            <v>#VALUE!</v>
          </cell>
          <cell r="D116" t="str">
            <v>前台</v>
          </cell>
          <cell r="E116" t="str">
            <v>河北光华荣昌汽车部件有限公司</v>
          </cell>
          <cell r="F116" t="str">
            <v>座椅事业一部--金属件厂</v>
          </cell>
          <cell r="G116" t="str">
            <v>冲压弯管车间</v>
          </cell>
          <cell r="H116" t="str">
            <v>冲压工</v>
          </cell>
        </row>
        <row r="117">
          <cell r="B117" t="str">
            <v>张洪军</v>
          </cell>
          <cell r="C117" t="e">
            <v>#VALUE!</v>
          </cell>
          <cell r="D117" t="str">
            <v>中台</v>
          </cell>
          <cell r="E117" t="str">
            <v>河北光华荣昌汽车部件有限公司</v>
          </cell>
          <cell r="F117" t="str">
            <v>河北综合管理部</v>
          </cell>
          <cell r="G117" t="str">
            <v>行政管理科</v>
          </cell>
          <cell r="H117" t="str">
            <v>食堂/厨师</v>
          </cell>
        </row>
        <row r="118">
          <cell r="B118" t="str">
            <v>孟宁宁</v>
          </cell>
          <cell r="C118" t="e">
            <v>#VALUE!</v>
          </cell>
          <cell r="D118" t="str">
            <v>中台</v>
          </cell>
          <cell r="E118" t="str">
            <v>河北光华荣昌汽车部件有限公司</v>
          </cell>
          <cell r="F118" t="str">
            <v>河北综合管理部</v>
          </cell>
          <cell r="G118" t="str">
            <v>行政管理科</v>
          </cell>
          <cell r="H118" t="str">
            <v>食堂/厨师</v>
          </cell>
        </row>
        <row r="119">
          <cell r="B119" t="str">
            <v>高山</v>
          </cell>
          <cell r="C119" t="e">
            <v>#VALUE!</v>
          </cell>
          <cell r="D119" t="str">
            <v>前台</v>
          </cell>
          <cell r="E119" t="str">
            <v>河北光华荣昌汽车部件有限公司</v>
          </cell>
          <cell r="F119" t="str">
            <v>座椅事业一部--金属件厂</v>
          </cell>
          <cell r="G119" t="str">
            <v>冲压弯管车间</v>
          </cell>
          <cell r="H119" t="str">
            <v>前工序操作工</v>
          </cell>
        </row>
        <row r="120">
          <cell r="B120" t="str">
            <v>王国胜</v>
          </cell>
          <cell r="C120" t="e">
            <v>#VALUE!</v>
          </cell>
          <cell r="D120" t="str">
            <v>前台</v>
          </cell>
          <cell r="E120" t="str">
            <v>河北光华荣昌汽车部件有限公司</v>
          </cell>
          <cell r="F120" t="str">
            <v>座椅事业一部--金属件厂</v>
          </cell>
          <cell r="G120" t="str">
            <v>冲压弯管车间</v>
          </cell>
          <cell r="H120" t="str">
            <v>冲压工</v>
          </cell>
        </row>
        <row r="121">
          <cell r="B121" t="str">
            <v>汪彬彬</v>
          </cell>
          <cell r="C121" t="e">
            <v>#VALUE!</v>
          </cell>
          <cell r="D121" t="str">
            <v>前台</v>
          </cell>
          <cell r="E121" t="str">
            <v>河北光华荣昌汽车部件有限公司</v>
          </cell>
          <cell r="F121" t="str">
            <v>座椅事业一部--金属件厂</v>
          </cell>
          <cell r="G121" t="str">
            <v>冲压弯管车间</v>
          </cell>
          <cell r="H121" t="str">
            <v>冲压工</v>
          </cell>
        </row>
        <row r="122">
          <cell r="B122" t="str">
            <v>刘如成</v>
          </cell>
          <cell r="C122" t="e">
            <v>#VALUE!</v>
          </cell>
          <cell r="D122" t="str">
            <v>前台</v>
          </cell>
          <cell r="E122" t="str">
            <v>河北光华荣昌汽车部件有限公司</v>
          </cell>
          <cell r="F122" t="str">
            <v>座椅事业一部--金属件厂</v>
          </cell>
          <cell r="G122" t="str">
            <v>焊接车间</v>
          </cell>
          <cell r="H122" t="str">
            <v>班组长</v>
          </cell>
        </row>
        <row r="123">
          <cell r="B123" t="str">
            <v>田晓胜</v>
          </cell>
          <cell r="C123" t="e">
            <v>#VALUE!</v>
          </cell>
          <cell r="D123" t="str">
            <v>前台</v>
          </cell>
          <cell r="E123" t="str">
            <v>河北光华荣昌汽车部件有限公司</v>
          </cell>
          <cell r="F123" t="str">
            <v>座椅事业一部--金属件厂</v>
          </cell>
          <cell r="G123" t="str">
            <v>焊接车间</v>
          </cell>
          <cell r="H123" t="str">
            <v>双头车操作工兼调机员</v>
          </cell>
        </row>
        <row r="124">
          <cell r="B124" t="str">
            <v>邓冬冬</v>
          </cell>
          <cell r="C124" t="e">
            <v>#VALUE!</v>
          </cell>
          <cell r="D124" t="str">
            <v>前台</v>
          </cell>
          <cell r="E124" t="str">
            <v>河北光华荣昌汽车部件有限公司</v>
          </cell>
          <cell r="F124" t="str">
            <v>座椅事业一部--金属件厂</v>
          </cell>
          <cell r="G124" t="str">
            <v>焊接车间</v>
          </cell>
          <cell r="H124" t="str">
            <v>班组长</v>
          </cell>
        </row>
        <row r="125">
          <cell r="B125" t="str">
            <v>胡海明</v>
          </cell>
          <cell r="C125" t="e">
            <v>#VALUE!</v>
          </cell>
          <cell r="D125" t="str">
            <v>前台</v>
          </cell>
          <cell r="E125" t="str">
            <v>河北光华荣昌汽车部件有限公司</v>
          </cell>
          <cell r="F125" t="str">
            <v>座椅事业一部--金属件厂</v>
          </cell>
          <cell r="G125" t="str">
            <v>焊接车间</v>
          </cell>
          <cell r="H125" t="str">
            <v>焊工</v>
          </cell>
        </row>
        <row r="126">
          <cell r="B126" t="str">
            <v>赵亚帅</v>
          </cell>
          <cell r="C126" t="e">
            <v>#VALUE!</v>
          </cell>
          <cell r="D126" t="str">
            <v>前台</v>
          </cell>
          <cell r="E126" t="str">
            <v>河北光华荣昌汽车部件有限公司</v>
          </cell>
          <cell r="F126" t="str">
            <v>座椅事业一部--金属件厂</v>
          </cell>
          <cell r="G126" t="str">
            <v>焊接车间</v>
          </cell>
          <cell r="H126" t="str">
            <v>焊工</v>
          </cell>
        </row>
        <row r="127">
          <cell r="B127" t="str">
            <v>孟新</v>
          </cell>
          <cell r="C127" t="e">
            <v>#VALUE!</v>
          </cell>
          <cell r="D127" t="str">
            <v>前台</v>
          </cell>
          <cell r="E127" t="str">
            <v>河北光华荣昌汽车部件有限公司</v>
          </cell>
          <cell r="F127" t="str">
            <v>座椅事业一部--金属件厂</v>
          </cell>
          <cell r="G127" t="str">
            <v>焊接车间</v>
          </cell>
          <cell r="H127" t="str">
            <v>摆件工</v>
          </cell>
        </row>
        <row r="128">
          <cell r="B128" t="str">
            <v>杨兴乐</v>
          </cell>
          <cell r="C128" t="e">
            <v>#VALUE!</v>
          </cell>
          <cell r="D128" t="str">
            <v>前台</v>
          </cell>
          <cell r="E128" t="str">
            <v>河北光华荣昌汽车部件有限公司</v>
          </cell>
          <cell r="F128" t="str">
            <v>座椅事业一部--金属件厂</v>
          </cell>
          <cell r="G128" t="str">
            <v>焊接车间</v>
          </cell>
          <cell r="H128" t="str">
            <v>焊工</v>
          </cell>
        </row>
        <row r="129">
          <cell r="B129" t="str">
            <v>杨学涛</v>
          </cell>
          <cell r="C129" t="e">
            <v>#VALUE!</v>
          </cell>
          <cell r="D129" t="str">
            <v>前台</v>
          </cell>
          <cell r="E129" t="str">
            <v>河北光华荣昌汽车部件有限公司</v>
          </cell>
          <cell r="F129" t="str">
            <v>座椅事业一部--金属件厂</v>
          </cell>
          <cell r="G129" t="str">
            <v>焊接车间</v>
          </cell>
          <cell r="H129" t="str">
            <v>焊工</v>
          </cell>
        </row>
        <row r="130">
          <cell r="B130" t="str">
            <v>朱洪来</v>
          </cell>
          <cell r="C130" t="e">
            <v>#VALUE!</v>
          </cell>
          <cell r="D130" t="str">
            <v>前台</v>
          </cell>
          <cell r="E130" t="str">
            <v>河北光华荣昌汽车部件有限公司</v>
          </cell>
          <cell r="F130" t="str">
            <v>座椅事业一部--金属件厂</v>
          </cell>
          <cell r="G130" t="str">
            <v>冲压弯管车间</v>
          </cell>
          <cell r="H130" t="str">
            <v>焊工</v>
          </cell>
        </row>
        <row r="131">
          <cell r="B131" t="str">
            <v>赵英才</v>
          </cell>
          <cell r="C131" t="e">
            <v>#VALUE!</v>
          </cell>
          <cell r="D131" t="str">
            <v>前台</v>
          </cell>
          <cell r="E131" t="str">
            <v>河北光华荣昌汽车部件有限公司</v>
          </cell>
          <cell r="F131" t="str">
            <v>座椅事业一部--金属件厂</v>
          </cell>
          <cell r="G131" t="str">
            <v>焊接车间</v>
          </cell>
          <cell r="H131" t="str">
            <v>焊工</v>
          </cell>
        </row>
        <row r="132">
          <cell r="B132" t="str">
            <v>孙华山</v>
          </cell>
          <cell r="C132" t="e">
            <v>#VALUE!</v>
          </cell>
          <cell r="D132" t="str">
            <v>前台</v>
          </cell>
          <cell r="E132" t="str">
            <v>河北光华荣昌汽车部件有限公司</v>
          </cell>
          <cell r="F132" t="str">
            <v>座椅事业一部--金属件厂</v>
          </cell>
          <cell r="G132" t="str">
            <v>焊接车间</v>
          </cell>
          <cell r="H132" t="str">
            <v>焊工</v>
          </cell>
        </row>
        <row r="133">
          <cell r="B133" t="str">
            <v>李明</v>
          </cell>
          <cell r="C133" t="e">
            <v>#VALUE!</v>
          </cell>
          <cell r="D133" t="str">
            <v>前台</v>
          </cell>
          <cell r="E133" t="str">
            <v>河北光华荣昌汽车部件有限公司</v>
          </cell>
          <cell r="F133" t="str">
            <v>座椅事业一部--金属件厂</v>
          </cell>
          <cell r="G133" t="str">
            <v>焊接车间</v>
          </cell>
          <cell r="H133" t="str">
            <v>焊工</v>
          </cell>
        </row>
        <row r="134">
          <cell r="B134" t="str">
            <v>刘景源</v>
          </cell>
          <cell r="C134" t="e">
            <v>#VALUE!</v>
          </cell>
          <cell r="D134" t="str">
            <v>前台</v>
          </cell>
          <cell r="E134" t="str">
            <v>河北光华荣昌汽车部件有限公司</v>
          </cell>
          <cell r="F134" t="str">
            <v>座椅事业一部--金属件厂</v>
          </cell>
          <cell r="G134" t="str">
            <v>焊接车间</v>
          </cell>
          <cell r="H134" t="str">
            <v>焊工</v>
          </cell>
        </row>
        <row r="135">
          <cell r="B135" t="str">
            <v>赵梅煜</v>
          </cell>
          <cell r="C135" t="e">
            <v>#VALUE!</v>
          </cell>
          <cell r="D135" t="str">
            <v>前台</v>
          </cell>
          <cell r="E135" t="str">
            <v>河北光华荣昌汽车部件有限公司</v>
          </cell>
          <cell r="F135" t="str">
            <v>后视镜事业部</v>
          </cell>
          <cell r="G135" t="str">
            <v>后视镜组装车间</v>
          </cell>
          <cell r="H135" t="str">
            <v>组装工</v>
          </cell>
        </row>
        <row r="136">
          <cell r="B136" t="str">
            <v>刘玉红</v>
          </cell>
          <cell r="C136" t="e">
            <v>#VALUE!</v>
          </cell>
          <cell r="D136" t="str">
            <v>前台</v>
          </cell>
          <cell r="E136" t="str">
            <v>河北光华荣昌汽车部件有限公司</v>
          </cell>
          <cell r="F136" t="str">
            <v>座椅事业一部--金属件厂</v>
          </cell>
          <cell r="G136" t="str">
            <v>焊接车间</v>
          </cell>
          <cell r="H136" t="str">
            <v>焊工</v>
          </cell>
        </row>
        <row r="137">
          <cell r="B137" t="str">
            <v>孙广林</v>
          </cell>
          <cell r="C137" t="e">
            <v>#VALUE!</v>
          </cell>
          <cell r="D137" t="str">
            <v>前台</v>
          </cell>
          <cell r="E137" t="str">
            <v>河北光华荣昌汽车部件有限公司</v>
          </cell>
          <cell r="F137" t="str">
            <v>座椅事业一部--金属件厂</v>
          </cell>
          <cell r="G137" t="str">
            <v>焊接车间</v>
          </cell>
          <cell r="H137" t="str">
            <v>辅工（检验）</v>
          </cell>
        </row>
        <row r="138">
          <cell r="B138" t="str">
            <v>孙国峰</v>
          </cell>
          <cell r="C138" t="e">
            <v>#VALUE!</v>
          </cell>
          <cell r="D138" t="str">
            <v>前台</v>
          </cell>
          <cell r="E138" t="str">
            <v>河北光华荣昌汽车部件有限公司</v>
          </cell>
          <cell r="F138" t="str">
            <v>座椅事业一部--金属件厂</v>
          </cell>
          <cell r="G138" t="str">
            <v>焊接车间</v>
          </cell>
          <cell r="H138" t="str">
            <v>辅工（检验）</v>
          </cell>
        </row>
        <row r="139">
          <cell r="B139" t="str">
            <v>孙金海</v>
          </cell>
          <cell r="C139" t="e">
            <v>#VALUE!</v>
          </cell>
          <cell r="D139" t="str">
            <v>前台</v>
          </cell>
          <cell r="E139" t="str">
            <v>河北光华荣昌汽车部件有限公司</v>
          </cell>
          <cell r="F139" t="str">
            <v>座椅事业一部--金属件厂</v>
          </cell>
          <cell r="G139" t="str">
            <v>焊接车间</v>
          </cell>
          <cell r="H139" t="str">
            <v>辅工（检验）</v>
          </cell>
        </row>
        <row r="140">
          <cell r="B140" t="str">
            <v>胡庆生</v>
          </cell>
          <cell r="C140" t="e">
            <v>#VALUE!</v>
          </cell>
          <cell r="D140" t="str">
            <v>前台</v>
          </cell>
          <cell r="E140" t="str">
            <v>河北光华荣昌汽车部件有限公司</v>
          </cell>
          <cell r="F140" t="str">
            <v>座椅事业一部--金属件厂</v>
          </cell>
          <cell r="G140" t="str">
            <v>焊接车间</v>
          </cell>
          <cell r="H140" t="str">
            <v>辅工（检验）</v>
          </cell>
        </row>
        <row r="141">
          <cell r="B141" t="str">
            <v>刘金良</v>
          </cell>
          <cell r="C141" t="e">
            <v>#VALUE!</v>
          </cell>
          <cell r="D141" t="str">
            <v>前台</v>
          </cell>
          <cell r="E141" t="str">
            <v>河北光华荣昌汽车部件有限公司</v>
          </cell>
          <cell r="F141" t="str">
            <v>座椅事业一部--金属件厂</v>
          </cell>
          <cell r="G141" t="str">
            <v>焊接车间</v>
          </cell>
          <cell r="H141" t="str">
            <v>摆件工</v>
          </cell>
        </row>
        <row r="142">
          <cell r="B142" t="str">
            <v>杨树国</v>
          </cell>
          <cell r="C142" t="e">
            <v>#VALUE!</v>
          </cell>
          <cell r="D142" t="str">
            <v>前台</v>
          </cell>
          <cell r="E142" t="str">
            <v>河北光华荣昌汽车部件有限公司</v>
          </cell>
          <cell r="F142" t="str">
            <v>座椅事业一部--金属件厂</v>
          </cell>
          <cell r="G142" t="str">
            <v>焊接车间</v>
          </cell>
          <cell r="H142" t="str">
            <v>摆件工</v>
          </cell>
        </row>
        <row r="143">
          <cell r="B143" t="str">
            <v>韩桂栋</v>
          </cell>
          <cell r="C143" t="e">
            <v>#VALUE!</v>
          </cell>
          <cell r="D143" t="str">
            <v>前台</v>
          </cell>
          <cell r="E143" t="str">
            <v>河北光华荣昌汽车部件有限公司</v>
          </cell>
          <cell r="F143" t="str">
            <v>座椅事业一部--金属件厂</v>
          </cell>
          <cell r="G143" t="str">
            <v>焊接车间</v>
          </cell>
          <cell r="H143" t="str">
            <v>摆件工</v>
          </cell>
        </row>
        <row r="144">
          <cell r="B144" t="str">
            <v>吴晓萌</v>
          </cell>
          <cell r="C144" t="e">
            <v>#VALUE!</v>
          </cell>
          <cell r="D144" t="str">
            <v>前台</v>
          </cell>
          <cell r="E144" t="str">
            <v>河北光华荣昌汽车部件有限公司</v>
          </cell>
          <cell r="F144" t="str">
            <v>座椅事业一部--金属件厂</v>
          </cell>
          <cell r="G144" t="str">
            <v>总经办-采购执行科</v>
          </cell>
          <cell r="H144" t="str">
            <v>物料计划员</v>
          </cell>
        </row>
        <row r="145">
          <cell r="B145" t="str">
            <v>王红梅</v>
          </cell>
          <cell r="C145" t="e">
            <v>#VALUE!</v>
          </cell>
          <cell r="D145" t="str">
            <v>前台</v>
          </cell>
          <cell r="E145" t="str">
            <v>河北光华荣昌汽车部件有限公司</v>
          </cell>
          <cell r="F145" t="str">
            <v>座椅事业一部--金属件厂</v>
          </cell>
          <cell r="G145" t="str">
            <v>焊接车间</v>
          </cell>
          <cell r="H145" t="str">
            <v>摆件工</v>
          </cell>
        </row>
        <row r="146">
          <cell r="B146" t="str">
            <v>吴红红</v>
          </cell>
          <cell r="C146" t="e">
            <v>#VALUE!</v>
          </cell>
          <cell r="D146" t="str">
            <v>前台</v>
          </cell>
          <cell r="E146" t="str">
            <v>河北光华荣昌汽车部件有限公司</v>
          </cell>
          <cell r="F146" t="str">
            <v>座椅事业一部--金属件厂</v>
          </cell>
          <cell r="G146" t="str">
            <v>焊接车间</v>
          </cell>
          <cell r="H146" t="str">
            <v>摆件工</v>
          </cell>
        </row>
        <row r="147">
          <cell r="B147" t="str">
            <v>刘双双</v>
          </cell>
          <cell r="C147" t="e">
            <v>#VALUE!</v>
          </cell>
          <cell r="D147" t="str">
            <v>前台</v>
          </cell>
          <cell r="E147" t="str">
            <v>河北光华荣昌汽车部件有限公司</v>
          </cell>
          <cell r="F147" t="str">
            <v>座椅事业一部--金属件厂</v>
          </cell>
          <cell r="G147" t="str">
            <v>焊接车间</v>
          </cell>
          <cell r="H147" t="str">
            <v>摆件工</v>
          </cell>
        </row>
        <row r="148">
          <cell r="B148" t="str">
            <v>崔新玲</v>
          </cell>
          <cell r="C148" t="e">
            <v>#VALUE!</v>
          </cell>
          <cell r="D148" t="str">
            <v>前台</v>
          </cell>
          <cell r="E148" t="str">
            <v>河北光华荣昌汽车部件有限公司</v>
          </cell>
          <cell r="F148" t="str">
            <v>座椅事业一部--金属件厂</v>
          </cell>
          <cell r="G148" t="str">
            <v>焊接车间</v>
          </cell>
          <cell r="H148" t="str">
            <v>摆件工</v>
          </cell>
        </row>
        <row r="149">
          <cell r="B149" t="str">
            <v>张景义</v>
          </cell>
          <cell r="C149" t="e">
            <v>#VALUE!</v>
          </cell>
          <cell r="D149" t="str">
            <v>前台</v>
          </cell>
          <cell r="E149" t="str">
            <v>河北光华荣昌汽车部件有限公司</v>
          </cell>
          <cell r="F149" t="str">
            <v>座椅事业一部--金属件厂</v>
          </cell>
          <cell r="G149" t="str">
            <v>焊接车间</v>
          </cell>
          <cell r="H149" t="str">
            <v>摆件工</v>
          </cell>
        </row>
        <row r="150">
          <cell r="B150" t="str">
            <v>宗方明</v>
          </cell>
          <cell r="C150" t="e">
            <v>#VALUE!</v>
          </cell>
          <cell r="D150" t="str">
            <v>前台</v>
          </cell>
          <cell r="E150" t="str">
            <v>河北光华荣昌汽车部件有限公司</v>
          </cell>
          <cell r="F150" t="str">
            <v>座椅事业一部--金属件厂</v>
          </cell>
          <cell r="G150" t="str">
            <v>底座装配车间</v>
          </cell>
          <cell r="H150" t="str">
            <v>组装工</v>
          </cell>
        </row>
        <row r="151">
          <cell r="B151" t="str">
            <v>王国防</v>
          </cell>
          <cell r="C151" t="e">
            <v>#VALUE!</v>
          </cell>
          <cell r="D151" t="str">
            <v>前台</v>
          </cell>
          <cell r="E151" t="str">
            <v>河北光华荣昌汽车部件有限公司</v>
          </cell>
          <cell r="F151" t="str">
            <v>座椅事业一部--金属件厂</v>
          </cell>
          <cell r="G151" t="str">
            <v>底座装配车间</v>
          </cell>
          <cell r="H151" t="str">
            <v>组装工</v>
          </cell>
        </row>
        <row r="152">
          <cell r="B152" t="str">
            <v>姚梅芳</v>
          </cell>
          <cell r="C152" t="e">
            <v>#VALUE!</v>
          </cell>
          <cell r="D152" t="str">
            <v>前台</v>
          </cell>
          <cell r="E152" t="str">
            <v>河北光华荣昌汽车部件有限公司</v>
          </cell>
          <cell r="F152" t="str">
            <v>座椅事业一部--金属件厂</v>
          </cell>
          <cell r="G152" t="str">
            <v>底座装配车间</v>
          </cell>
          <cell r="H152" t="str">
            <v>组装工</v>
          </cell>
        </row>
        <row r="153">
          <cell r="B153" t="str">
            <v>刘二精</v>
          </cell>
          <cell r="C153" t="e">
            <v>#VALUE!</v>
          </cell>
          <cell r="D153" t="str">
            <v>前台</v>
          </cell>
          <cell r="E153" t="str">
            <v>河北光华荣昌汽车部件有限公司</v>
          </cell>
          <cell r="F153" t="str">
            <v>座椅事业一部--金属件厂</v>
          </cell>
          <cell r="G153" t="str">
            <v>底座装配车间</v>
          </cell>
          <cell r="H153" t="str">
            <v>组装工</v>
          </cell>
        </row>
        <row r="154">
          <cell r="B154" t="str">
            <v>杨艳</v>
          </cell>
          <cell r="C154" t="e">
            <v>#VALUE!</v>
          </cell>
          <cell r="D154" t="str">
            <v>前台</v>
          </cell>
          <cell r="E154" t="str">
            <v>河北光华荣昌汽车部件有限公司</v>
          </cell>
          <cell r="F154" t="str">
            <v>座椅事业一部--金属件厂</v>
          </cell>
          <cell r="G154" t="str">
            <v>底座装配车间</v>
          </cell>
          <cell r="H154" t="str">
            <v>组装工</v>
          </cell>
        </row>
        <row r="155">
          <cell r="B155" t="str">
            <v>李艳平</v>
          </cell>
          <cell r="C155" t="e">
            <v>#VALUE!</v>
          </cell>
          <cell r="D155" t="str">
            <v>前台</v>
          </cell>
          <cell r="E155" t="str">
            <v>河北光华荣昌汽车部件有限公司</v>
          </cell>
          <cell r="F155" t="str">
            <v>座椅事业一部--金属件厂</v>
          </cell>
          <cell r="G155" t="str">
            <v>底座装配车间</v>
          </cell>
          <cell r="H155" t="str">
            <v>组装工</v>
          </cell>
        </row>
        <row r="156">
          <cell r="B156" t="str">
            <v>赵秋杰</v>
          </cell>
          <cell r="C156" t="e">
            <v>#VALUE!</v>
          </cell>
          <cell r="D156" t="str">
            <v>前台</v>
          </cell>
          <cell r="E156" t="str">
            <v>河北光华荣昌汽车部件有限公司</v>
          </cell>
          <cell r="F156" t="str">
            <v>座椅事业一部--金属件厂</v>
          </cell>
          <cell r="G156" t="str">
            <v>底座装配车间</v>
          </cell>
          <cell r="H156" t="str">
            <v>组装工</v>
          </cell>
        </row>
        <row r="157">
          <cell r="B157" t="str">
            <v>王云婧</v>
          </cell>
          <cell r="C157" t="e">
            <v>#VALUE!</v>
          </cell>
          <cell r="D157" t="str">
            <v>前台</v>
          </cell>
          <cell r="E157" t="str">
            <v>河北光华荣昌汽车部件有限公司</v>
          </cell>
          <cell r="F157" t="str">
            <v>座椅事业一部--金属件厂</v>
          </cell>
          <cell r="G157" t="str">
            <v>电泳车间</v>
          </cell>
          <cell r="H157" t="str">
            <v>挂件工</v>
          </cell>
        </row>
        <row r="158">
          <cell r="B158" t="str">
            <v>张丽</v>
          </cell>
          <cell r="C158" t="e">
            <v>#VALUE!</v>
          </cell>
          <cell r="D158" t="str">
            <v>前台</v>
          </cell>
          <cell r="E158" t="str">
            <v>河北光华荣昌汽车部件有限公司</v>
          </cell>
          <cell r="F158" t="str">
            <v>后视镜事业部</v>
          </cell>
          <cell r="G158" t="str">
            <v>后视镜组装车间</v>
          </cell>
          <cell r="H158" t="str">
            <v>组装工</v>
          </cell>
        </row>
        <row r="159">
          <cell r="B159" t="str">
            <v>窦桂英</v>
          </cell>
          <cell r="C159" t="e">
            <v>#VALUE!</v>
          </cell>
          <cell r="D159" t="str">
            <v>前台</v>
          </cell>
          <cell r="E159" t="str">
            <v>河北光华荣昌汽车部件有限公司</v>
          </cell>
          <cell r="F159" t="str">
            <v>座椅事业一部--金属件厂</v>
          </cell>
          <cell r="G159" t="str">
            <v>电泳车间</v>
          </cell>
          <cell r="H159" t="str">
            <v>挂件工</v>
          </cell>
        </row>
        <row r="160">
          <cell r="B160" t="str">
            <v>张秀荣</v>
          </cell>
          <cell r="C160" t="e">
            <v>#VALUE!</v>
          </cell>
          <cell r="D160" t="str">
            <v>前台</v>
          </cell>
          <cell r="E160" t="str">
            <v>河北光华荣昌汽车部件有限公司</v>
          </cell>
          <cell r="F160" t="str">
            <v>座椅事业一部--金属件厂</v>
          </cell>
          <cell r="G160" t="str">
            <v>焊接车间</v>
          </cell>
          <cell r="H160" t="str">
            <v>摆件工</v>
          </cell>
        </row>
        <row r="161">
          <cell r="B161" t="str">
            <v>刘梦鹤</v>
          </cell>
          <cell r="C161" t="e">
            <v>#VALUE!</v>
          </cell>
          <cell r="D161" t="str">
            <v>前台</v>
          </cell>
          <cell r="E161" t="str">
            <v>河北光华荣昌汽车部件有限公司</v>
          </cell>
          <cell r="F161" t="str">
            <v>座椅事业一部--座椅厂</v>
          </cell>
          <cell r="G161" t="str">
            <v>座椅总装车间</v>
          </cell>
          <cell r="H161" t="str">
            <v>座椅H6线班组长</v>
          </cell>
        </row>
        <row r="162">
          <cell r="B162" t="str">
            <v>张俊苓</v>
          </cell>
          <cell r="C162" t="e">
            <v>#VALUE!</v>
          </cell>
          <cell r="D162" t="str">
            <v>前台</v>
          </cell>
          <cell r="E162" t="str">
            <v>河北光华荣昌汽车部件有限公司</v>
          </cell>
          <cell r="F162" t="str">
            <v>座椅事业一部--座椅厂</v>
          </cell>
          <cell r="G162" t="str">
            <v>座椅总装车间</v>
          </cell>
          <cell r="H162" t="str">
            <v>H6检验员</v>
          </cell>
        </row>
        <row r="163">
          <cell r="B163" t="str">
            <v>王培亮</v>
          </cell>
          <cell r="C163" t="e">
            <v>#VALUE!</v>
          </cell>
          <cell r="D163" t="str">
            <v>前台</v>
          </cell>
          <cell r="E163" t="str">
            <v>河北光华荣昌汽车部件有限公司</v>
          </cell>
          <cell r="F163" t="str">
            <v>座椅事业一部--座椅厂</v>
          </cell>
          <cell r="G163" t="str">
            <v>座椅总装车间</v>
          </cell>
          <cell r="H163" t="str">
            <v>H6组装工</v>
          </cell>
        </row>
        <row r="164">
          <cell r="B164" t="str">
            <v>白艳娟</v>
          </cell>
          <cell r="C164" t="e">
            <v>#VALUE!</v>
          </cell>
          <cell r="D164" t="str">
            <v>前台</v>
          </cell>
          <cell r="E164" t="str">
            <v>河北光华荣昌汽车部件有限公司</v>
          </cell>
          <cell r="F164" t="str">
            <v>座椅事业一部--金属件厂</v>
          </cell>
          <cell r="G164" t="str">
            <v>生产管理科</v>
          </cell>
          <cell r="H164" t="str">
            <v>库管员</v>
          </cell>
        </row>
        <row r="165">
          <cell r="B165" t="str">
            <v>张坤</v>
          </cell>
          <cell r="C165" t="e">
            <v>#VALUE!</v>
          </cell>
          <cell r="D165" t="str">
            <v>前台</v>
          </cell>
          <cell r="E165" t="str">
            <v>河北光华荣昌汽车部件有限公司</v>
          </cell>
          <cell r="F165" t="str">
            <v>座椅事业一部--座椅厂</v>
          </cell>
          <cell r="G165" t="str">
            <v>座椅总装车间</v>
          </cell>
          <cell r="H165" t="str">
            <v>组装工</v>
          </cell>
        </row>
        <row r="166">
          <cell r="B166" t="str">
            <v>李加弘</v>
          </cell>
          <cell r="C166" t="e">
            <v>#VALUE!</v>
          </cell>
          <cell r="D166" t="str">
            <v>前台</v>
          </cell>
          <cell r="E166" t="str">
            <v>河北光华荣昌汽车部件有限公司</v>
          </cell>
          <cell r="F166" t="str">
            <v>座椅事业一部--座椅厂</v>
          </cell>
          <cell r="G166" t="str">
            <v>座椅总装车间</v>
          </cell>
          <cell r="H166" t="str">
            <v>组装工</v>
          </cell>
        </row>
        <row r="167">
          <cell r="B167" t="str">
            <v>张振宇</v>
          </cell>
          <cell r="C167" t="e">
            <v>#VALUE!</v>
          </cell>
          <cell r="D167" t="str">
            <v>前台</v>
          </cell>
          <cell r="E167" t="str">
            <v>河北光华荣昌汽车部件有限公司</v>
          </cell>
          <cell r="F167" t="str">
            <v>座椅事业一部--座椅厂</v>
          </cell>
          <cell r="G167" t="str">
            <v>座椅总装车间</v>
          </cell>
          <cell r="H167" t="str">
            <v>组装工</v>
          </cell>
        </row>
        <row r="168">
          <cell r="B168" t="str">
            <v>刘柏林</v>
          </cell>
          <cell r="C168" t="e">
            <v>#VALUE!</v>
          </cell>
          <cell r="D168" t="str">
            <v>前台</v>
          </cell>
          <cell r="E168" t="str">
            <v>河北光华荣昌汽车部件有限公司</v>
          </cell>
          <cell r="F168" t="str">
            <v>座椅事业一部--金属件厂</v>
          </cell>
          <cell r="G168" t="str">
            <v>底座装配车间</v>
          </cell>
          <cell r="H168" t="str">
            <v>H6/底座装配班组长</v>
          </cell>
        </row>
        <row r="169">
          <cell r="B169" t="str">
            <v>李素元</v>
          </cell>
          <cell r="C169" t="e">
            <v>#VALUE!</v>
          </cell>
          <cell r="D169" t="str">
            <v>前台</v>
          </cell>
          <cell r="E169" t="str">
            <v>河北光华荣昌汽车部件有限公司</v>
          </cell>
          <cell r="F169" t="str">
            <v>座椅事业一部--座椅厂</v>
          </cell>
          <cell r="G169" t="str">
            <v>座椅总装车间</v>
          </cell>
          <cell r="H169" t="str">
            <v>组装工</v>
          </cell>
        </row>
        <row r="170">
          <cell r="B170" t="str">
            <v>李冉</v>
          </cell>
          <cell r="C170" t="e">
            <v>#VALUE!</v>
          </cell>
          <cell r="D170" t="str">
            <v>前台</v>
          </cell>
          <cell r="E170" t="str">
            <v>河北光华荣昌汽车部件有限公司</v>
          </cell>
          <cell r="F170" t="str">
            <v>座椅事业一部--座椅厂</v>
          </cell>
          <cell r="G170" t="str">
            <v>座椅总装车间</v>
          </cell>
          <cell r="H170" t="str">
            <v>组装工</v>
          </cell>
        </row>
        <row r="171">
          <cell r="B171" t="str">
            <v>李冬旭</v>
          </cell>
          <cell r="C171" t="e">
            <v>#VALUE!</v>
          </cell>
          <cell r="D171" t="str">
            <v>前台</v>
          </cell>
          <cell r="E171" t="str">
            <v>河北光华荣昌汽车部件有限公司</v>
          </cell>
          <cell r="F171" t="str">
            <v>座椅事业一部--座椅厂</v>
          </cell>
          <cell r="G171" t="str">
            <v>座椅总装车间</v>
          </cell>
          <cell r="H171" t="str">
            <v>组装工</v>
          </cell>
        </row>
        <row r="172">
          <cell r="B172" t="str">
            <v>王忠梅</v>
          </cell>
          <cell r="C172" t="e">
            <v>#VALUE!</v>
          </cell>
          <cell r="D172" t="str">
            <v>前台</v>
          </cell>
          <cell r="E172" t="str">
            <v>河北光华荣昌汽车部件有限公司</v>
          </cell>
          <cell r="F172" t="str">
            <v>座椅事业一部--座椅厂</v>
          </cell>
          <cell r="G172" t="str">
            <v>座椅总装车间</v>
          </cell>
          <cell r="H172" t="str">
            <v>组装工</v>
          </cell>
        </row>
        <row r="173">
          <cell r="B173" t="str">
            <v>宋秉鑫</v>
          </cell>
          <cell r="C173" t="e">
            <v>#VALUE!</v>
          </cell>
          <cell r="D173" t="str">
            <v>前台</v>
          </cell>
          <cell r="E173" t="str">
            <v>河北光华荣昌汽车部件有限公司</v>
          </cell>
          <cell r="F173" t="str">
            <v>座椅事业一部--座椅厂</v>
          </cell>
          <cell r="G173" t="str">
            <v>座椅总装车间</v>
          </cell>
          <cell r="H173" t="str">
            <v>组装工</v>
          </cell>
        </row>
        <row r="174">
          <cell r="B174" t="str">
            <v>张跃进</v>
          </cell>
          <cell r="C174" t="e">
            <v>#VALUE!</v>
          </cell>
          <cell r="D174" t="str">
            <v>前台</v>
          </cell>
          <cell r="E174" t="str">
            <v>河北光华荣昌汽车部件有限公司</v>
          </cell>
          <cell r="F174" t="str">
            <v>座椅事业一部--座椅厂</v>
          </cell>
          <cell r="G174" t="str">
            <v>座椅总装车间</v>
          </cell>
          <cell r="H174" t="str">
            <v>组装工</v>
          </cell>
        </row>
        <row r="175">
          <cell r="B175" t="str">
            <v>王凯</v>
          </cell>
          <cell r="C175" t="e">
            <v>#VALUE!</v>
          </cell>
          <cell r="D175" t="str">
            <v>前台</v>
          </cell>
          <cell r="E175" t="str">
            <v>河北光华荣昌汽车部件有限公司</v>
          </cell>
          <cell r="F175" t="str">
            <v>座椅事业一部--座椅厂</v>
          </cell>
          <cell r="G175" t="str">
            <v>座椅总装车间</v>
          </cell>
          <cell r="H175" t="str">
            <v>组装工</v>
          </cell>
        </row>
        <row r="176">
          <cell r="B176" t="str">
            <v>田淑霞</v>
          </cell>
          <cell r="C176" t="e">
            <v>#VALUE!</v>
          </cell>
          <cell r="D176" t="str">
            <v>前台</v>
          </cell>
          <cell r="E176" t="str">
            <v>河北光华荣昌汽车部件有限公司</v>
          </cell>
          <cell r="F176" t="str">
            <v>座椅事业一部--座椅厂</v>
          </cell>
          <cell r="G176" t="str">
            <v>缝纫车间</v>
          </cell>
          <cell r="H176" t="str">
            <v>缝纫工</v>
          </cell>
        </row>
        <row r="177">
          <cell r="B177" t="str">
            <v>孙艳辉</v>
          </cell>
          <cell r="C177" t="e">
            <v>#VALUE!</v>
          </cell>
          <cell r="D177" t="str">
            <v>前台</v>
          </cell>
          <cell r="E177" t="str">
            <v>河北光华荣昌汽车部件有限公司</v>
          </cell>
          <cell r="F177" t="str">
            <v>座椅事业一部--座椅厂</v>
          </cell>
          <cell r="G177" t="str">
            <v>缝纫车间</v>
          </cell>
          <cell r="H177" t="str">
            <v>裁剪工</v>
          </cell>
        </row>
        <row r="178">
          <cell r="B178" t="str">
            <v>孙文芳</v>
          </cell>
          <cell r="C178" t="e">
            <v>#VALUE!</v>
          </cell>
          <cell r="D178" t="str">
            <v>前台</v>
          </cell>
          <cell r="E178" t="str">
            <v>河北光华荣昌汽车部件有限公司</v>
          </cell>
          <cell r="F178" t="str">
            <v>座椅事业一部--座椅厂</v>
          </cell>
          <cell r="G178" t="str">
            <v>缝纫车间</v>
          </cell>
          <cell r="H178" t="str">
            <v>缝纫工</v>
          </cell>
        </row>
        <row r="179">
          <cell r="B179" t="str">
            <v>孙秀辉</v>
          </cell>
          <cell r="C179" t="e">
            <v>#VALUE!</v>
          </cell>
          <cell r="D179" t="str">
            <v>前台</v>
          </cell>
          <cell r="E179" t="str">
            <v>河北光华荣昌汽车部件有限公司</v>
          </cell>
          <cell r="F179" t="str">
            <v>座椅事业一部--座椅厂</v>
          </cell>
          <cell r="G179" t="str">
            <v>缝纫车间</v>
          </cell>
          <cell r="H179" t="str">
            <v>缝纫工</v>
          </cell>
        </row>
        <row r="180">
          <cell r="B180" t="str">
            <v>田飞飞</v>
          </cell>
          <cell r="C180" t="e">
            <v>#VALUE!</v>
          </cell>
          <cell r="D180" t="str">
            <v>前台</v>
          </cell>
          <cell r="E180" t="str">
            <v>河北光华荣昌汽车部件有限公司</v>
          </cell>
          <cell r="F180" t="str">
            <v>座椅事业一部--座椅厂</v>
          </cell>
          <cell r="G180" t="str">
            <v>缝纫车间</v>
          </cell>
          <cell r="H180" t="str">
            <v>缝纫工</v>
          </cell>
        </row>
        <row r="181">
          <cell r="B181" t="str">
            <v>王萱斓</v>
          </cell>
          <cell r="C181" t="e">
            <v>#VALUE!</v>
          </cell>
          <cell r="D181" t="str">
            <v>前台</v>
          </cell>
          <cell r="E181" t="str">
            <v>河北光华荣昌汽车部件有限公司</v>
          </cell>
          <cell r="F181" t="str">
            <v>座椅事业一部--座椅厂</v>
          </cell>
          <cell r="G181" t="str">
            <v>缝纫车间</v>
          </cell>
          <cell r="H181" t="str">
            <v>缝纫工</v>
          </cell>
        </row>
        <row r="182">
          <cell r="B182" t="str">
            <v>徐凤瑞</v>
          </cell>
          <cell r="C182" t="e">
            <v>#VALUE!</v>
          </cell>
          <cell r="D182" t="str">
            <v>前台</v>
          </cell>
          <cell r="E182" t="str">
            <v>河北光华荣昌汽车部件有限公司</v>
          </cell>
          <cell r="F182" t="str">
            <v>座椅事业一部--座椅厂</v>
          </cell>
          <cell r="G182" t="str">
            <v>缝纫车间</v>
          </cell>
          <cell r="H182" t="str">
            <v>缝纫工</v>
          </cell>
        </row>
        <row r="183">
          <cell r="B183" t="str">
            <v>张风瑞</v>
          </cell>
          <cell r="C183" t="e">
            <v>#VALUE!</v>
          </cell>
          <cell r="D183" t="str">
            <v>前台</v>
          </cell>
          <cell r="E183" t="str">
            <v>河北光华荣昌汽车部件有限公司</v>
          </cell>
          <cell r="F183" t="str">
            <v>座椅事业一部--座椅厂</v>
          </cell>
          <cell r="G183" t="str">
            <v>缝纫车间</v>
          </cell>
          <cell r="H183" t="str">
            <v>缝纫工</v>
          </cell>
        </row>
        <row r="184">
          <cell r="B184" t="str">
            <v>马立荣</v>
          </cell>
          <cell r="C184" t="e">
            <v>#VALUE!</v>
          </cell>
          <cell r="D184" t="str">
            <v>前台</v>
          </cell>
          <cell r="E184" t="str">
            <v>河北光华荣昌汽车部件有限公司</v>
          </cell>
          <cell r="F184" t="str">
            <v>座椅事业一部--座椅厂</v>
          </cell>
          <cell r="G184" t="str">
            <v>缝纫车间</v>
          </cell>
          <cell r="H184" t="str">
            <v>缝纫工</v>
          </cell>
        </row>
        <row r="185">
          <cell r="B185" t="str">
            <v>郭庆茹</v>
          </cell>
          <cell r="C185" t="e">
            <v>#VALUE!</v>
          </cell>
          <cell r="D185" t="str">
            <v>前台</v>
          </cell>
          <cell r="E185" t="str">
            <v>河北光华荣昌汽车部件有限公司</v>
          </cell>
          <cell r="F185" t="str">
            <v>座椅事业一部--座椅厂</v>
          </cell>
          <cell r="G185" t="str">
            <v>缝纫车间</v>
          </cell>
          <cell r="H185" t="str">
            <v>缝纫工</v>
          </cell>
        </row>
        <row r="186">
          <cell r="B186" t="str">
            <v>李敏</v>
          </cell>
          <cell r="C186" t="e">
            <v>#VALUE!</v>
          </cell>
          <cell r="D186" t="str">
            <v>前台</v>
          </cell>
          <cell r="E186" t="str">
            <v>河北光华荣昌汽车部件有限公司</v>
          </cell>
          <cell r="F186" t="str">
            <v>座椅事业一部--座椅厂</v>
          </cell>
          <cell r="G186" t="str">
            <v>缝纫车间</v>
          </cell>
          <cell r="H186" t="str">
            <v>缝纫工</v>
          </cell>
        </row>
        <row r="187">
          <cell r="B187" t="str">
            <v>张婷婷</v>
          </cell>
          <cell r="C187" t="e">
            <v>#VALUE!</v>
          </cell>
          <cell r="D187" t="str">
            <v>前台</v>
          </cell>
          <cell r="E187" t="str">
            <v>河北光华荣昌汽车部件有限公司</v>
          </cell>
          <cell r="F187" t="str">
            <v>座椅事业一部--座椅厂</v>
          </cell>
          <cell r="G187" t="str">
            <v>缝纫车间</v>
          </cell>
          <cell r="H187" t="str">
            <v>缝纫工</v>
          </cell>
        </row>
        <row r="188">
          <cell r="B188" t="str">
            <v>张建萍</v>
          </cell>
          <cell r="C188" t="e">
            <v>#VALUE!</v>
          </cell>
          <cell r="D188" t="str">
            <v>前台</v>
          </cell>
          <cell r="E188" t="str">
            <v>河北光华荣昌汽车部件有限公司</v>
          </cell>
          <cell r="F188" t="str">
            <v>座椅事业一部--座椅厂</v>
          </cell>
          <cell r="G188" t="str">
            <v>缝纫车间</v>
          </cell>
          <cell r="H188" t="str">
            <v>缝纫工</v>
          </cell>
        </row>
        <row r="189">
          <cell r="B189" t="str">
            <v>王贵宝</v>
          </cell>
          <cell r="C189" t="e">
            <v>#VALUE!</v>
          </cell>
          <cell r="D189" t="str">
            <v>前台</v>
          </cell>
          <cell r="E189" t="str">
            <v>河北光华荣昌汽车部件有限公司</v>
          </cell>
          <cell r="F189" t="str">
            <v>座椅事业一部--座椅厂</v>
          </cell>
          <cell r="G189" t="str">
            <v>发泡车间</v>
          </cell>
          <cell r="H189" t="str">
            <v>混料员</v>
          </cell>
        </row>
        <row r="190">
          <cell r="B190" t="str">
            <v>唐崇涛</v>
          </cell>
          <cell r="C190" t="e">
            <v>#VALUE!</v>
          </cell>
          <cell r="D190" t="str">
            <v>前台</v>
          </cell>
          <cell r="E190" t="str">
            <v>河北光华荣昌汽车部件有限公司</v>
          </cell>
          <cell r="F190" t="str">
            <v>座椅事业一部--座椅厂</v>
          </cell>
          <cell r="G190" t="str">
            <v>发泡车间</v>
          </cell>
          <cell r="H190" t="str">
            <v>发泡工</v>
          </cell>
        </row>
        <row r="191">
          <cell r="B191" t="str">
            <v>张云峰</v>
          </cell>
          <cell r="C191" t="e">
            <v>#VALUE!</v>
          </cell>
          <cell r="D191" t="str">
            <v>前台</v>
          </cell>
          <cell r="E191" t="str">
            <v>河北光华荣昌汽车部件有限公司</v>
          </cell>
          <cell r="F191" t="str">
            <v>座椅事业一部--座椅厂</v>
          </cell>
          <cell r="G191" t="str">
            <v>发泡车间</v>
          </cell>
          <cell r="H191" t="str">
            <v>发泡工</v>
          </cell>
        </row>
        <row r="192">
          <cell r="B192" t="str">
            <v>董军</v>
          </cell>
          <cell r="C192" t="e">
            <v>#VALUE!</v>
          </cell>
          <cell r="D192" t="str">
            <v>前台</v>
          </cell>
          <cell r="E192" t="str">
            <v>河北光华荣昌汽车部件有限公司</v>
          </cell>
          <cell r="F192" t="str">
            <v>座椅事业一部--座椅厂</v>
          </cell>
          <cell r="G192" t="str">
            <v>发泡车间</v>
          </cell>
          <cell r="H192" t="str">
            <v>发泡工</v>
          </cell>
        </row>
        <row r="193">
          <cell r="B193" t="str">
            <v>张家辉</v>
          </cell>
          <cell r="C193" t="e">
            <v>#VALUE!</v>
          </cell>
          <cell r="D193" t="str">
            <v>前台</v>
          </cell>
          <cell r="E193" t="str">
            <v>河北光华荣昌汽车部件有限公司</v>
          </cell>
          <cell r="F193" t="str">
            <v>座椅事业一部--座椅厂</v>
          </cell>
          <cell r="G193" t="str">
            <v>发泡车间</v>
          </cell>
          <cell r="H193" t="str">
            <v>发泡工</v>
          </cell>
        </row>
        <row r="194">
          <cell r="B194" t="str">
            <v>王朋</v>
          </cell>
          <cell r="C194" t="e">
            <v>#VALUE!</v>
          </cell>
          <cell r="D194" t="str">
            <v>前台</v>
          </cell>
          <cell r="E194" t="str">
            <v>河北光华荣昌汽车部件有限公司</v>
          </cell>
          <cell r="F194" t="str">
            <v>后视镜事业部</v>
          </cell>
          <cell r="G194" t="str">
            <v>涂装车间</v>
          </cell>
          <cell r="H194" t="str">
            <v>班组长</v>
          </cell>
        </row>
        <row r="195">
          <cell r="B195" t="str">
            <v>古帅</v>
          </cell>
          <cell r="C195" t="e">
            <v>#VALUE!</v>
          </cell>
          <cell r="D195" t="str">
            <v>前台</v>
          </cell>
          <cell r="E195" t="str">
            <v>河北光华荣昌汽车部件有限公司</v>
          </cell>
          <cell r="F195" t="str">
            <v>后视镜事业部</v>
          </cell>
          <cell r="G195" t="str">
            <v>涂装车间</v>
          </cell>
          <cell r="H195" t="str">
            <v>喷涂技师</v>
          </cell>
        </row>
        <row r="196">
          <cell r="B196" t="str">
            <v>李泉林</v>
          </cell>
          <cell r="C196" t="e">
            <v>#VALUE!</v>
          </cell>
          <cell r="D196" t="str">
            <v>前台</v>
          </cell>
          <cell r="E196" t="str">
            <v>河北光华荣昌汽车部件有限公司</v>
          </cell>
          <cell r="F196" t="str">
            <v>后视镜事业部</v>
          </cell>
          <cell r="G196" t="str">
            <v>涂装车间</v>
          </cell>
          <cell r="H196" t="str">
            <v>喷涂技师</v>
          </cell>
        </row>
        <row r="197">
          <cell r="B197" t="str">
            <v>滕红玲</v>
          </cell>
          <cell r="C197" t="e">
            <v>#VALUE!</v>
          </cell>
          <cell r="D197" t="str">
            <v>前台</v>
          </cell>
          <cell r="E197" t="str">
            <v>河北光华荣昌汽车部件有限公司</v>
          </cell>
          <cell r="F197" t="str">
            <v>后视镜事业部</v>
          </cell>
          <cell r="G197" t="str">
            <v>涂装车间</v>
          </cell>
          <cell r="H197" t="str">
            <v>检验员</v>
          </cell>
        </row>
        <row r="198">
          <cell r="B198" t="str">
            <v>刘双</v>
          </cell>
          <cell r="C198" t="e">
            <v>#VALUE!</v>
          </cell>
          <cell r="D198" t="str">
            <v>前台</v>
          </cell>
          <cell r="E198" t="str">
            <v>河北光华荣昌汽车部件有限公司</v>
          </cell>
          <cell r="F198" t="str">
            <v>后视镜事业部</v>
          </cell>
          <cell r="G198" t="str">
            <v>涂装车间</v>
          </cell>
          <cell r="H198" t="str">
            <v>操作工</v>
          </cell>
        </row>
        <row r="199">
          <cell r="B199" t="str">
            <v>冯玉兰</v>
          </cell>
          <cell r="C199" t="e">
            <v>#VALUE!</v>
          </cell>
          <cell r="D199" t="str">
            <v>前台</v>
          </cell>
          <cell r="E199" t="str">
            <v>河北光华荣昌汽车部件有限公司</v>
          </cell>
          <cell r="F199" t="str">
            <v>后视镜事业部</v>
          </cell>
          <cell r="G199" t="str">
            <v>后视镜组装车间</v>
          </cell>
          <cell r="H199" t="str">
            <v>组装工</v>
          </cell>
        </row>
        <row r="200">
          <cell r="B200" t="str">
            <v>王春辉</v>
          </cell>
          <cell r="C200" t="e">
            <v>#VALUE!</v>
          </cell>
          <cell r="D200" t="str">
            <v>前台</v>
          </cell>
          <cell r="E200" t="str">
            <v>河北光华荣昌汽车部件有限公司</v>
          </cell>
          <cell r="F200" t="str">
            <v>后视镜事业部</v>
          </cell>
          <cell r="G200" t="str">
            <v>注塑车间</v>
          </cell>
          <cell r="H200" t="str">
            <v>模具维修</v>
          </cell>
        </row>
        <row r="201">
          <cell r="B201" t="str">
            <v>胡占伟</v>
          </cell>
          <cell r="C201" t="e">
            <v>#VALUE!</v>
          </cell>
          <cell r="D201" t="str">
            <v>前台</v>
          </cell>
          <cell r="E201" t="str">
            <v>河北光华荣昌汽车部件有限公司</v>
          </cell>
          <cell r="F201" t="str">
            <v>后视镜事业部</v>
          </cell>
          <cell r="G201" t="str">
            <v>注塑车间</v>
          </cell>
          <cell r="H201" t="str">
            <v>班组长</v>
          </cell>
        </row>
        <row r="202">
          <cell r="B202" t="str">
            <v>高建芳</v>
          </cell>
          <cell r="C202" t="e">
            <v>#VALUE!</v>
          </cell>
          <cell r="D202" t="str">
            <v>前台</v>
          </cell>
          <cell r="E202" t="str">
            <v>河北光华荣昌汽车部件有限公司</v>
          </cell>
          <cell r="F202" t="str">
            <v>后视镜事业部</v>
          </cell>
          <cell r="G202" t="str">
            <v>注塑车间</v>
          </cell>
          <cell r="H202" t="str">
            <v>操作工</v>
          </cell>
        </row>
        <row r="203">
          <cell r="B203" t="str">
            <v>邓贺文</v>
          </cell>
          <cell r="C203" t="e">
            <v>#VALUE!</v>
          </cell>
          <cell r="D203" t="str">
            <v>前台</v>
          </cell>
          <cell r="E203" t="str">
            <v>河北光华荣昌汽车部件有限公司</v>
          </cell>
          <cell r="F203" t="str">
            <v>后视镜事业部</v>
          </cell>
          <cell r="G203" t="str">
            <v>注塑车间</v>
          </cell>
          <cell r="H203" t="str">
            <v>入库</v>
          </cell>
        </row>
        <row r="204">
          <cell r="B204" t="str">
            <v>宋琳珊</v>
          </cell>
          <cell r="C204" t="e">
            <v>#VALUE!</v>
          </cell>
          <cell r="D204" t="str">
            <v>前台</v>
          </cell>
          <cell r="E204" t="str">
            <v>河北光华荣昌汽车部件有限公司</v>
          </cell>
          <cell r="F204" t="str">
            <v>后视镜事业部</v>
          </cell>
          <cell r="G204" t="str">
            <v>后视镜组装车间</v>
          </cell>
          <cell r="H204" t="str">
            <v>组装工</v>
          </cell>
        </row>
        <row r="205">
          <cell r="B205" t="str">
            <v>王秀翠</v>
          </cell>
          <cell r="C205" t="e">
            <v>#VALUE!</v>
          </cell>
          <cell r="D205" t="str">
            <v>前台</v>
          </cell>
          <cell r="E205" t="str">
            <v>河北光华荣昌汽车部件有限公司</v>
          </cell>
          <cell r="F205" t="str">
            <v>后视镜事业部</v>
          </cell>
          <cell r="G205" t="str">
            <v>后视镜组装车间</v>
          </cell>
          <cell r="H205" t="str">
            <v>班组长</v>
          </cell>
        </row>
        <row r="206">
          <cell r="B206" t="str">
            <v>董广新</v>
          </cell>
          <cell r="C206" t="e">
            <v>#VALUE!</v>
          </cell>
          <cell r="D206" t="str">
            <v>前台</v>
          </cell>
          <cell r="E206" t="str">
            <v>河北光华荣昌汽车部件有限公司</v>
          </cell>
          <cell r="F206" t="str">
            <v>后视镜事业部</v>
          </cell>
          <cell r="G206" t="str">
            <v>后视镜组装车间</v>
          </cell>
          <cell r="H206" t="str">
            <v>班组长</v>
          </cell>
        </row>
        <row r="207">
          <cell r="B207" t="str">
            <v>王彦华</v>
          </cell>
          <cell r="C207" t="e">
            <v>#VALUE!</v>
          </cell>
          <cell r="D207" t="str">
            <v>前台</v>
          </cell>
          <cell r="E207" t="str">
            <v>河北光华荣昌汽车部件有限公司</v>
          </cell>
          <cell r="F207" t="str">
            <v>座椅事业一部--座椅厂</v>
          </cell>
          <cell r="G207" t="str">
            <v>座椅总装车间</v>
          </cell>
          <cell r="H207" t="str">
            <v>检验员</v>
          </cell>
        </row>
        <row r="208">
          <cell r="B208" t="str">
            <v>高换清</v>
          </cell>
          <cell r="C208" t="e">
            <v>#VALUE!</v>
          </cell>
          <cell r="D208" t="str">
            <v>前台</v>
          </cell>
          <cell r="E208" t="str">
            <v>河北光华荣昌汽车部件有限公司</v>
          </cell>
          <cell r="F208" t="str">
            <v>后视镜事业部</v>
          </cell>
          <cell r="G208" t="str">
            <v>后视镜组装车间</v>
          </cell>
          <cell r="H208" t="str">
            <v>重卡 组装</v>
          </cell>
        </row>
        <row r="209">
          <cell r="B209" t="str">
            <v>邓淑荣</v>
          </cell>
          <cell r="C209" t="e">
            <v>#VALUE!</v>
          </cell>
          <cell r="D209" t="str">
            <v>前台</v>
          </cell>
          <cell r="E209" t="str">
            <v>河北光华荣昌汽车部件有限公司</v>
          </cell>
          <cell r="F209" t="str">
            <v>后视镜事业部</v>
          </cell>
          <cell r="G209" t="str">
            <v>后视镜组装车间</v>
          </cell>
          <cell r="H209" t="str">
            <v>重卡 组装</v>
          </cell>
        </row>
        <row r="210">
          <cell r="B210" t="str">
            <v>白月</v>
          </cell>
          <cell r="C210" t="e">
            <v>#VALUE!</v>
          </cell>
          <cell r="D210" t="str">
            <v>前台</v>
          </cell>
          <cell r="E210" t="str">
            <v>河北光华荣昌汽车部件有限公司</v>
          </cell>
          <cell r="F210" t="str">
            <v>后视镜事业部</v>
          </cell>
          <cell r="G210" t="str">
            <v>后视镜组装车间</v>
          </cell>
          <cell r="H210" t="str">
            <v>重卡 组装</v>
          </cell>
        </row>
        <row r="211">
          <cell r="B211" t="str">
            <v>陈淑贞</v>
          </cell>
          <cell r="C211" t="e">
            <v>#VALUE!</v>
          </cell>
          <cell r="D211" t="str">
            <v>前台</v>
          </cell>
          <cell r="E211" t="str">
            <v>河北光华荣昌汽车部件有限公司</v>
          </cell>
          <cell r="F211" t="str">
            <v>后视镜事业部</v>
          </cell>
          <cell r="G211" t="str">
            <v>后视镜组装车间</v>
          </cell>
          <cell r="H211" t="str">
            <v>重卡 组装</v>
          </cell>
        </row>
        <row r="212">
          <cell r="B212" t="str">
            <v>刘海凤</v>
          </cell>
          <cell r="C212" t="e">
            <v>#VALUE!</v>
          </cell>
          <cell r="D212" t="str">
            <v>前台</v>
          </cell>
          <cell r="E212" t="str">
            <v>河北光华荣昌汽车部件有限公司</v>
          </cell>
          <cell r="F212" t="str">
            <v>后视镜事业部</v>
          </cell>
          <cell r="G212" t="str">
            <v>后视镜组装车间</v>
          </cell>
          <cell r="H212" t="str">
            <v>乘用车 组装</v>
          </cell>
        </row>
        <row r="213">
          <cell r="B213" t="str">
            <v>李跃茹</v>
          </cell>
          <cell r="C213" t="e">
            <v>#VALUE!</v>
          </cell>
          <cell r="D213" t="str">
            <v>前台</v>
          </cell>
          <cell r="E213" t="str">
            <v>河北光华荣昌汽车部件有限公司</v>
          </cell>
          <cell r="F213" t="str">
            <v>后视镜事业部</v>
          </cell>
          <cell r="G213" t="str">
            <v>后视镜组装车间</v>
          </cell>
          <cell r="H213" t="str">
            <v>乘用车 组装</v>
          </cell>
        </row>
        <row r="214">
          <cell r="B214" t="str">
            <v>孙桂平</v>
          </cell>
          <cell r="C214" t="e">
            <v>#VALUE!</v>
          </cell>
          <cell r="D214" t="str">
            <v>前台</v>
          </cell>
          <cell r="E214" t="str">
            <v>河北光华荣昌汽车部件有限公司</v>
          </cell>
          <cell r="F214" t="str">
            <v>后视镜事业部</v>
          </cell>
          <cell r="G214" t="str">
            <v>后视镜组装车间</v>
          </cell>
          <cell r="H214" t="str">
            <v>班组长</v>
          </cell>
        </row>
        <row r="215">
          <cell r="B215" t="str">
            <v>刘二平</v>
          </cell>
          <cell r="C215" t="e">
            <v>#VALUE!</v>
          </cell>
          <cell r="D215" t="str">
            <v>前台</v>
          </cell>
          <cell r="E215" t="str">
            <v>河北光华荣昌汽车部件有限公司</v>
          </cell>
          <cell r="F215" t="str">
            <v>后视镜事业部</v>
          </cell>
          <cell r="G215" t="str">
            <v>后视镜组装车间</v>
          </cell>
          <cell r="H215" t="str">
            <v>乘用车 组装</v>
          </cell>
        </row>
        <row r="216">
          <cell r="B216" t="str">
            <v>姚秀玲</v>
          </cell>
          <cell r="C216" t="e">
            <v>#VALUE!</v>
          </cell>
          <cell r="D216" t="str">
            <v>前台</v>
          </cell>
          <cell r="E216" t="str">
            <v>河北光华荣昌汽车部件有限公司</v>
          </cell>
          <cell r="F216" t="str">
            <v>后视镜事业部</v>
          </cell>
          <cell r="G216" t="str">
            <v>后视镜组装车间</v>
          </cell>
          <cell r="H216" t="str">
            <v>乘用车 组装</v>
          </cell>
        </row>
        <row r="217">
          <cell r="B217" t="str">
            <v>康淑玲</v>
          </cell>
          <cell r="C217" t="e">
            <v>#VALUE!</v>
          </cell>
          <cell r="D217" t="str">
            <v>前台</v>
          </cell>
          <cell r="E217" t="str">
            <v>河北光华荣昌汽车部件有限公司</v>
          </cell>
          <cell r="F217" t="str">
            <v>后视镜事业部</v>
          </cell>
          <cell r="G217" t="str">
            <v>后视镜组装车间</v>
          </cell>
          <cell r="H217" t="str">
            <v>乘用车 组装</v>
          </cell>
        </row>
        <row r="218">
          <cell r="B218" t="str">
            <v>张爽</v>
          </cell>
          <cell r="C218" t="e">
            <v>#VALUE!</v>
          </cell>
          <cell r="D218" t="str">
            <v>前台</v>
          </cell>
          <cell r="E218" t="str">
            <v>河北光华荣昌汽车部件有限公司</v>
          </cell>
          <cell r="F218" t="str">
            <v>后视镜事业部</v>
          </cell>
          <cell r="G218" t="str">
            <v>后视镜组装车间</v>
          </cell>
          <cell r="H218" t="str">
            <v>乘用车 组装</v>
          </cell>
        </row>
        <row r="219">
          <cell r="B219" t="str">
            <v>刘瑜</v>
          </cell>
          <cell r="C219" t="e">
            <v>#VALUE!</v>
          </cell>
          <cell r="D219" t="str">
            <v>前台</v>
          </cell>
          <cell r="E219" t="str">
            <v>河北光华荣昌汽车部件有限公司</v>
          </cell>
          <cell r="F219" t="str">
            <v>后视镜事业部</v>
          </cell>
          <cell r="G219" t="str">
            <v>后视镜组装车间</v>
          </cell>
          <cell r="H219" t="str">
            <v>乘用车 组装</v>
          </cell>
        </row>
        <row r="220">
          <cell r="B220" t="str">
            <v>李春花</v>
          </cell>
          <cell r="C220" t="e">
            <v>#VALUE!</v>
          </cell>
          <cell r="D220" t="str">
            <v>前台</v>
          </cell>
          <cell r="E220" t="str">
            <v>河北光华荣昌汽车部件有限公司</v>
          </cell>
          <cell r="F220" t="str">
            <v>后视镜事业部</v>
          </cell>
          <cell r="G220" t="str">
            <v>后视镜组装车间</v>
          </cell>
          <cell r="H220" t="str">
            <v>重卡 组装</v>
          </cell>
        </row>
        <row r="221">
          <cell r="B221" t="str">
            <v>齐迁菲</v>
          </cell>
          <cell r="C221" t="e">
            <v>#VALUE!</v>
          </cell>
          <cell r="D221" t="str">
            <v>前台</v>
          </cell>
          <cell r="E221" t="str">
            <v>河北光华荣昌汽车部件有限公司</v>
          </cell>
          <cell r="F221" t="str">
            <v>后视镜事业部</v>
          </cell>
          <cell r="G221" t="str">
            <v>后视镜组装车间</v>
          </cell>
          <cell r="H221" t="str">
            <v>乘用车 组装</v>
          </cell>
        </row>
        <row r="222">
          <cell r="B222" t="str">
            <v>孙朝君</v>
          </cell>
          <cell r="C222" t="e">
            <v>#VALUE!</v>
          </cell>
          <cell r="D222" t="str">
            <v>前台</v>
          </cell>
          <cell r="E222" t="str">
            <v>河北光华荣昌汽车部件有限公司</v>
          </cell>
          <cell r="F222" t="str">
            <v>后视镜事业部</v>
          </cell>
          <cell r="G222" t="str">
            <v>后视镜组装车间</v>
          </cell>
          <cell r="H222" t="str">
            <v>乘用车 组装</v>
          </cell>
        </row>
        <row r="223">
          <cell r="B223" t="str">
            <v>刘培杰</v>
          </cell>
          <cell r="C223" t="e">
            <v>#VALUE!</v>
          </cell>
          <cell r="D223" t="str">
            <v>前台</v>
          </cell>
          <cell r="E223" t="str">
            <v>河北光华荣昌汽车部件有限公司</v>
          </cell>
          <cell r="F223" t="str">
            <v>座椅事业一部--金属件厂</v>
          </cell>
          <cell r="G223" t="str">
            <v>底座装配车间</v>
          </cell>
          <cell r="H223" t="str">
            <v>组装工</v>
          </cell>
        </row>
        <row r="224">
          <cell r="B224" t="str">
            <v>张洪亮</v>
          </cell>
          <cell r="C224" t="e">
            <v>#VALUE!</v>
          </cell>
          <cell r="D224" t="str">
            <v>前台</v>
          </cell>
          <cell r="E224" t="str">
            <v>河北光华荣昌汽车部件有限公司</v>
          </cell>
          <cell r="F224" t="str">
            <v>座椅事业一部--金属件厂</v>
          </cell>
          <cell r="G224" t="str">
            <v>底座装配车间</v>
          </cell>
          <cell r="H224" t="str">
            <v>组装工</v>
          </cell>
        </row>
        <row r="225">
          <cell r="B225" t="str">
            <v>魏俊如</v>
          </cell>
          <cell r="C225" t="str">
            <v>女</v>
          </cell>
          <cell r="D225" t="str">
            <v>前台</v>
          </cell>
          <cell r="E225" t="str">
            <v>河北光华荣昌汽车部件有限公司</v>
          </cell>
          <cell r="F225" t="str">
            <v>后视镜事业部</v>
          </cell>
          <cell r="G225" t="str">
            <v>后视镜组装车间</v>
          </cell>
          <cell r="H225" t="str">
            <v>组装工</v>
          </cell>
        </row>
        <row r="226">
          <cell r="B226" t="str">
            <v>孙永建</v>
          </cell>
          <cell r="C226" t="e">
            <v>#VALUE!</v>
          </cell>
          <cell r="D226" t="str">
            <v>前台</v>
          </cell>
          <cell r="E226" t="str">
            <v>河北光华荣昌汽车部件有限公司</v>
          </cell>
          <cell r="F226" t="str">
            <v>座椅事业一部--金属件厂</v>
          </cell>
          <cell r="G226" t="str">
            <v>焊接车间</v>
          </cell>
          <cell r="H226" t="str">
            <v>焊工</v>
          </cell>
        </row>
        <row r="227">
          <cell r="B227" t="str">
            <v>张英键</v>
          </cell>
          <cell r="C227" t="e">
            <v>#VALUE!</v>
          </cell>
          <cell r="D227" t="str">
            <v>前台</v>
          </cell>
          <cell r="E227" t="str">
            <v>河北光华荣昌汽车部件有限公司</v>
          </cell>
          <cell r="F227" t="str">
            <v>座椅事业一部--座椅厂</v>
          </cell>
          <cell r="G227" t="str">
            <v>总经办-销售服务科</v>
          </cell>
          <cell r="H227" t="str">
            <v>李尔现场服务</v>
          </cell>
        </row>
        <row r="228">
          <cell r="B228" t="str">
            <v>吴志强</v>
          </cell>
          <cell r="C228" t="e">
            <v>#VALUE!</v>
          </cell>
          <cell r="D228" t="str">
            <v>前台</v>
          </cell>
          <cell r="E228" t="str">
            <v>河北光华荣昌汽车部件有限公司</v>
          </cell>
          <cell r="F228" t="str">
            <v>后视镜事业部</v>
          </cell>
          <cell r="G228" t="str">
            <v>销售服务科</v>
          </cell>
          <cell r="H228" t="str">
            <v>北京现场服务主管</v>
          </cell>
        </row>
        <row r="229">
          <cell r="B229" t="str">
            <v>孙沛霖</v>
          </cell>
          <cell r="C229" t="e">
            <v>#VALUE!</v>
          </cell>
          <cell r="D229" t="str">
            <v>中台</v>
          </cell>
          <cell r="E229" t="str">
            <v>河北光华荣昌汽车部件有限公司</v>
          </cell>
          <cell r="F229" t="str">
            <v>河北财务管理部</v>
          </cell>
          <cell r="G229" t="str">
            <v>财务管理部</v>
          </cell>
          <cell r="H229" t="str">
            <v>成本核算</v>
          </cell>
        </row>
        <row r="230">
          <cell r="B230" t="str">
            <v>赵伟</v>
          </cell>
          <cell r="C230" t="e">
            <v>#VALUE!</v>
          </cell>
          <cell r="D230" t="str">
            <v>前台</v>
          </cell>
          <cell r="E230" t="str">
            <v>河北光华荣昌汽车部件有限公司</v>
          </cell>
          <cell r="F230" t="str">
            <v>座椅事业一部--座椅厂</v>
          </cell>
          <cell r="G230" t="str">
            <v>总经办-销售服务科</v>
          </cell>
          <cell r="H230" t="str">
            <v>客户经理</v>
          </cell>
        </row>
        <row r="231">
          <cell r="B231" t="str">
            <v>韩香伶</v>
          </cell>
          <cell r="C231" t="e">
            <v>#VALUE!</v>
          </cell>
          <cell r="D231" t="str">
            <v>前台</v>
          </cell>
          <cell r="E231" t="str">
            <v>河北光华荣昌汽车部件有限公司</v>
          </cell>
          <cell r="F231" t="str">
            <v>座椅事业一部--座椅厂</v>
          </cell>
          <cell r="G231" t="str">
            <v>总经办-销售服务科</v>
          </cell>
          <cell r="H231" t="str">
            <v>客户经理</v>
          </cell>
        </row>
        <row r="232">
          <cell r="B232" t="str">
            <v>夏永飞</v>
          </cell>
          <cell r="C232" t="e">
            <v>#VALUE!</v>
          </cell>
          <cell r="D232" t="str">
            <v>前台</v>
          </cell>
          <cell r="E232" t="str">
            <v>河北光华荣昌汽车部件有限公司</v>
          </cell>
          <cell r="F232" t="str">
            <v>座椅事业一部--金属件厂</v>
          </cell>
          <cell r="G232" t="str">
            <v>制造技术部</v>
          </cell>
          <cell r="H232" t="str">
            <v>制造技术部总监</v>
          </cell>
        </row>
        <row r="233">
          <cell r="B233" t="str">
            <v>吴英各</v>
          </cell>
          <cell r="C233" t="e">
            <v>#VALUE!</v>
          </cell>
          <cell r="D233" t="str">
            <v>前台</v>
          </cell>
          <cell r="E233" t="str">
            <v>河北光华荣昌汽车部件有限公司</v>
          </cell>
          <cell r="F233" t="str">
            <v>座椅事业一部--金属件厂</v>
          </cell>
          <cell r="G233" t="str">
            <v>总经办-采购执行科</v>
          </cell>
          <cell r="H233" t="str">
            <v>科长</v>
          </cell>
        </row>
        <row r="234">
          <cell r="B234" t="str">
            <v>王智</v>
          </cell>
          <cell r="C234" t="e">
            <v>#VALUE!</v>
          </cell>
          <cell r="D234" t="str">
            <v>前台</v>
          </cell>
          <cell r="E234" t="str">
            <v>河北光华荣昌汽车部件有限公司</v>
          </cell>
          <cell r="F234" t="str">
            <v>座椅事业一部--金属件厂</v>
          </cell>
          <cell r="G234" t="str">
            <v>冲压弯管车间</v>
          </cell>
          <cell r="H234" t="str">
            <v>冲压工</v>
          </cell>
        </row>
        <row r="235">
          <cell r="B235" t="str">
            <v>赵金鹏</v>
          </cell>
          <cell r="C235" t="e">
            <v>#VALUE!</v>
          </cell>
          <cell r="D235" t="str">
            <v>前台</v>
          </cell>
          <cell r="E235" t="str">
            <v>河北光华荣昌汽车部件有限公司</v>
          </cell>
          <cell r="F235" t="str">
            <v>座椅事业一部--座椅厂</v>
          </cell>
          <cell r="G235" t="str">
            <v>发泡车间</v>
          </cell>
          <cell r="H235" t="str">
            <v>发泡工</v>
          </cell>
        </row>
        <row r="236">
          <cell r="B236" t="str">
            <v>孟令帅</v>
          </cell>
          <cell r="C236" t="e">
            <v>#VALUE!</v>
          </cell>
          <cell r="D236" t="str">
            <v>前台</v>
          </cell>
          <cell r="E236" t="str">
            <v>河北光华荣昌汽车部件有限公司</v>
          </cell>
          <cell r="F236" t="str">
            <v>座椅事业一部--金属件厂</v>
          </cell>
          <cell r="G236" t="str">
            <v>焊接车间</v>
          </cell>
          <cell r="H236" t="str">
            <v>摆件工</v>
          </cell>
        </row>
        <row r="237">
          <cell r="B237" t="str">
            <v>杨浩</v>
          </cell>
          <cell r="C237" t="e">
            <v>#VALUE!</v>
          </cell>
          <cell r="D237" t="str">
            <v>前台</v>
          </cell>
          <cell r="E237" t="str">
            <v>河北光华荣昌汽车部件有限公司</v>
          </cell>
          <cell r="F237" t="str">
            <v>座椅事业一部--座椅厂</v>
          </cell>
          <cell r="G237" t="str">
            <v>发泡车间</v>
          </cell>
          <cell r="H237" t="str">
            <v>发泡车间主任</v>
          </cell>
        </row>
        <row r="238">
          <cell r="B238" t="str">
            <v>王明傲</v>
          </cell>
          <cell r="C238" t="e">
            <v>#VALUE!</v>
          </cell>
          <cell r="D238" t="str">
            <v>前台</v>
          </cell>
          <cell r="E238" t="str">
            <v>河北光华荣昌汽车部件有限公司</v>
          </cell>
          <cell r="F238" t="str">
            <v>座椅事业一部--金属件厂</v>
          </cell>
          <cell r="G238" t="str">
            <v>总经办-安环科</v>
          </cell>
          <cell r="H238" t="str">
            <v>安全员</v>
          </cell>
        </row>
        <row r="239">
          <cell r="B239" t="str">
            <v>张云香</v>
          </cell>
          <cell r="C239" t="e">
            <v>#VALUE!</v>
          </cell>
          <cell r="D239" t="str">
            <v>中台</v>
          </cell>
          <cell r="E239" t="str">
            <v>河北光华荣昌汽车部件有限公司</v>
          </cell>
          <cell r="F239" t="str">
            <v>河北综合管理部</v>
          </cell>
          <cell r="G239" t="str">
            <v>人力资源科</v>
          </cell>
          <cell r="H239" t="str">
            <v>薪酬主管</v>
          </cell>
        </row>
        <row r="240">
          <cell r="B240" t="str">
            <v>李帅霖</v>
          </cell>
          <cell r="C240" t="str">
            <v>男</v>
          </cell>
          <cell r="D240" t="str">
            <v>前台</v>
          </cell>
          <cell r="E240" t="str">
            <v>河北光华荣昌汽车部件有限公司</v>
          </cell>
          <cell r="F240" t="str">
            <v>后视镜事业部</v>
          </cell>
          <cell r="G240" t="str">
            <v>后视镜组装车间</v>
          </cell>
          <cell r="H240" t="str">
            <v>组装工</v>
          </cell>
        </row>
        <row r="241">
          <cell r="B241" t="str">
            <v>滕家源</v>
          </cell>
          <cell r="C241" t="e">
            <v>#VALUE!</v>
          </cell>
          <cell r="D241" t="str">
            <v>前台</v>
          </cell>
          <cell r="E241" t="str">
            <v>河北光华荣昌汽车部件部件公司</v>
          </cell>
          <cell r="F241" t="str">
            <v>座椅事业一部--座椅厂</v>
          </cell>
          <cell r="G241" t="str">
            <v>发泡车间</v>
          </cell>
          <cell r="H241" t="str">
            <v>检验员</v>
          </cell>
        </row>
        <row r="242">
          <cell r="B242" t="str">
            <v>强帅</v>
          </cell>
          <cell r="C242" t="e">
            <v>#VALUE!</v>
          </cell>
          <cell r="D242" t="str">
            <v>前台</v>
          </cell>
          <cell r="E242" t="str">
            <v>河北光华荣昌汽车部件部件公司</v>
          </cell>
          <cell r="F242" t="str">
            <v>座椅事业一部--座椅厂</v>
          </cell>
          <cell r="G242" t="str">
            <v>发泡车间</v>
          </cell>
          <cell r="H242" t="str">
            <v>发泡工</v>
          </cell>
        </row>
        <row r="243">
          <cell r="B243" t="str">
            <v>李加宏</v>
          </cell>
          <cell r="C243" t="e">
            <v>#VALUE!</v>
          </cell>
          <cell r="D243" t="str">
            <v>前台</v>
          </cell>
          <cell r="E243" t="str">
            <v>河北光华荣昌汽车部件部件公司</v>
          </cell>
          <cell r="F243" t="str">
            <v>座椅事业一部--座椅厂</v>
          </cell>
          <cell r="G243" t="str">
            <v>发泡车间</v>
          </cell>
          <cell r="H243" t="str">
            <v>发泡工</v>
          </cell>
        </row>
        <row r="244">
          <cell r="B244" t="str">
            <v>王新楼</v>
          </cell>
          <cell r="C244" t="e">
            <v>#VALUE!</v>
          </cell>
          <cell r="D244" t="str">
            <v>前台</v>
          </cell>
          <cell r="E244" t="str">
            <v>河北光华荣昌汽车部件部件公司</v>
          </cell>
          <cell r="F244" t="str">
            <v>座椅事业一部--金属件厂</v>
          </cell>
          <cell r="G244" t="str">
            <v>焊接车间</v>
          </cell>
          <cell r="H244" t="str">
            <v>摆件工</v>
          </cell>
        </row>
        <row r="245">
          <cell r="B245" t="str">
            <v>杨圣泉</v>
          </cell>
          <cell r="C245" t="e">
            <v>#VALUE!</v>
          </cell>
          <cell r="D245" t="str">
            <v>前台</v>
          </cell>
          <cell r="E245" t="str">
            <v>河北光华荣昌汽车部件部件公司</v>
          </cell>
          <cell r="F245" t="str">
            <v>座椅事业一部--座椅厂</v>
          </cell>
          <cell r="G245" t="str">
            <v>发泡车间</v>
          </cell>
          <cell r="H245" t="str">
            <v>发泡工</v>
          </cell>
        </row>
        <row r="246">
          <cell r="B246" t="str">
            <v>杨金军</v>
          </cell>
          <cell r="C246" t="e">
            <v>#VALUE!</v>
          </cell>
          <cell r="D246" t="str">
            <v>前台</v>
          </cell>
          <cell r="E246" t="str">
            <v>河北光华荣昌汽车部件部件公司</v>
          </cell>
          <cell r="F246" t="str">
            <v>后视镜事业部</v>
          </cell>
          <cell r="G246" t="str">
            <v>注塑车间</v>
          </cell>
          <cell r="H246" t="str">
            <v>操作工</v>
          </cell>
        </row>
        <row r="247">
          <cell r="B247" t="str">
            <v>沈小华</v>
          </cell>
          <cell r="C247" t="e">
            <v>#VALUE!</v>
          </cell>
          <cell r="D247" t="str">
            <v>前台</v>
          </cell>
          <cell r="E247" t="str">
            <v>河北光华荣昌汽车部件部件公司</v>
          </cell>
          <cell r="F247" t="str">
            <v>座椅事业一部--金属件厂</v>
          </cell>
          <cell r="G247" t="str">
            <v>焊接车间</v>
          </cell>
          <cell r="H247" t="str">
            <v>摆件工</v>
          </cell>
        </row>
        <row r="248">
          <cell r="B248" t="str">
            <v>迟艳云</v>
          </cell>
          <cell r="C248" t="e">
            <v>#VALUE!</v>
          </cell>
          <cell r="D248" t="str">
            <v>前台</v>
          </cell>
          <cell r="E248" t="str">
            <v>河北光华荣昌汽车部件有限公司</v>
          </cell>
          <cell r="F248" t="str">
            <v>座椅事业一部--座椅厂</v>
          </cell>
          <cell r="G248" t="str">
            <v>发泡车间</v>
          </cell>
          <cell r="H248" t="str">
            <v>发泡工</v>
          </cell>
        </row>
        <row r="249">
          <cell r="B249" t="str">
            <v>范志超</v>
          </cell>
          <cell r="C249" t="e">
            <v>#VALUE!</v>
          </cell>
          <cell r="D249" t="str">
            <v>前台</v>
          </cell>
          <cell r="E249" t="str">
            <v>河北光华荣昌汽车部件有限公司</v>
          </cell>
          <cell r="F249" t="str">
            <v>座椅事业一部--金属件厂</v>
          </cell>
          <cell r="G249" t="str">
            <v>焊接车间</v>
          </cell>
          <cell r="H249" t="str">
            <v>摆件工</v>
          </cell>
        </row>
        <row r="250">
          <cell r="B250" t="str">
            <v>刘镔</v>
          </cell>
          <cell r="C250" t="e">
            <v>#VALUE!</v>
          </cell>
          <cell r="D250" t="str">
            <v>中台</v>
          </cell>
          <cell r="E250" t="str">
            <v>河北光华荣昌汽车部件有限公司</v>
          </cell>
          <cell r="F250" t="str">
            <v>河北工艺工程部</v>
          </cell>
          <cell r="G250" t="str">
            <v>工艺工程部</v>
          </cell>
          <cell r="H250" t="str">
            <v>试制员</v>
          </cell>
        </row>
        <row r="251">
          <cell r="B251" t="str">
            <v>孙文晶</v>
          </cell>
          <cell r="C251" t="str">
            <v>女</v>
          </cell>
          <cell r="D251" t="str">
            <v>前台</v>
          </cell>
          <cell r="E251" t="str">
            <v>河北光华荣昌汽车部件有限公司</v>
          </cell>
          <cell r="F251" t="str">
            <v>后视镜事业部</v>
          </cell>
          <cell r="G251" t="str">
            <v>后视镜组装车间</v>
          </cell>
          <cell r="H251" t="str">
            <v>组装工</v>
          </cell>
        </row>
        <row r="252">
          <cell r="B252" t="str">
            <v>杨朕</v>
          </cell>
          <cell r="C252" t="e">
            <v>#VALUE!</v>
          </cell>
          <cell r="D252" t="str">
            <v>前台</v>
          </cell>
          <cell r="E252" t="str">
            <v>河北光华荣昌汽车部件有限公司</v>
          </cell>
          <cell r="F252" t="str">
            <v>座椅事业一部--金属件厂</v>
          </cell>
          <cell r="G252" t="str">
            <v>冲压弯管车间</v>
          </cell>
          <cell r="H252" t="str">
            <v>冲压工</v>
          </cell>
        </row>
        <row r="253">
          <cell r="B253" t="str">
            <v>郑晨阳</v>
          </cell>
          <cell r="C253" t="e">
            <v>#VALUE!</v>
          </cell>
          <cell r="D253" t="str">
            <v>前台</v>
          </cell>
          <cell r="E253" t="str">
            <v>河北光华荣昌汽车部件有限公司</v>
          </cell>
          <cell r="F253" t="str">
            <v>座椅事业一部--金属件厂</v>
          </cell>
          <cell r="G253" t="str">
            <v>焊接车间</v>
          </cell>
          <cell r="H253" t="str">
            <v>摆件工</v>
          </cell>
        </row>
        <row r="254">
          <cell r="B254" t="str">
            <v>刘铭杰</v>
          </cell>
          <cell r="C254" t="e">
            <v>#VALUE!</v>
          </cell>
          <cell r="D254" t="str">
            <v>前台</v>
          </cell>
          <cell r="E254" t="str">
            <v>河北光华荣昌汽车部件有限公司</v>
          </cell>
          <cell r="F254" t="str">
            <v>座椅事业一部--金属件厂</v>
          </cell>
          <cell r="G254" t="str">
            <v>总经办-安环科</v>
          </cell>
          <cell r="H254" t="str">
            <v>安环主管</v>
          </cell>
        </row>
        <row r="255">
          <cell r="B255" t="str">
            <v>张龙</v>
          </cell>
          <cell r="C255" t="e">
            <v>#VALUE!</v>
          </cell>
          <cell r="D255" t="str">
            <v>中台</v>
          </cell>
          <cell r="E255" t="str">
            <v>河北光华荣昌汽车部件有限公司</v>
          </cell>
          <cell r="F255" t="str">
            <v>河北工艺工程部</v>
          </cell>
          <cell r="G255" t="str">
            <v>工艺工程部</v>
          </cell>
          <cell r="H255" t="str">
            <v>总装工程师</v>
          </cell>
        </row>
        <row r="256">
          <cell r="B256" t="str">
            <v>孙其锐</v>
          </cell>
          <cell r="C256" t="e">
            <v>#VALUE!</v>
          </cell>
          <cell r="D256" t="str">
            <v>前台</v>
          </cell>
          <cell r="E256" t="str">
            <v>河北光华荣昌汽车部件有限公司</v>
          </cell>
          <cell r="F256" t="str">
            <v>座椅事业一部--金属件厂</v>
          </cell>
          <cell r="G256" t="str">
            <v>冲压弯管车间</v>
          </cell>
          <cell r="H256" t="str">
            <v>组装工</v>
          </cell>
        </row>
        <row r="257">
          <cell r="B257" t="str">
            <v>于瑞敏</v>
          </cell>
          <cell r="C257" t="e">
            <v>#VALUE!</v>
          </cell>
          <cell r="D257" t="str">
            <v>前台</v>
          </cell>
          <cell r="E257" t="str">
            <v>河北光华荣昌汽车部件有限公司</v>
          </cell>
          <cell r="F257" t="str">
            <v>座椅事业一部--金属件厂</v>
          </cell>
          <cell r="G257" t="str">
            <v>冲压弯管车间</v>
          </cell>
          <cell r="H257" t="str">
            <v>冲压工</v>
          </cell>
        </row>
        <row r="258">
          <cell r="B258" t="str">
            <v>张博涵</v>
          </cell>
          <cell r="C258" t="str">
            <v>男</v>
          </cell>
          <cell r="D258" t="str">
            <v>前台</v>
          </cell>
          <cell r="E258" t="str">
            <v>河北光华荣昌汽车部件有限公司</v>
          </cell>
          <cell r="F258" t="str">
            <v>后视镜事业部</v>
          </cell>
          <cell r="G258" t="str">
            <v>后视镜组装车间</v>
          </cell>
          <cell r="H258" t="str">
            <v>组装工</v>
          </cell>
        </row>
        <row r="259">
          <cell r="B259" t="str">
            <v>刘树娟</v>
          </cell>
          <cell r="C259" t="e">
            <v>#VALUE!</v>
          </cell>
          <cell r="D259" t="str">
            <v>前台</v>
          </cell>
          <cell r="E259" t="str">
            <v>河北光华荣昌汽车部件有限公司</v>
          </cell>
          <cell r="F259" t="str">
            <v>后视镜事业部</v>
          </cell>
          <cell r="G259" t="str">
            <v>注塑车间</v>
          </cell>
          <cell r="H259" t="str">
            <v>操作工</v>
          </cell>
        </row>
        <row r="260">
          <cell r="B260" t="str">
            <v>冯风泽</v>
          </cell>
          <cell r="C260" t="e">
            <v>#VALUE!</v>
          </cell>
          <cell r="D260" t="str">
            <v>前台</v>
          </cell>
          <cell r="E260" t="str">
            <v>河北光华荣昌汽车部件有限公司</v>
          </cell>
          <cell r="F260" t="str">
            <v>座椅事业一部--金属件厂</v>
          </cell>
          <cell r="G260" t="str">
            <v>底座装配车间</v>
          </cell>
          <cell r="H260" t="str">
            <v>组装工</v>
          </cell>
        </row>
        <row r="261">
          <cell r="B261" t="str">
            <v>李莉</v>
          </cell>
          <cell r="C261" t="e">
            <v>#VALUE!</v>
          </cell>
          <cell r="D261" t="str">
            <v>前台</v>
          </cell>
          <cell r="E261" t="str">
            <v>河北光华荣昌汽车部件有限公司</v>
          </cell>
          <cell r="F261" t="str">
            <v>后视镜事业部</v>
          </cell>
          <cell r="G261" t="str">
            <v>计划调度科</v>
          </cell>
          <cell r="H261" t="str">
            <v>商务采购文员</v>
          </cell>
        </row>
        <row r="262">
          <cell r="B262" t="str">
            <v>夏志龙</v>
          </cell>
          <cell r="C262" t="e">
            <v>#VALUE!</v>
          </cell>
          <cell r="D262" t="str">
            <v>前台</v>
          </cell>
          <cell r="E262" t="str">
            <v>河北光华荣昌汽车部件有限公司</v>
          </cell>
          <cell r="F262" t="str">
            <v>后视镜事业部</v>
          </cell>
          <cell r="G262" t="str">
            <v>注塑车间</v>
          </cell>
          <cell r="H262" t="str">
            <v>操作工</v>
          </cell>
        </row>
        <row r="263">
          <cell r="B263" t="str">
            <v>刘金丰</v>
          </cell>
          <cell r="C263" t="e">
            <v>#VALUE!</v>
          </cell>
          <cell r="D263" t="str">
            <v>前台</v>
          </cell>
          <cell r="E263" t="str">
            <v>河北光华荣昌汽车部件有限公司</v>
          </cell>
          <cell r="F263" t="str">
            <v>座椅事业一部--金属件厂</v>
          </cell>
          <cell r="G263" t="str">
            <v>制造技术部-模具车间维修组</v>
          </cell>
          <cell r="H263" t="str">
            <v>冲压模具维修</v>
          </cell>
        </row>
        <row r="264">
          <cell r="B264" t="str">
            <v>赵二龙</v>
          </cell>
          <cell r="C264" t="e">
            <v>#VALUE!</v>
          </cell>
          <cell r="D264" t="str">
            <v>前台</v>
          </cell>
          <cell r="E264" t="str">
            <v>河北光华荣昌汽车部件有限公司</v>
          </cell>
          <cell r="F264" t="str">
            <v>座椅事业一部--金属件厂</v>
          </cell>
          <cell r="G264" t="str">
            <v>制造技术部-模具车间模具制造组</v>
          </cell>
          <cell r="H264" t="str">
            <v>工装模具装配钳工</v>
          </cell>
        </row>
        <row r="265">
          <cell r="B265" t="str">
            <v>尹园园</v>
          </cell>
          <cell r="C265" t="e">
            <v>#VALUE!</v>
          </cell>
          <cell r="D265" t="str">
            <v>前台</v>
          </cell>
          <cell r="E265" t="str">
            <v>河北光华荣昌汽车部件有限公司</v>
          </cell>
          <cell r="F265" t="str">
            <v>座椅事业一部--金属件厂</v>
          </cell>
          <cell r="G265" t="str">
            <v>底座装配车间</v>
          </cell>
          <cell r="H265" t="str">
            <v>组装工</v>
          </cell>
        </row>
        <row r="266">
          <cell r="B266" t="str">
            <v>齐静</v>
          </cell>
          <cell r="C266" t="e">
            <v>#VALUE!</v>
          </cell>
          <cell r="D266" t="str">
            <v>前台</v>
          </cell>
          <cell r="E266" t="str">
            <v>河北光华荣昌汽车部件有限公司</v>
          </cell>
          <cell r="F266" t="str">
            <v>座椅事业一部--座椅厂</v>
          </cell>
          <cell r="G266" t="str">
            <v>生产管理科</v>
          </cell>
          <cell r="H266" t="str">
            <v>缝纫材料库管员</v>
          </cell>
        </row>
        <row r="267">
          <cell r="B267" t="str">
            <v>熊云龙</v>
          </cell>
          <cell r="C267" t="e">
            <v>#VALUE!</v>
          </cell>
          <cell r="D267" t="str">
            <v>前台</v>
          </cell>
          <cell r="E267" t="str">
            <v>河北光华荣昌汽车部件有限公司</v>
          </cell>
          <cell r="F267" t="str">
            <v>座椅事业一部--座椅厂</v>
          </cell>
          <cell r="G267" t="str">
            <v>座椅总装车间</v>
          </cell>
          <cell r="H267" t="str">
            <v>组装工</v>
          </cell>
        </row>
        <row r="268">
          <cell r="B268" t="str">
            <v>郭庆园</v>
          </cell>
          <cell r="C268" t="e">
            <v>#VALUE!</v>
          </cell>
          <cell r="D268" t="str">
            <v>前台</v>
          </cell>
          <cell r="E268" t="str">
            <v>河北光华荣昌汽车部件有限公司</v>
          </cell>
          <cell r="F268" t="str">
            <v>座椅事业一部--座椅厂</v>
          </cell>
          <cell r="G268" t="str">
            <v>座椅总装车间</v>
          </cell>
          <cell r="H268" t="str">
            <v>组装工</v>
          </cell>
        </row>
        <row r="269">
          <cell r="B269" t="str">
            <v>张伟东</v>
          </cell>
          <cell r="C269" t="str">
            <v>男</v>
          </cell>
          <cell r="D269" t="str">
            <v>前台</v>
          </cell>
          <cell r="E269" t="str">
            <v>河北光华荣昌汽车部件有限公司</v>
          </cell>
          <cell r="F269" t="str">
            <v>后视镜事业部</v>
          </cell>
          <cell r="G269" t="str">
            <v>后视镜组装车间</v>
          </cell>
          <cell r="H269" t="str">
            <v>组装工</v>
          </cell>
        </row>
        <row r="270">
          <cell r="B270" t="str">
            <v>鲁璐</v>
          </cell>
          <cell r="C270" t="str">
            <v>男</v>
          </cell>
          <cell r="D270" t="str">
            <v>前台</v>
          </cell>
          <cell r="E270" t="str">
            <v>河北光华荣昌汽车部件有限公司</v>
          </cell>
          <cell r="F270" t="str">
            <v>后视镜事业部</v>
          </cell>
          <cell r="G270" t="str">
            <v>后视镜组装车间</v>
          </cell>
          <cell r="H270" t="str">
            <v>组装工</v>
          </cell>
        </row>
        <row r="271">
          <cell r="B271" t="str">
            <v>袁帅</v>
          </cell>
          <cell r="C271" t="str">
            <v>男</v>
          </cell>
          <cell r="D271" t="str">
            <v>前台</v>
          </cell>
          <cell r="E271" t="str">
            <v>河北光华荣昌汽车部件有限公司</v>
          </cell>
          <cell r="F271" t="str">
            <v>后视镜事业部</v>
          </cell>
          <cell r="G271" t="str">
            <v>后视镜组装车间</v>
          </cell>
          <cell r="H271" t="str">
            <v>组装工</v>
          </cell>
        </row>
        <row r="272">
          <cell r="B272" t="str">
            <v>张亚霖</v>
          </cell>
          <cell r="C272" t="e">
            <v>#VALUE!</v>
          </cell>
          <cell r="D272" t="str">
            <v>前台</v>
          </cell>
          <cell r="E272" t="str">
            <v>河北光华荣昌汽车部件有限公司</v>
          </cell>
          <cell r="F272" t="str">
            <v>座椅事业一部--金属件厂</v>
          </cell>
          <cell r="G272" t="str">
            <v>底座装配车间</v>
          </cell>
          <cell r="H272" t="str">
            <v>底座装配车间主任</v>
          </cell>
        </row>
        <row r="273">
          <cell r="B273" t="str">
            <v>邓人郡</v>
          </cell>
          <cell r="C273" t="str">
            <v>男</v>
          </cell>
          <cell r="D273" t="str">
            <v>前台</v>
          </cell>
          <cell r="E273" t="str">
            <v>河北光华荣昌汽车部件有限公司</v>
          </cell>
          <cell r="F273" t="str">
            <v>后视镜事业部</v>
          </cell>
          <cell r="G273" t="str">
            <v>后视镜组装车间</v>
          </cell>
          <cell r="H273" t="str">
            <v>组装工</v>
          </cell>
        </row>
        <row r="274">
          <cell r="B274" t="str">
            <v>高伦</v>
          </cell>
          <cell r="C274" t="e">
            <v>#VALUE!</v>
          </cell>
          <cell r="D274" t="str">
            <v>前台</v>
          </cell>
          <cell r="E274" t="str">
            <v>河北光华荣昌汽车部件有限公司</v>
          </cell>
          <cell r="F274" t="str">
            <v>后视镜事业部</v>
          </cell>
          <cell r="G274" t="str">
            <v>注塑车间</v>
          </cell>
          <cell r="H274" t="str">
            <v>操作工</v>
          </cell>
        </row>
        <row r="275">
          <cell r="B275" t="str">
            <v>康振伟</v>
          </cell>
          <cell r="C275" t="e">
            <v>#VALUE!</v>
          </cell>
          <cell r="D275" t="str">
            <v>前台</v>
          </cell>
          <cell r="E275" t="str">
            <v>河北光华荣昌汽车部件有限公司</v>
          </cell>
          <cell r="F275" t="str">
            <v>座椅事业一部--金属件厂</v>
          </cell>
          <cell r="G275" t="str">
            <v>制造技术部-模具车间维修组</v>
          </cell>
          <cell r="H275" t="str">
            <v>工装模具维修组长</v>
          </cell>
        </row>
        <row r="276">
          <cell r="B276" t="str">
            <v>张浩俊</v>
          </cell>
          <cell r="C276" t="str">
            <v>男</v>
          </cell>
          <cell r="D276" t="str">
            <v>前台</v>
          </cell>
          <cell r="E276" t="str">
            <v>河北光华荣昌汽车部件有限公司</v>
          </cell>
          <cell r="F276" t="str">
            <v>后视镜事业部</v>
          </cell>
          <cell r="G276" t="str">
            <v>后视镜组装车间</v>
          </cell>
          <cell r="H276" t="str">
            <v>组装工</v>
          </cell>
        </row>
        <row r="277">
          <cell r="B277" t="str">
            <v>吴洪芬</v>
          </cell>
          <cell r="C277" t="e">
            <v>#VALUE!</v>
          </cell>
          <cell r="D277" t="str">
            <v>前台</v>
          </cell>
          <cell r="E277" t="str">
            <v>河北光华荣昌汽车部件有限公司</v>
          </cell>
          <cell r="F277" t="str">
            <v>座椅事业一部--座椅厂</v>
          </cell>
          <cell r="G277" t="str">
            <v>座椅总装车间</v>
          </cell>
          <cell r="H277" t="str">
            <v>组装工</v>
          </cell>
        </row>
        <row r="278">
          <cell r="B278" t="str">
            <v>赵新换</v>
          </cell>
          <cell r="C278" t="e">
            <v>#VALUE!</v>
          </cell>
          <cell r="D278" t="str">
            <v>前台</v>
          </cell>
          <cell r="E278" t="str">
            <v>河北光华荣昌汽车部件有限公司</v>
          </cell>
          <cell r="F278" t="str">
            <v>后视镜事业部</v>
          </cell>
          <cell r="G278" t="str">
            <v>后视镜组装车间</v>
          </cell>
          <cell r="H278" t="str">
            <v>组装工</v>
          </cell>
        </row>
        <row r="279">
          <cell r="B279" t="str">
            <v>张晓</v>
          </cell>
          <cell r="C279" t="e">
            <v>#VALUE!</v>
          </cell>
          <cell r="D279" t="str">
            <v>中台</v>
          </cell>
          <cell r="E279" t="str">
            <v>河北光华荣昌汽车部件有限公司</v>
          </cell>
          <cell r="F279" t="str">
            <v>河北工艺工程部</v>
          </cell>
          <cell r="G279" t="str">
            <v>工艺工程部</v>
          </cell>
          <cell r="H279" t="str">
            <v>IE工程师</v>
          </cell>
        </row>
        <row r="280">
          <cell r="B280" t="str">
            <v>封新慧</v>
          </cell>
          <cell r="C280" t="e">
            <v>#VALUE!</v>
          </cell>
          <cell r="D280" t="str">
            <v>中台</v>
          </cell>
          <cell r="E280" t="str">
            <v>河北光华荣昌汽车部件有限公司</v>
          </cell>
          <cell r="F280" t="str">
            <v>河北财务管理部</v>
          </cell>
          <cell r="G280" t="str">
            <v>财务管理部</v>
          </cell>
          <cell r="H280" t="str">
            <v>记账会计</v>
          </cell>
        </row>
        <row r="281">
          <cell r="B281" t="str">
            <v>刘洪彬</v>
          </cell>
          <cell r="C281" t="e">
            <v>#VALUE!</v>
          </cell>
          <cell r="D281" t="str">
            <v>前台</v>
          </cell>
          <cell r="E281" t="str">
            <v>河北光华荣昌汽车部件有限公司</v>
          </cell>
          <cell r="F281" t="str">
            <v>座椅事业一部--金属件厂</v>
          </cell>
          <cell r="G281" t="str">
            <v>制造技术部-质量工艺科</v>
          </cell>
          <cell r="H281" t="str">
            <v>电泳工艺工程师</v>
          </cell>
        </row>
        <row r="282">
          <cell r="B282" t="str">
            <v>李忠发</v>
          </cell>
          <cell r="C282" t="e">
            <v>#VALUE!</v>
          </cell>
          <cell r="D282" t="str">
            <v>前台</v>
          </cell>
          <cell r="E282" t="str">
            <v>河北光华荣昌汽车部件有限公司</v>
          </cell>
          <cell r="F282" t="str">
            <v>座椅事业一部--座椅厂</v>
          </cell>
          <cell r="G282" t="str">
            <v>发泡车间</v>
          </cell>
          <cell r="H282" t="str">
            <v>发泡模具维修</v>
          </cell>
        </row>
        <row r="283">
          <cell r="B283" t="str">
            <v>刘美丽</v>
          </cell>
          <cell r="C283" t="str">
            <v>女</v>
          </cell>
          <cell r="D283" t="str">
            <v>前台</v>
          </cell>
          <cell r="E283" t="str">
            <v>河北光华荣昌汽车部件有限公司</v>
          </cell>
          <cell r="F283" t="str">
            <v>后视镜事业部</v>
          </cell>
          <cell r="G283" t="str">
            <v>后视镜组装车间</v>
          </cell>
          <cell r="H283" t="str">
            <v>组装工</v>
          </cell>
        </row>
        <row r="284">
          <cell r="B284" t="str">
            <v>刘红元</v>
          </cell>
          <cell r="C284" t="str">
            <v>女</v>
          </cell>
          <cell r="D284" t="str">
            <v>前台</v>
          </cell>
          <cell r="E284" t="str">
            <v>河北光华荣昌汽车部件有限公司</v>
          </cell>
          <cell r="F284" t="str">
            <v>后视镜事业部</v>
          </cell>
          <cell r="G284" t="str">
            <v>后视镜组装车间</v>
          </cell>
          <cell r="H284" t="str">
            <v>组装工</v>
          </cell>
        </row>
        <row r="285">
          <cell r="B285" t="str">
            <v>孔福来</v>
          </cell>
          <cell r="C285" t="e">
            <v>#VALUE!</v>
          </cell>
          <cell r="D285" t="str">
            <v>前台</v>
          </cell>
          <cell r="E285" t="str">
            <v>河北光华荣昌汽车部件有限公司</v>
          </cell>
          <cell r="F285" t="str">
            <v>座椅事业一部--座椅厂</v>
          </cell>
          <cell r="G285" t="str">
            <v>总经办-销售服务科</v>
          </cell>
          <cell r="H285" t="str">
            <v>工装维修</v>
          </cell>
        </row>
        <row r="286">
          <cell r="B286" t="str">
            <v>陈平丽</v>
          </cell>
          <cell r="C286" t="e">
            <v>#VALUE!</v>
          </cell>
          <cell r="D286" t="str">
            <v>前台</v>
          </cell>
          <cell r="E286" t="str">
            <v>河北光华荣昌汽车部件有限公司</v>
          </cell>
          <cell r="F286" t="str">
            <v>后视镜事业部</v>
          </cell>
          <cell r="G286" t="str">
            <v>销售服务科</v>
          </cell>
          <cell r="H286" t="str">
            <v>现场服务</v>
          </cell>
        </row>
        <row r="287">
          <cell r="B287" t="str">
            <v>方兰</v>
          </cell>
          <cell r="C287" t="e">
            <v>#VALUE!</v>
          </cell>
          <cell r="D287" t="str">
            <v>前台</v>
          </cell>
          <cell r="E287" t="str">
            <v>河北光华荣昌汽车部件有限公司</v>
          </cell>
          <cell r="F287" t="str">
            <v>后视镜事业部</v>
          </cell>
          <cell r="G287" t="str">
            <v>销售服务科</v>
          </cell>
          <cell r="H287" t="str">
            <v>现场服务</v>
          </cell>
        </row>
        <row r="288">
          <cell r="B288" t="str">
            <v>车月</v>
          </cell>
          <cell r="C288" t="e">
            <v>#VALUE!</v>
          </cell>
          <cell r="D288" t="str">
            <v>前台</v>
          </cell>
          <cell r="E288" t="str">
            <v>河北光华荣昌汽车部件有限公司</v>
          </cell>
          <cell r="F288" t="str">
            <v>后视镜事业部</v>
          </cell>
          <cell r="G288" t="str">
            <v>销售服务科</v>
          </cell>
          <cell r="H288" t="str">
            <v>现场服务</v>
          </cell>
        </row>
        <row r="289">
          <cell r="B289" t="str">
            <v>李君</v>
          </cell>
          <cell r="C289" t="e">
            <v>#VALUE!</v>
          </cell>
          <cell r="D289" t="str">
            <v>前台</v>
          </cell>
          <cell r="E289" t="str">
            <v>河北光华荣昌汽车部件有限公司</v>
          </cell>
          <cell r="F289" t="str">
            <v>后视镜事业部</v>
          </cell>
          <cell r="G289" t="str">
            <v>总经办</v>
          </cell>
          <cell r="H289" t="str">
            <v>总经理</v>
          </cell>
        </row>
        <row r="290">
          <cell r="B290" t="str">
            <v>于培沂</v>
          </cell>
          <cell r="C290" t="str">
            <v>女</v>
          </cell>
          <cell r="D290" t="str">
            <v>前台</v>
          </cell>
          <cell r="E290" t="str">
            <v>河北光华荣昌汽车部件有限公司</v>
          </cell>
          <cell r="F290" t="str">
            <v>后视镜事业部</v>
          </cell>
          <cell r="G290" t="str">
            <v>后视镜组装车间</v>
          </cell>
          <cell r="H290" t="str">
            <v>组装工</v>
          </cell>
        </row>
        <row r="291">
          <cell r="B291" t="str">
            <v>滕克强</v>
          </cell>
          <cell r="C291" t="e">
            <v>#VALUE!</v>
          </cell>
          <cell r="D291" t="str">
            <v>中台</v>
          </cell>
          <cell r="E291" t="str">
            <v>河北光华荣昌汽车部件有限公司</v>
          </cell>
          <cell r="F291" t="str">
            <v>河北工艺工程部</v>
          </cell>
          <cell r="G291" t="str">
            <v>工艺工程部</v>
          </cell>
          <cell r="H291" t="str">
            <v>主管工程师（3.1平台）</v>
          </cell>
        </row>
        <row r="292">
          <cell r="B292" t="str">
            <v>刘保玲</v>
          </cell>
          <cell r="C292" t="str">
            <v>女</v>
          </cell>
          <cell r="D292" t="str">
            <v>前台</v>
          </cell>
          <cell r="E292" t="str">
            <v>河北光华荣昌汽车部件有限公司</v>
          </cell>
          <cell r="F292" t="str">
            <v>后视镜事业部</v>
          </cell>
          <cell r="G292" t="str">
            <v>后视镜组装车间</v>
          </cell>
          <cell r="H292" t="str">
            <v>组装工</v>
          </cell>
        </row>
        <row r="293">
          <cell r="B293" t="str">
            <v>田家旭</v>
          </cell>
          <cell r="C293" t="str">
            <v>男</v>
          </cell>
          <cell r="D293" t="str">
            <v>前台</v>
          </cell>
          <cell r="E293" t="str">
            <v>河北光华荣昌汽车部件有限公司</v>
          </cell>
          <cell r="F293" t="str">
            <v>后视镜事业部</v>
          </cell>
          <cell r="G293" t="str">
            <v>后视镜组装车间</v>
          </cell>
          <cell r="H293" t="str">
            <v>组装工</v>
          </cell>
        </row>
        <row r="294">
          <cell r="B294" t="str">
            <v>朱建祥</v>
          </cell>
          <cell r="C294" t="str">
            <v>男</v>
          </cell>
          <cell r="D294" t="str">
            <v>前台</v>
          </cell>
          <cell r="E294" t="str">
            <v>河北光华荣昌汽车部件有限公司</v>
          </cell>
          <cell r="F294" t="str">
            <v>后视镜事业部</v>
          </cell>
          <cell r="G294" t="str">
            <v>后视镜组装车间</v>
          </cell>
          <cell r="H294" t="str">
            <v>组装工</v>
          </cell>
        </row>
        <row r="295">
          <cell r="B295" t="str">
            <v>王文超</v>
          </cell>
          <cell r="C295" t="str">
            <v>男</v>
          </cell>
          <cell r="D295" t="str">
            <v>前台</v>
          </cell>
          <cell r="E295" t="str">
            <v>河北光华荣昌汽车部件有限公司</v>
          </cell>
          <cell r="F295" t="str">
            <v>后视镜事业部</v>
          </cell>
          <cell r="G295" t="str">
            <v>后视镜组装车间</v>
          </cell>
          <cell r="H295" t="str">
            <v>组装工</v>
          </cell>
        </row>
        <row r="296">
          <cell r="B296" t="str">
            <v>李静</v>
          </cell>
          <cell r="C296" t="e">
            <v>#VALUE!</v>
          </cell>
          <cell r="D296" t="str">
            <v>前台</v>
          </cell>
          <cell r="E296" t="str">
            <v>河北光华荣昌汽车部件有限公司</v>
          </cell>
          <cell r="F296" t="str">
            <v>后视镜事业部</v>
          </cell>
          <cell r="G296" t="str">
            <v>后视镜组装车间</v>
          </cell>
          <cell r="H296" t="str">
            <v>组装工</v>
          </cell>
        </row>
        <row r="297">
          <cell r="B297" t="str">
            <v>杨浩</v>
          </cell>
          <cell r="C297" t="str">
            <v>男</v>
          </cell>
          <cell r="D297" t="str">
            <v>前台</v>
          </cell>
          <cell r="E297" t="str">
            <v>河北光华荣昌汽车部件有限公司</v>
          </cell>
          <cell r="F297" t="str">
            <v>后视镜事业部</v>
          </cell>
          <cell r="G297" t="str">
            <v>后视镜组装车间</v>
          </cell>
          <cell r="H297" t="str">
            <v>组装工</v>
          </cell>
        </row>
        <row r="298">
          <cell r="B298" t="str">
            <v>杨珍珍</v>
          </cell>
          <cell r="C298" t="str">
            <v>女</v>
          </cell>
          <cell r="D298" t="str">
            <v>前台</v>
          </cell>
          <cell r="E298" t="str">
            <v>河北光华荣昌汽车部件有限公司</v>
          </cell>
          <cell r="F298" t="str">
            <v>后视镜事业部</v>
          </cell>
          <cell r="G298" t="str">
            <v>后视镜组装车间</v>
          </cell>
          <cell r="H298" t="str">
            <v>组装工</v>
          </cell>
        </row>
        <row r="299">
          <cell r="B299" t="str">
            <v>夏旭</v>
          </cell>
          <cell r="C299" t="e">
            <v>#VALUE!</v>
          </cell>
          <cell r="D299" t="str">
            <v>前台</v>
          </cell>
          <cell r="E299" t="str">
            <v>河北光华荣昌汽车部件有限公司</v>
          </cell>
          <cell r="F299" t="str">
            <v>座椅事业一部--座椅厂</v>
          </cell>
          <cell r="G299" t="str">
            <v>缝纫车间</v>
          </cell>
          <cell r="H299" t="str">
            <v>缝纫工</v>
          </cell>
        </row>
        <row r="300">
          <cell r="B300" t="str">
            <v>宋忱朔</v>
          </cell>
          <cell r="C300" t="str">
            <v>男</v>
          </cell>
          <cell r="D300" t="str">
            <v>前台</v>
          </cell>
          <cell r="E300" t="str">
            <v>河北光华荣昌汽车部件有限公司</v>
          </cell>
          <cell r="F300" t="str">
            <v>后视镜事业部</v>
          </cell>
          <cell r="G300" t="str">
            <v>后视镜组装车间</v>
          </cell>
          <cell r="H300" t="str">
            <v>组装工</v>
          </cell>
        </row>
        <row r="301">
          <cell r="B301" t="str">
            <v>王靖霖</v>
          </cell>
          <cell r="C301" t="e">
            <v>#VALUE!</v>
          </cell>
          <cell r="D301" t="str">
            <v>前台</v>
          </cell>
          <cell r="E301" t="str">
            <v>河北光华荣昌汽车部件有限公司</v>
          </cell>
          <cell r="F301" t="str">
            <v>后视镜事业部</v>
          </cell>
          <cell r="G301" t="str">
            <v>后视镜组装车间</v>
          </cell>
          <cell r="H301" t="str">
            <v>组装工</v>
          </cell>
        </row>
        <row r="302">
          <cell r="B302" t="str">
            <v>邓榆</v>
          </cell>
          <cell r="C302" t="e">
            <v>#VALUE!</v>
          </cell>
          <cell r="D302" t="str">
            <v>前台</v>
          </cell>
          <cell r="E302" t="str">
            <v>河北光华荣昌汽车部件有限公司</v>
          </cell>
          <cell r="F302" t="str">
            <v>座椅事业一部--金属件厂</v>
          </cell>
          <cell r="G302" t="str">
            <v>焊接车间</v>
          </cell>
          <cell r="H302" t="str">
            <v>焊接夹具保全</v>
          </cell>
        </row>
        <row r="303">
          <cell r="B303" t="str">
            <v>刘英浩</v>
          </cell>
          <cell r="C303" t="e">
            <v>#VALUE!</v>
          </cell>
          <cell r="D303" t="str">
            <v>前台</v>
          </cell>
          <cell r="E303" t="str">
            <v>河北光华荣昌汽车部件有限公司</v>
          </cell>
          <cell r="F303" t="str">
            <v>座椅事业一部--座椅厂</v>
          </cell>
          <cell r="G303" t="str">
            <v>发泡车间</v>
          </cell>
          <cell r="H303" t="str">
            <v>发泡工</v>
          </cell>
        </row>
        <row r="304">
          <cell r="B304" t="str">
            <v>吴思怡</v>
          </cell>
          <cell r="C304" t="str">
            <v>女</v>
          </cell>
          <cell r="D304" t="str">
            <v>前台</v>
          </cell>
          <cell r="E304" t="str">
            <v>河北光华荣昌汽车部件有限公司</v>
          </cell>
          <cell r="F304" t="str">
            <v>后视镜事业部</v>
          </cell>
          <cell r="G304" t="str">
            <v>后视镜组装车间</v>
          </cell>
          <cell r="H304" t="str">
            <v>组装工</v>
          </cell>
        </row>
        <row r="305">
          <cell r="B305" t="str">
            <v>李亚欣</v>
          </cell>
          <cell r="C305" t="e">
            <v>#VALUE!</v>
          </cell>
          <cell r="D305" t="str">
            <v>中台</v>
          </cell>
          <cell r="E305" t="str">
            <v>河北光华荣昌汽车部件有限公司</v>
          </cell>
          <cell r="F305" t="str">
            <v>河北工艺工程部</v>
          </cell>
          <cell r="G305" t="str">
            <v>试制车间</v>
          </cell>
          <cell r="H305" t="str">
            <v>检验兼库管员</v>
          </cell>
        </row>
        <row r="306">
          <cell r="B306" t="str">
            <v>宁芮嘉</v>
          </cell>
          <cell r="C306" t="str">
            <v>女</v>
          </cell>
          <cell r="D306" t="str">
            <v>前台</v>
          </cell>
          <cell r="E306" t="str">
            <v>河北光华荣昌汽车部件有限公司</v>
          </cell>
          <cell r="F306" t="str">
            <v>后视镜事业部</v>
          </cell>
          <cell r="G306" t="str">
            <v>后视镜组装车间</v>
          </cell>
          <cell r="H306" t="str">
            <v>组装工</v>
          </cell>
        </row>
        <row r="307">
          <cell r="B307" t="str">
            <v>张欣</v>
          </cell>
          <cell r="C307" t="e">
            <v>#VALUE!</v>
          </cell>
          <cell r="D307" t="str">
            <v>前台</v>
          </cell>
          <cell r="E307" t="str">
            <v>河北光华荣昌汽车部件有限公司</v>
          </cell>
          <cell r="F307" t="str">
            <v>后视镜事业部</v>
          </cell>
          <cell r="G307" t="str">
            <v>技术质量科</v>
          </cell>
          <cell r="H307" t="str">
            <v>巡检员</v>
          </cell>
        </row>
        <row r="308">
          <cell r="B308" t="str">
            <v>尹梓博</v>
          </cell>
          <cell r="C308" t="str">
            <v>男</v>
          </cell>
          <cell r="D308" t="str">
            <v>前台</v>
          </cell>
          <cell r="E308" t="str">
            <v>河北光华荣昌汽车部件有限公司</v>
          </cell>
          <cell r="F308" t="str">
            <v>后视镜事业部</v>
          </cell>
          <cell r="G308" t="str">
            <v>后视镜组装车间</v>
          </cell>
          <cell r="H308" t="str">
            <v>组装工</v>
          </cell>
        </row>
        <row r="309">
          <cell r="B309" t="str">
            <v>闫哲浩</v>
          </cell>
          <cell r="C309" t="str">
            <v>男</v>
          </cell>
          <cell r="D309" t="str">
            <v>前台</v>
          </cell>
          <cell r="E309" t="str">
            <v>河北光华荣昌汽车部件有限公司</v>
          </cell>
          <cell r="F309" t="str">
            <v>后视镜事业部</v>
          </cell>
          <cell r="G309" t="str">
            <v>后视镜组装车间</v>
          </cell>
          <cell r="H309" t="str">
            <v>组装工</v>
          </cell>
        </row>
        <row r="310">
          <cell r="B310" t="str">
            <v>戴其隆</v>
          </cell>
          <cell r="C310" t="str">
            <v>男</v>
          </cell>
          <cell r="D310" t="str">
            <v>前台</v>
          </cell>
          <cell r="E310" t="str">
            <v>河北光华荣昌汽车部件有限公司</v>
          </cell>
          <cell r="F310" t="str">
            <v>后视镜事业部</v>
          </cell>
          <cell r="G310" t="str">
            <v>后视镜组装车间</v>
          </cell>
          <cell r="H310" t="str">
            <v>组装工</v>
          </cell>
        </row>
        <row r="311">
          <cell r="B311" t="str">
            <v>马家林</v>
          </cell>
          <cell r="C311" t="str">
            <v>男</v>
          </cell>
          <cell r="D311" t="str">
            <v>前台</v>
          </cell>
          <cell r="E311" t="str">
            <v>河北光华荣昌汽车部件有限公司</v>
          </cell>
          <cell r="F311" t="str">
            <v>后视镜事业部</v>
          </cell>
          <cell r="G311" t="str">
            <v>后视镜组装车间</v>
          </cell>
          <cell r="H311" t="str">
            <v>组装工</v>
          </cell>
        </row>
        <row r="312">
          <cell r="B312" t="str">
            <v>滕巨猛</v>
          </cell>
          <cell r="C312" t="e">
            <v>#VALUE!</v>
          </cell>
          <cell r="D312" t="str">
            <v>前台</v>
          </cell>
          <cell r="E312" t="str">
            <v>河北光华荣昌汽车部件有限公司</v>
          </cell>
          <cell r="F312" t="str">
            <v>座椅事业一部--座椅厂</v>
          </cell>
          <cell r="G312" t="str">
            <v>发泡车间</v>
          </cell>
          <cell r="H312" t="str">
            <v>发泡工</v>
          </cell>
        </row>
        <row r="313">
          <cell r="B313" t="str">
            <v>刘石头</v>
          </cell>
          <cell r="C313" t="e">
            <v>#VALUE!</v>
          </cell>
          <cell r="D313" t="str">
            <v>前台</v>
          </cell>
          <cell r="E313" t="str">
            <v>河北光华荣昌汽车部件有限公司</v>
          </cell>
          <cell r="F313" t="str">
            <v>座椅事业一部--座椅厂</v>
          </cell>
          <cell r="G313" t="str">
            <v>发泡车间</v>
          </cell>
          <cell r="H313" t="str">
            <v>发泡工</v>
          </cell>
        </row>
        <row r="314">
          <cell r="B314" t="str">
            <v>刘勇伸</v>
          </cell>
          <cell r="C314" t="e">
            <v>#VALUE!</v>
          </cell>
          <cell r="D314" t="str">
            <v>前台</v>
          </cell>
          <cell r="E314" t="str">
            <v>河北光华荣昌汽车部件有限公司</v>
          </cell>
          <cell r="F314" t="str">
            <v>座椅事业一部--座椅厂</v>
          </cell>
          <cell r="G314" t="str">
            <v>发泡车间</v>
          </cell>
          <cell r="H314" t="str">
            <v>发泡工</v>
          </cell>
        </row>
        <row r="315">
          <cell r="B315" t="str">
            <v>刘洪阔</v>
          </cell>
          <cell r="C315" t="e">
            <v>#VALUE!</v>
          </cell>
          <cell r="D315" t="str">
            <v>前台</v>
          </cell>
          <cell r="E315" t="str">
            <v>河北光华荣昌汽车部件有限公司</v>
          </cell>
          <cell r="F315" t="str">
            <v>座椅事业一部--座椅厂</v>
          </cell>
          <cell r="G315" t="str">
            <v>发泡车间</v>
          </cell>
          <cell r="H315" t="str">
            <v>发泡工</v>
          </cell>
        </row>
        <row r="316">
          <cell r="B316" t="str">
            <v>陶辉</v>
          </cell>
          <cell r="C316" t="e">
            <v>#VALUE!</v>
          </cell>
          <cell r="D316" t="str">
            <v>前台</v>
          </cell>
          <cell r="E316" t="str">
            <v>河北光华荣昌汽车部件有限公司</v>
          </cell>
          <cell r="F316" t="str">
            <v>座椅事业一部--座椅厂</v>
          </cell>
          <cell r="G316" t="str">
            <v>发泡车间</v>
          </cell>
          <cell r="H316" t="str">
            <v>发泡工</v>
          </cell>
        </row>
        <row r="317">
          <cell r="B317" t="str">
            <v>张进</v>
          </cell>
          <cell r="C317" t="str">
            <v>女</v>
          </cell>
          <cell r="D317" t="str">
            <v>前台</v>
          </cell>
          <cell r="E317" t="str">
            <v>河北光华荣昌汽车部件有限公司</v>
          </cell>
          <cell r="F317" t="str">
            <v>后视镜事业部</v>
          </cell>
          <cell r="G317" t="str">
            <v>后视镜组装车间</v>
          </cell>
          <cell r="H317" t="str">
            <v>组装工</v>
          </cell>
        </row>
        <row r="318">
          <cell r="B318" t="str">
            <v>董淑梅</v>
          </cell>
          <cell r="C318" t="str">
            <v>女</v>
          </cell>
          <cell r="D318" t="str">
            <v>前台</v>
          </cell>
          <cell r="E318" t="str">
            <v>河北光华荣昌汽车部件有限公司</v>
          </cell>
          <cell r="F318" t="str">
            <v>后视镜事业部</v>
          </cell>
          <cell r="G318" t="str">
            <v>后视镜组装车间</v>
          </cell>
          <cell r="H318" t="str">
            <v>组装工</v>
          </cell>
        </row>
        <row r="319">
          <cell r="B319" t="str">
            <v>孙晓明</v>
          </cell>
          <cell r="C319" t="e">
            <v>#VALUE!</v>
          </cell>
          <cell r="D319" t="str">
            <v>前台</v>
          </cell>
          <cell r="E319" t="str">
            <v>河北光华荣昌汽车部件有限公司</v>
          </cell>
          <cell r="F319" t="str">
            <v>座椅事业一部--座椅厂</v>
          </cell>
          <cell r="G319" t="str">
            <v>缝纫车间</v>
          </cell>
          <cell r="H319" t="str">
            <v>缝纫工</v>
          </cell>
        </row>
        <row r="320">
          <cell r="B320" t="str">
            <v>邢淙涵</v>
          </cell>
          <cell r="C320" t="e">
            <v>#VALUE!</v>
          </cell>
          <cell r="D320" t="str">
            <v>前台</v>
          </cell>
          <cell r="E320" t="str">
            <v>河北光华荣昌汽车部件有限公司</v>
          </cell>
          <cell r="F320" t="str">
            <v>座椅事业一部--金属件厂</v>
          </cell>
          <cell r="G320" t="str">
            <v>底座装配车间</v>
          </cell>
          <cell r="H320" t="str">
            <v>组装工</v>
          </cell>
        </row>
        <row r="321">
          <cell r="B321" t="str">
            <v>罗培培</v>
          </cell>
          <cell r="C321" t="e">
            <v>#VALUE!</v>
          </cell>
          <cell r="D321" t="str">
            <v>前台</v>
          </cell>
          <cell r="E321" t="str">
            <v>河北光华荣昌汽车部件有限公司</v>
          </cell>
          <cell r="F321" t="str">
            <v>座椅事业一部--座椅厂</v>
          </cell>
          <cell r="G321" t="str">
            <v>缝纫车间</v>
          </cell>
          <cell r="H321" t="str">
            <v>缝纫工</v>
          </cell>
        </row>
        <row r="322">
          <cell r="B322" t="str">
            <v>温玉龙</v>
          </cell>
          <cell r="C322" t="e">
            <v>#VALUE!</v>
          </cell>
          <cell r="D322" t="str">
            <v>前台</v>
          </cell>
          <cell r="E322" t="str">
            <v>河北光华荣昌汽车部件有限公司</v>
          </cell>
          <cell r="F322" t="str">
            <v>后视镜事业部</v>
          </cell>
          <cell r="G322" t="str">
            <v>注塑车间</v>
          </cell>
          <cell r="H322" t="str">
            <v>操作工</v>
          </cell>
        </row>
        <row r="323">
          <cell r="B323" t="str">
            <v>张若然</v>
          </cell>
          <cell r="C323" t="e">
            <v>#VALUE!</v>
          </cell>
          <cell r="D323" t="str">
            <v>前台</v>
          </cell>
          <cell r="E323" t="str">
            <v>河北光华荣昌汽车部件有限公司</v>
          </cell>
          <cell r="F323" t="str">
            <v>后视镜事业部</v>
          </cell>
          <cell r="G323" t="str">
            <v>后视镜组装车间</v>
          </cell>
          <cell r="H323" t="str">
            <v>组装工</v>
          </cell>
        </row>
        <row r="324">
          <cell r="B324" t="str">
            <v>邓凯韬</v>
          </cell>
          <cell r="C324" t="str">
            <v>男</v>
          </cell>
          <cell r="D324" t="str">
            <v>前台</v>
          </cell>
          <cell r="E324" t="str">
            <v>河北光华荣昌汽车部件有限公司</v>
          </cell>
          <cell r="F324" t="str">
            <v>后视镜事业部</v>
          </cell>
          <cell r="G324" t="str">
            <v>后视镜组装车间</v>
          </cell>
          <cell r="H324" t="str">
            <v>组装工</v>
          </cell>
        </row>
        <row r="325">
          <cell r="B325" t="str">
            <v>刘洪源</v>
          </cell>
          <cell r="C325" t="str">
            <v>男</v>
          </cell>
          <cell r="D325" t="str">
            <v>前台</v>
          </cell>
          <cell r="E325" t="str">
            <v>河北光华荣昌汽车部件有限公司</v>
          </cell>
          <cell r="F325" t="str">
            <v>后视镜事业部</v>
          </cell>
          <cell r="G325" t="str">
            <v>后视镜组装车间</v>
          </cell>
          <cell r="H325" t="str">
            <v>组装工</v>
          </cell>
        </row>
        <row r="326">
          <cell r="B326" t="str">
            <v>马伟凯</v>
          </cell>
          <cell r="C326" t="str">
            <v>男</v>
          </cell>
          <cell r="D326" t="str">
            <v>前台</v>
          </cell>
          <cell r="E326" t="str">
            <v>河北光华荣昌汽车部件有限公司</v>
          </cell>
          <cell r="F326" t="str">
            <v>后视镜事业部</v>
          </cell>
          <cell r="G326" t="str">
            <v>后视镜组装车间</v>
          </cell>
          <cell r="H326" t="str">
            <v>组装工</v>
          </cell>
        </row>
        <row r="327">
          <cell r="B327" t="str">
            <v>张俊平</v>
          </cell>
          <cell r="C327" t="e">
            <v>#VALUE!</v>
          </cell>
          <cell r="D327" t="str">
            <v>前台</v>
          </cell>
          <cell r="E327" t="str">
            <v>河北光华荣昌汽车部件有限公司</v>
          </cell>
          <cell r="F327" t="str">
            <v>后视镜事业部</v>
          </cell>
          <cell r="G327" t="str">
            <v>涂装车间</v>
          </cell>
          <cell r="H327" t="str">
            <v>操作工</v>
          </cell>
        </row>
        <row r="328">
          <cell r="B328" t="str">
            <v>胡承志</v>
          </cell>
          <cell r="C328" t="e">
            <v>#VALUE!</v>
          </cell>
          <cell r="D328" t="str">
            <v>前台</v>
          </cell>
          <cell r="E328" t="str">
            <v>河北光华荣昌汽车部件有限公司</v>
          </cell>
          <cell r="F328" t="str">
            <v>后视镜事业部</v>
          </cell>
          <cell r="G328" t="str">
            <v>涂装车间</v>
          </cell>
          <cell r="H328" t="str">
            <v>操作工</v>
          </cell>
        </row>
        <row r="329">
          <cell r="B329" t="str">
            <v>宋骅骏</v>
          </cell>
          <cell r="C329" t="e">
            <v>#VALUE!</v>
          </cell>
          <cell r="D329" t="str">
            <v>前台</v>
          </cell>
          <cell r="E329" t="str">
            <v>河北光华荣昌汽车部件有限公司</v>
          </cell>
          <cell r="F329" t="str">
            <v>后视镜事业部</v>
          </cell>
          <cell r="G329" t="str">
            <v>涂装车间</v>
          </cell>
          <cell r="H329" t="str">
            <v>操作工</v>
          </cell>
        </row>
        <row r="330">
          <cell r="B330" t="str">
            <v>李玮</v>
          </cell>
          <cell r="C330" t="str">
            <v>男</v>
          </cell>
          <cell r="D330" t="str">
            <v>前台</v>
          </cell>
          <cell r="E330" t="str">
            <v>河北光华荣昌汽车部件有限公司</v>
          </cell>
          <cell r="F330" t="str">
            <v>后视镜事业部</v>
          </cell>
          <cell r="G330" t="str">
            <v>物料科</v>
          </cell>
          <cell r="H330" t="str">
            <v>上料工</v>
          </cell>
        </row>
        <row r="331">
          <cell r="B331" t="str">
            <v>孙兴旺</v>
          </cell>
          <cell r="C331" t="e">
            <v>#VALUE!</v>
          </cell>
          <cell r="D331" t="str">
            <v>前台</v>
          </cell>
          <cell r="E331" t="str">
            <v>河北光华荣昌汽车部件有限公司</v>
          </cell>
          <cell r="F331" t="str">
            <v>后视镜事业部</v>
          </cell>
          <cell r="G331" t="str">
            <v>销售服务科</v>
          </cell>
          <cell r="H331" t="str">
            <v>装卸工</v>
          </cell>
        </row>
        <row r="332">
          <cell r="B332" t="str">
            <v>张建伟</v>
          </cell>
          <cell r="C332" t="e">
            <v>#VALUE!</v>
          </cell>
          <cell r="D332" t="str">
            <v>中台</v>
          </cell>
          <cell r="E332" t="str">
            <v>河北光华荣昌汽车部件有限公司</v>
          </cell>
          <cell r="F332" t="str">
            <v>河北工艺工程部</v>
          </cell>
          <cell r="G332" t="str">
            <v>工艺工程部</v>
          </cell>
          <cell r="H332" t="str">
            <v>焊接工艺工程师</v>
          </cell>
        </row>
        <row r="333">
          <cell r="B333" t="str">
            <v>董文海</v>
          </cell>
          <cell r="C333" t="e">
            <v>#VALUE!</v>
          </cell>
          <cell r="D333" t="str">
            <v>中台</v>
          </cell>
          <cell r="E333" t="str">
            <v>河北光华荣昌汽车部件有限公司</v>
          </cell>
          <cell r="F333" t="str">
            <v>河北工艺工程部</v>
          </cell>
          <cell r="G333" t="str">
            <v>工艺工程部</v>
          </cell>
          <cell r="H333" t="str">
            <v>管培生</v>
          </cell>
        </row>
        <row r="334">
          <cell r="B334" t="str">
            <v>杨桐</v>
          </cell>
          <cell r="C334" t="e">
            <v>#VALUE!</v>
          </cell>
          <cell r="D334" t="str">
            <v>前台</v>
          </cell>
          <cell r="E334" t="str">
            <v>河北光华荣昌汽车部件有限公司</v>
          </cell>
          <cell r="F334" t="str">
            <v>座椅事业一部--金属件厂</v>
          </cell>
          <cell r="G334" t="str">
            <v>底座装配车间</v>
          </cell>
          <cell r="H334" t="str">
            <v>组装工</v>
          </cell>
        </row>
        <row r="335">
          <cell r="B335" t="str">
            <v>张如珍</v>
          </cell>
          <cell r="C335" t="e">
            <v>#VALUE!</v>
          </cell>
          <cell r="D335" t="str">
            <v>前台</v>
          </cell>
          <cell r="E335" t="str">
            <v>河北光华荣昌汽车部件有限公司</v>
          </cell>
          <cell r="F335" t="str">
            <v>后视镜事业部</v>
          </cell>
          <cell r="G335" t="str">
            <v>注塑车间</v>
          </cell>
          <cell r="H335" t="str">
            <v>操作工</v>
          </cell>
        </row>
        <row r="336">
          <cell r="B336" t="str">
            <v>杨琴丽</v>
          </cell>
          <cell r="C336" t="e">
            <v>#VALUE!</v>
          </cell>
          <cell r="D336" t="str">
            <v>前台</v>
          </cell>
          <cell r="E336" t="str">
            <v>河北光华荣昌汽车部件有限公司</v>
          </cell>
          <cell r="F336" t="str">
            <v>后视镜事业部</v>
          </cell>
          <cell r="G336" t="str">
            <v>注塑车间</v>
          </cell>
          <cell r="H336" t="str">
            <v>操作工</v>
          </cell>
        </row>
        <row r="337">
          <cell r="B337" t="str">
            <v>宋映</v>
          </cell>
          <cell r="C337" t="e">
            <v>#VALUE!</v>
          </cell>
          <cell r="D337" t="str">
            <v>前台</v>
          </cell>
          <cell r="E337" t="str">
            <v>河北光华荣昌汽车部件有限公司</v>
          </cell>
          <cell r="F337" t="str">
            <v>后视镜事业部</v>
          </cell>
          <cell r="G337" t="str">
            <v>注塑车间</v>
          </cell>
          <cell r="H337" t="str">
            <v>操作工</v>
          </cell>
        </row>
        <row r="338">
          <cell r="B338" t="str">
            <v>白丽霞</v>
          </cell>
          <cell r="C338" t="e">
            <v>#VALUE!</v>
          </cell>
          <cell r="D338" t="str">
            <v>前台</v>
          </cell>
          <cell r="E338" t="str">
            <v>河北光华荣昌汽车部件有限公司</v>
          </cell>
          <cell r="F338" t="str">
            <v>后视镜事业部</v>
          </cell>
          <cell r="G338" t="str">
            <v>注塑车间</v>
          </cell>
          <cell r="H338" t="str">
            <v>操作工</v>
          </cell>
        </row>
        <row r="339">
          <cell r="B339" t="str">
            <v>李国双</v>
          </cell>
          <cell r="C339" t="e">
            <v>#VALUE!</v>
          </cell>
          <cell r="D339" t="str">
            <v>前台</v>
          </cell>
          <cell r="E339" t="str">
            <v>河北光华荣昌汽车部件有限公司</v>
          </cell>
          <cell r="F339" t="str">
            <v>后视镜事业部</v>
          </cell>
          <cell r="G339" t="str">
            <v>注塑车间</v>
          </cell>
          <cell r="H339" t="str">
            <v>操作工</v>
          </cell>
        </row>
        <row r="340">
          <cell r="B340" t="str">
            <v>马金凤</v>
          </cell>
          <cell r="C340" t="e">
            <v>#VALUE!</v>
          </cell>
          <cell r="D340" t="str">
            <v>前台</v>
          </cell>
          <cell r="E340" t="str">
            <v>河北光华荣昌汽车部件有限公司</v>
          </cell>
          <cell r="F340" t="str">
            <v>后视镜事业部</v>
          </cell>
          <cell r="G340" t="str">
            <v>注塑车间</v>
          </cell>
          <cell r="H340" t="str">
            <v>操作工</v>
          </cell>
        </row>
        <row r="341">
          <cell r="B341" t="str">
            <v>刘瑞红</v>
          </cell>
          <cell r="C341" t="str">
            <v>女</v>
          </cell>
          <cell r="D341" t="str">
            <v>前台</v>
          </cell>
          <cell r="E341" t="str">
            <v>河北光华荣昌汽车部件有限公司</v>
          </cell>
          <cell r="F341" t="str">
            <v>后视镜事业部</v>
          </cell>
          <cell r="G341" t="str">
            <v>注塑车间</v>
          </cell>
          <cell r="H341" t="str">
            <v>操作工</v>
          </cell>
        </row>
        <row r="342">
          <cell r="B342" t="str">
            <v>陈蕊</v>
          </cell>
          <cell r="C342" t="str">
            <v>女</v>
          </cell>
          <cell r="D342" t="str">
            <v>前台</v>
          </cell>
          <cell r="E342" t="str">
            <v>河北光华荣昌汽车部件有限公司</v>
          </cell>
          <cell r="F342" t="str">
            <v>后视镜事业部</v>
          </cell>
          <cell r="G342" t="str">
            <v>注塑车间</v>
          </cell>
          <cell r="H342" t="str">
            <v>操作工</v>
          </cell>
        </row>
        <row r="343">
          <cell r="B343" t="str">
            <v>王国红</v>
          </cell>
          <cell r="C343" t="str">
            <v>女</v>
          </cell>
          <cell r="D343" t="str">
            <v>前台</v>
          </cell>
          <cell r="E343" t="str">
            <v>河北光华荣昌汽车部件有限公司</v>
          </cell>
          <cell r="F343" t="str">
            <v>后视镜事业部</v>
          </cell>
          <cell r="G343" t="str">
            <v>注塑车间</v>
          </cell>
          <cell r="H343" t="str">
            <v>操作工</v>
          </cell>
        </row>
        <row r="344">
          <cell r="B344" t="str">
            <v>李秀花</v>
          </cell>
          <cell r="C344" t="str">
            <v>女</v>
          </cell>
          <cell r="D344" t="str">
            <v>前台</v>
          </cell>
          <cell r="E344" t="str">
            <v>河北光华荣昌汽车部件有限公司</v>
          </cell>
          <cell r="F344" t="str">
            <v>后视镜事业部</v>
          </cell>
          <cell r="G344" t="str">
            <v>注塑车间</v>
          </cell>
          <cell r="H344" t="str">
            <v>操作工</v>
          </cell>
        </row>
        <row r="345">
          <cell r="B345" t="str">
            <v>魏琴</v>
          </cell>
          <cell r="C345" t="str">
            <v>女</v>
          </cell>
          <cell r="D345" t="str">
            <v>前台</v>
          </cell>
          <cell r="E345" t="str">
            <v>河北光华荣昌汽车部件有限公司</v>
          </cell>
          <cell r="F345" t="str">
            <v>后视镜事业部</v>
          </cell>
          <cell r="G345" t="str">
            <v>注塑车间</v>
          </cell>
          <cell r="H345" t="str">
            <v>操作工</v>
          </cell>
        </row>
        <row r="346">
          <cell r="B346" t="str">
            <v>王玉江</v>
          </cell>
          <cell r="C346" t="e">
            <v>#VALUE!</v>
          </cell>
          <cell r="D346" t="str">
            <v>前台</v>
          </cell>
          <cell r="E346" t="str">
            <v>河北光华荣昌汽车部件有限公司</v>
          </cell>
          <cell r="F346" t="str">
            <v>座椅事业一部--金属件厂</v>
          </cell>
          <cell r="G346" t="str">
            <v>冲压弯管车间</v>
          </cell>
          <cell r="H346" t="str">
            <v>冲压工</v>
          </cell>
        </row>
        <row r="347">
          <cell r="B347" t="str">
            <v>宋兴宇</v>
          </cell>
          <cell r="C347" t="e">
            <v>#VALUE!</v>
          </cell>
          <cell r="D347" t="str">
            <v>前台</v>
          </cell>
          <cell r="E347" t="str">
            <v>河北光华荣昌汽车部件有限公司</v>
          </cell>
          <cell r="F347" t="str">
            <v>座椅事业一部--金属件厂</v>
          </cell>
          <cell r="G347" t="str">
            <v>冲压弯管车间</v>
          </cell>
          <cell r="H347" t="str">
            <v>冲压工</v>
          </cell>
        </row>
        <row r="348">
          <cell r="B348" t="str">
            <v>张领</v>
          </cell>
          <cell r="C348" t="e">
            <v>#VALUE!</v>
          </cell>
          <cell r="D348" t="str">
            <v>中台</v>
          </cell>
          <cell r="E348" t="str">
            <v>河北光华荣昌汽车部件有限公司</v>
          </cell>
          <cell r="F348" t="str">
            <v>河北工艺工程部</v>
          </cell>
          <cell r="G348" t="str">
            <v>工艺工程部</v>
          </cell>
          <cell r="H348" t="str">
            <v>冲压工艺工程师</v>
          </cell>
        </row>
        <row r="349">
          <cell r="B349" t="str">
            <v>王文娇</v>
          </cell>
          <cell r="C349" t="e">
            <v>#VALUE!</v>
          </cell>
          <cell r="D349" t="str">
            <v>中台</v>
          </cell>
          <cell r="E349" t="str">
            <v>河北光华荣昌汽车部件有限公司</v>
          </cell>
          <cell r="F349" t="str">
            <v>河北财务管理部</v>
          </cell>
          <cell r="G349" t="str">
            <v>财务管理部</v>
          </cell>
          <cell r="H349" t="str">
            <v>资产会计</v>
          </cell>
        </row>
        <row r="350">
          <cell r="B350" t="str">
            <v>魏晓萌</v>
          </cell>
          <cell r="C350" t="str">
            <v>女</v>
          </cell>
          <cell r="D350" t="str">
            <v>前台</v>
          </cell>
          <cell r="E350" t="str">
            <v>河北光华荣昌汽车部件有限公司</v>
          </cell>
          <cell r="F350" t="str">
            <v>后视镜事业部</v>
          </cell>
          <cell r="G350" t="str">
            <v>注塑车间</v>
          </cell>
          <cell r="H350" t="str">
            <v>操作工</v>
          </cell>
        </row>
        <row r="351">
          <cell r="B351" t="str">
            <v>韩明霞</v>
          </cell>
          <cell r="C351" t="e">
            <v>#VALUE!</v>
          </cell>
          <cell r="D351" t="str">
            <v>前台</v>
          </cell>
          <cell r="E351" t="str">
            <v>河北光华荣昌汽车部件有限公司</v>
          </cell>
          <cell r="F351" t="str">
            <v>后视镜事业部</v>
          </cell>
          <cell r="G351" t="str">
            <v>注塑车间</v>
          </cell>
          <cell r="H351" t="str">
            <v>操作工</v>
          </cell>
        </row>
        <row r="352">
          <cell r="B352" t="str">
            <v>宋国玉</v>
          </cell>
          <cell r="C352" t="str">
            <v>男</v>
          </cell>
          <cell r="D352" t="str">
            <v>前台</v>
          </cell>
          <cell r="E352" t="str">
            <v>河北光华荣昌汽车部件有限公司</v>
          </cell>
          <cell r="F352" t="str">
            <v>后视镜事业部</v>
          </cell>
          <cell r="G352" t="str">
            <v>注塑车间</v>
          </cell>
          <cell r="H352" t="str">
            <v>操作工</v>
          </cell>
        </row>
        <row r="353">
          <cell r="B353" t="str">
            <v>刘俊玲</v>
          </cell>
          <cell r="C353" t="e">
            <v>#VALUE!</v>
          </cell>
          <cell r="D353" t="str">
            <v>前台</v>
          </cell>
          <cell r="E353" t="str">
            <v>河北光华荣昌汽车部件有限公司</v>
          </cell>
          <cell r="F353" t="str">
            <v>后视镜事业部</v>
          </cell>
          <cell r="G353" t="str">
            <v>注塑车间</v>
          </cell>
          <cell r="H353" t="str">
            <v>操作工</v>
          </cell>
        </row>
        <row r="354">
          <cell r="B354" t="str">
            <v>范淑菁</v>
          </cell>
          <cell r="C354" t="e">
            <v>#VALUE!</v>
          </cell>
          <cell r="D354" t="str">
            <v>前台</v>
          </cell>
          <cell r="E354" t="str">
            <v>河北光华荣昌汽车部件有限公司</v>
          </cell>
          <cell r="F354" t="str">
            <v>座椅事业一部--金属件厂</v>
          </cell>
          <cell r="G354" t="str">
            <v>冲压弯管车间</v>
          </cell>
          <cell r="H354" t="str">
            <v>冲压工</v>
          </cell>
        </row>
        <row r="355">
          <cell r="B355" t="str">
            <v>葛文博</v>
          </cell>
          <cell r="C355" t="e">
            <v>#VALUE!</v>
          </cell>
          <cell r="D355" t="str">
            <v>前台</v>
          </cell>
          <cell r="E355" t="str">
            <v>河北光华荣昌汽车部件有限公司</v>
          </cell>
          <cell r="F355" t="str">
            <v>座椅事业一部--金属件厂</v>
          </cell>
          <cell r="G355" t="str">
            <v>制造技术部-模具车间模具制造组</v>
          </cell>
          <cell r="H355" t="str">
            <v>数控铣学徒</v>
          </cell>
        </row>
        <row r="356">
          <cell r="B356" t="str">
            <v>郭瑞超</v>
          </cell>
          <cell r="C356" t="e">
            <v>#VALUE!</v>
          </cell>
          <cell r="D356" t="str">
            <v>前台</v>
          </cell>
          <cell r="E356" t="str">
            <v>河北光华荣昌汽车部件有限公司</v>
          </cell>
          <cell r="F356" t="str">
            <v>座椅事业一部--金属件厂</v>
          </cell>
          <cell r="G356" t="str">
            <v>冲压弯管车间</v>
          </cell>
          <cell r="H356" t="str">
            <v>冲压工</v>
          </cell>
        </row>
        <row r="357">
          <cell r="B357" t="str">
            <v>易春凤</v>
          </cell>
          <cell r="C357" t="e">
            <v>#VALUE!</v>
          </cell>
          <cell r="D357" t="str">
            <v>前台</v>
          </cell>
          <cell r="E357" t="str">
            <v>河北光华荣昌汽车部件有限公司</v>
          </cell>
          <cell r="F357" t="str">
            <v>座椅事业一部--金属件厂</v>
          </cell>
          <cell r="G357" t="str">
            <v>冲压弯管车间</v>
          </cell>
          <cell r="H357" t="str">
            <v>前工序操作工</v>
          </cell>
        </row>
        <row r="358">
          <cell r="B358" t="str">
            <v>王建国</v>
          </cell>
          <cell r="C358" t="e">
            <v>#VALUE!</v>
          </cell>
          <cell r="D358" t="str">
            <v>前台</v>
          </cell>
          <cell r="E358" t="str">
            <v>河北光华荣昌汽车部件有限公司</v>
          </cell>
          <cell r="F358" t="str">
            <v>座椅事业一部--金属件厂</v>
          </cell>
          <cell r="G358" t="str">
            <v>冲压弯管车间</v>
          </cell>
          <cell r="H358" t="str">
            <v>冲压工</v>
          </cell>
        </row>
        <row r="359">
          <cell r="B359" t="str">
            <v>崔华玉</v>
          </cell>
          <cell r="C359" t="e">
            <v>#VALUE!</v>
          </cell>
          <cell r="D359" t="str">
            <v>前台</v>
          </cell>
          <cell r="E359" t="str">
            <v>河北光华荣昌汽车部件有限公司</v>
          </cell>
          <cell r="F359" t="str">
            <v>座椅事业一部--座椅厂</v>
          </cell>
          <cell r="G359" t="str">
            <v>发泡车间</v>
          </cell>
          <cell r="H359" t="str">
            <v>发泡工</v>
          </cell>
        </row>
        <row r="360">
          <cell r="B360" t="str">
            <v>王志远</v>
          </cell>
          <cell r="C360" t="e">
            <v>#VALUE!</v>
          </cell>
          <cell r="D360" t="str">
            <v>前台</v>
          </cell>
          <cell r="E360" t="str">
            <v>河北光华荣昌汽车部件有限公司</v>
          </cell>
          <cell r="F360" t="str">
            <v>座椅事业一部--座椅厂</v>
          </cell>
          <cell r="G360" t="str">
            <v>座椅总装车间</v>
          </cell>
          <cell r="H360" t="str">
            <v>组装工</v>
          </cell>
        </row>
        <row r="361">
          <cell r="B361" t="str">
            <v>李想</v>
          </cell>
          <cell r="C361" t="e">
            <v>#VALUE!</v>
          </cell>
          <cell r="D361" t="str">
            <v>中台</v>
          </cell>
          <cell r="E361" t="str">
            <v>河北光华荣昌汽车部件有限公司</v>
          </cell>
          <cell r="F361" t="str">
            <v>河北工艺工程部</v>
          </cell>
          <cell r="G361" t="str">
            <v>工艺工程部</v>
          </cell>
          <cell r="H361" t="str">
            <v>管培生</v>
          </cell>
        </row>
        <row r="362">
          <cell r="B362" t="str">
            <v>张宇</v>
          </cell>
          <cell r="C362" t="e">
            <v>#VALUE!</v>
          </cell>
          <cell r="D362" t="str">
            <v>前台</v>
          </cell>
          <cell r="E362" t="str">
            <v>河北光华荣昌汽车部件有限公司</v>
          </cell>
          <cell r="F362" t="str">
            <v>座椅事业一部--座椅厂</v>
          </cell>
          <cell r="G362" t="str">
            <v>缝纫车间</v>
          </cell>
          <cell r="H362" t="str">
            <v>缝纫工</v>
          </cell>
        </row>
        <row r="363">
          <cell r="B363" t="str">
            <v>于泽男</v>
          </cell>
          <cell r="C363" t="e">
            <v>#VALUE!</v>
          </cell>
          <cell r="D363" t="str">
            <v>前台</v>
          </cell>
          <cell r="E363" t="str">
            <v>河北光华荣昌汽车部件有限公司</v>
          </cell>
          <cell r="F363" t="str">
            <v>座椅事业一部--座椅厂</v>
          </cell>
          <cell r="G363" t="str">
            <v>生产管理科</v>
          </cell>
          <cell r="H363" t="str">
            <v>管培生</v>
          </cell>
        </row>
        <row r="364">
          <cell r="B364" t="str">
            <v>闻琪</v>
          </cell>
          <cell r="C364" t="e">
            <v>#VALUE!</v>
          </cell>
          <cell r="D364" t="str">
            <v>前台</v>
          </cell>
          <cell r="E364" t="str">
            <v>河北光华荣昌汽车部件有限公司</v>
          </cell>
          <cell r="F364" t="str">
            <v>座椅事业一部--金属件厂</v>
          </cell>
          <cell r="G364" t="str">
            <v>底座装配车间</v>
          </cell>
          <cell r="H364" t="str">
            <v>组装工</v>
          </cell>
        </row>
        <row r="365">
          <cell r="B365" t="str">
            <v>赵永昌</v>
          </cell>
          <cell r="C365" t="e">
            <v>#VALUE!</v>
          </cell>
          <cell r="D365" t="str">
            <v>前台</v>
          </cell>
          <cell r="E365" t="str">
            <v>河北光华荣昌汽车部件有限公司</v>
          </cell>
          <cell r="F365" t="str">
            <v>座椅事业一部--金属件厂</v>
          </cell>
          <cell r="G365" t="str">
            <v>冲压弯管车间</v>
          </cell>
          <cell r="H365" t="str">
            <v>焊工</v>
          </cell>
        </row>
        <row r="366">
          <cell r="B366" t="str">
            <v>王泓</v>
          </cell>
          <cell r="C366" t="e">
            <v>#VALUE!</v>
          </cell>
          <cell r="D366" t="str">
            <v>前台</v>
          </cell>
          <cell r="E366" t="str">
            <v>河北光华荣昌汽车部件有限公司</v>
          </cell>
          <cell r="F366" t="str">
            <v>座椅事业一部--金属件厂</v>
          </cell>
          <cell r="G366" t="str">
            <v>冲压弯管车间</v>
          </cell>
          <cell r="H366" t="str">
            <v>冲压工</v>
          </cell>
        </row>
        <row r="367">
          <cell r="B367" t="str">
            <v>沈永亮</v>
          </cell>
          <cell r="C367" t="e">
            <v>#VALUE!</v>
          </cell>
          <cell r="D367" t="str">
            <v>前台</v>
          </cell>
          <cell r="E367" t="str">
            <v>河北光华荣昌汽车部件有限公司</v>
          </cell>
          <cell r="F367" t="str">
            <v>座椅事业一部--金属件厂</v>
          </cell>
          <cell r="G367" t="str">
            <v>冲压弯管车间</v>
          </cell>
          <cell r="H367" t="str">
            <v>冲压工</v>
          </cell>
        </row>
        <row r="368">
          <cell r="B368" t="str">
            <v>刘海波</v>
          </cell>
          <cell r="C368" t="e">
            <v>#VALUE!</v>
          </cell>
          <cell r="D368" t="str">
            <v>前台</v>
          </cell>
          <cell r="E368" t="str">
            <v>河北光华荣昌汽车部件有限公司</v>
          </cell>
          <cell r="F368" t="str">
            <v>座椅事业一部--金属件厂</v>
          </cell>
          <cell r="G368" t="str">
            <v>冲压弯管车间</v>
          </cell>
          <cell r="H368" t="str">
            <v>冲压工</v>
          </cell>
        </row>
        <row r="369">
          <cell r="B369" t="str">
            <v>赵翔鹏</v>
          </cell>
          <cell r="C369" t="e">
            <v>#VALUE!</v>
          </cell>
          <cell r="D369" t="str">
            <v>前台</v>
          </cell>
          <cell r="E369" t="str">
            <v>河北光华荣昌汽车部件有限公司</v>
          </cell>
          <cell r="F369" t="str">
            <v>座椅事业一部--金属件厂</v>
          </cell>
          <cell r="G369" t="str">
            <v>冲压弯管车间</v>
          </cell>
          <cell r="H369" t="str">
            <v>冲压工</v>
          </cell>
        </row>
        <row r="370">
          <cell r="B370" t="str">
            <v>刘金岗</v>
          </cell>
          <cell r="C370" t="e">
            <v>#VALUE!</v>
          </cell>
          <cell r="D370" t="str">
            <v>前台</v>
          </cell>
          <cell r="E370" t="str">
            <v>河北光华荣昌汽车部件有限公司</v>
          </cell>
          <cell r="F370" t="str">
            <v>座椅事业一部--金属件厂</v>
          </cell>
          <cell r="G370" t="str">
            <v>冲压弯管车间</v>
          </cell>
          <cell r="H370" t="str">
            <v>焊工</v>
          </cell>
        </row>
        <row r="371">
          <cell r="B371" t="str">
            <v>张永强</v>
          </cell>
          <cell r="C371" t="e">
            <v>#VALUE!</v>
          </cell>
          <cell r="D371" t="str">
            <v>前台</v>
          </cell>
          <cell r="E371" t="str">
            <v>河北光华荣昌汽车部件有限公司</v>
          </cell>
          <cell r="F371" t="str">
            <v>座椅事业一部--金属件厂</v>
          </cell>
          <cell r="G371" t="str">
            <v>制造技术部-模具车间设计组</v>
          </cell>
          <cell r="H371" t="str">
            <v>冲压模具设计工程师</v>
          </cell>
        </row>
        <row r="372">
          <cell r="B372" t="str">
            <v>张海宇</v>
          </cell>
          <cell r="C372" t="e">
            <v>#VALUE!</v>
          </cell>
          <cell r="D372" t="str">
            <v>前台</v>
          </cell>
          <cell r="E372" t="str">
            <v>河北光华荣昌汽车部件有限公司</v>
          </cell>
          <cell r="F372" t="str">
            <v>座椅事业一部--金属件厂</v>
          </cell>
          <cell r="G372" t="str">
            <v>焊接车间</v>
          </cell>
          <cell r="H372" t="str">
            <v>摆件工</v>
          </cell>
        </row>
        <row r="373">
          <cell r="B373" t="str">
            <v>曹亚杰</v>
          </cell>
          <cell r="C373" t="e">
            <v>#VALUE!</v>
          </cell>
          <cell r="D373" t="str">
            <v>中台</v>
          </cell>
          <cell r="E373" t="str">
            <v>河北光华荣昌汽车部件有限公司</v>
          </cell>
          <cell r="F373" t="str">
            <v>河北箫驰公司</v>
          </cell>
          <cell r="G373" t="str">
            <v>箫驰公司</v>
          </cell>
          <cell r="H373" t="str">
            <v>统计员</v>
          </cell>
        </row>
        <row r="374">
          <cell r="B374" t="str">
            <v>张勇</v>
          </cell>
          <cell r="C374" t="e">
            <v>#VALUE!</v>
          </cell>
          <cell r="D374" t="str">
            <v>前台</v>
          </cell>
          <cell r="E374" t="str">
            <v>河北光华荣昌汽车部件有限公司</v>
          </cell>
          <cell r="F374" t="str">
            <v>座椅事业一部--金属件厂</v>
          </cell>
          <cell r="G374" t="str">
            <v>制造技术部-模具车间模具制造组</v>
          </cell>
          <cell r="H374" t="str">
            <v>工装模具装配钳工</v>
          </cell>
        </row>
        <row r="375">
          <cell r="B375" t="str">
            <v>韩文彬</v>
          </cell>
          <cell r="C375" t="e">
            <v>#VALUE!</v>
          </cell>
          <cell r="D375" t="str">
            <v>前台</v>
          </cell>
          <cell r="E375" t="str">
            <v>河北光华荣昌汽车部件有限公司</v>
          </cell>
          <cell r="F375" t="str">
            <v>座椅事业一部--金属件厂</v>
          </cell>
          <cell r="G375" t="str">
            <v>生产管理科</v>
          </cell>
          <cell r="H375" t="str">
            <v>叉车工（上料）</v>
          </cell>
        </row>
        <row r="376">
          <cell r="B376" t="str">
            <v>邢建彬</v>
          </cell>
          <cell r="C376" t="e">
            <v>#VALUE!</v>
          </cell>
          <cell r="D376" t="str">
            <v>前台</v>
          </cell>
          <cell r="E376" t="str">
            <v>河北光华荣昌汽车部件有限公司</v>
          </cell>
          <cell r="F376" t="str">
            <v>座椅事业一部--金属件厂</v>
          </cell>
          <cell r="G376" t="str">
            <v>制造技术部-TPM</v>
          </cell>
          <cell r="H376" t="str">
            <v>弯管冲压保全</v>
          </cell>
        </row>
        <row r="377">
          <cell r="B377" t="str">
            <v>李新涛</v>
          </cell>
          <cell r="C377" t="e">
            <v>#VALUE!</v>
          </cell>
          <cell r="D377" t="str">
            <v>前台</v>
          </cell>
          <cell r="E377" t="str">
            <v>河北光华荣昌汽车部件有限公司</v>
          </cell>
          <cell r="F377" t="str">
            <v>座椅事业一部--金属件厂</v>
          </cell>
          <cell r="G377" t="str">
            <v>制造技术部-模具车间设计组</v>
          </cell>
          <cell r="H377" t="str">
            <v>冲压模具设计工程师</v>
          </cell>
        </row>
        <row r="378">
          <cell r="B378" t="str">
            <v>杨占岭</v>
          </cell>
          <cell r="C378" t="str">
            <v>男</v>
          </cell>
          <cell r="D378" t="str">
            <v>前台</v>
          </cell>
          <cell r="E378" t="str">
            <v>河北光华荣昌汽车部件有限公司</v>
          </cell>
          <cell r="F378" t="str">
            <v>座椅事业一部--金属件厂</v>
          </cell>
          <cell r="G378" t="str">
            <v>冲压弯管车间</v>
          </cell>
          <cell r="H378" t="str">
            <v>冲压工</v>
          </cell>
        </row>
        <row r="379">
          <cell r="B379" t="str">
            <v>刘庆成</v>
          </cell>
          <cell r="C379" t="e">
            <v>#VALUE!</v>
          </cell>
          <cell r="D379" t="str">
            <v>前台</v>
          </cell>
          <cell r="E379" t="str">
            <v>河北光华荣昌汽车部件有限公司</v>
          </cell>
          <cell r="F379" t="str">
            <v>座椅事业一部--金属件厂</v>
          </cell>
          <cell r="G379" t="str">
            <v>生产管理科</v>
          </cell>
          <cell r="H379" t="str">
            <v>叉车工（上料）</v>
          </cell>
        </row>
        <row r="380">
          <cell r="B380" t="str">
            <v>于立桩</v>
          </cell>
          <cell r="C380" t="e">
            <v>#VALUE!</v>
          </cell>
          <cell r="D380" t="str">
            <v>前台</v>
          </cell>
          <cell r="E380" t="str">
            <v>河北光华荣昌汽车部件有限公司</v>
          </cell>
          <cell r="F380" t="str">
            <v>座椅事业一部--金属件厂</v>
          </cell>
          <cell r="G380" t="str">
            <v>底座装配车间</v>
          </cell>
          <cell r="H380" t="str">
            <v>组装工</v>
          </cell>
        </row>
        <row r="381">
          <cell r="B381" t="str">
            <v>杨小燕</v>
          </cell>
          <cell r="C381" t="e">
            <v>#VALUE!</v>
          </cell>
          <cell r="D381" t="str">
            <v>前台</v>
          </cell>
          <cell r="E381" t="str">
            <v>河北光华荣昌汽车部件有限公司</v>
          </cell>
          <cell r="F381" t="str">
            <v>座椅事业一部--座椅厂</v>
          </cell>
          <cell r="G381" t="str">
            <v>缝纫车间</v>
          </cell>
          <cell r="H381" t="str">
            <v>缝纫工</v>
          </cell>
        </row>
        <row r="382">
          <cell r="B382" t="str">
            <v>荣冬明</v>
          </cell>
          <cell r="C382" t="e">
            <v>#VALUE!</v>
          </cell>
          <cell r="D382" t="str">
            <v>前台</v>
          </cell>
          <cell r="E382" t="str">
            <v>河北光华荣昌汽车部件有限公司</v>
          </cell>
          <cell r="F382" t="str">
            <v>座椅事业一部--金属件厂</v>
          </cell>
          <cell r="G382" t="str">
            <v>冲压弯管车间</v>
          </cell>
          <cell r="H382" t="str">
            <v>冲压工</v>
          </cell>
        </row>
        <row r="383">
          <cell r="B383" t="str">
            <v>滕奉艳</v>
          </cell>
          <cell r="C383" t="e">
            <v>#VALUE!</v>
          </cell>
          <cell r="D383" t="str">
            <v>前台</v>
          </cell>
          <cell r="E383" t="str">
            <v>河北光华荣昌汽车部件有限公司</v>
          </cell>
          <cell r="F383" t="str">
            <v>座椅事业一部--金属件厂</v>
          </cell>
          <cell r="G383" t="str">
            <v>冲压弯管车间</v>
          </cell>
          <cell r="H383" t="str">
            <v>冲压工</v>
          </cell>
        </row>
        <row r="384">
          <cell r="B384" t="str">
            <v>李超</v>
          </cell>
          <cell r="C384" t="str">
            <v>男</v>
          </cell>
          <cell r="D384" t="str">
            <v>前台</v>
          </cell>
          <cell r="E384" t="str">
            <v>河北光华荣昌汽车部件有限公司</v>
          </cell>
          <cell r="F384" t="str">
            <v>座椅事业一部--金属件厂</v>
          </cell>
          <cell r="G384" t="str">
            <v>冲压弯管车间</v>
          </cell>
          <cell r="H384" t="str">
            <v>冲压工</v>
          </cell>
        </row>
        <row r="385">
          <cell r="B385" t="str">
            <v>李硕</v>
          </cell>
          <cell r="C385" t="str">
            <v>男</v>
          </cell>
          <cell r="D385" t="str">
            <v>前台</v>
          </cell>
          <cell r="E385" t="str">
            <v>河北光华荣昌汽车部件有限公司</v>
          </cell>
          <cell r="F385" t="str">
            <v>座椅事业一部--金属件厂</v>
          </cell>
          <cell r="G385" t="str">
            <v>冲压弯管车间</v>
          </cell>
          <cell r="H385" t="str">
            <v>冲压工</v>
          </cell>
        </row>
        <row r="386">
          <cell r="B386" t="str">
            <v>于桂良</v>
          </cell>
          <cell r="C386" t="str">
            <v>男</v>
          </cell>
          <cell r="D386" t="str">
            <v>前台</v>
          </cell>
          <cell r="E386" t="str">
            <v>河北光华荣昌汽车部件有限公司</v>
          </cell>
          <cell r="F386" t="str">
            <v>座椅事业一部--金属件厂</v>
          </cell>
          <cell r="G386" t="str">
            <v>冲压弯管车间</v>
          </cell>
          <cell r="H386" t="str">
            <v>冲压工</v>
          </cell>
        </row>
        <row r="387">
          <cell r="B387" t="str">
            <v>魏忠亮</v>
          </cell>
          <cell r="C387" t="str">
            <v>男</v>
          </cell>
          <cell r="D387" t="str">
            <v>前台</v>
          </cell>
          <cell r="E387" t="str">
            <v>河北光华荣昌汽车部件有限公司</v>
          </cell>
          <cell r="F387" t="str">
            <v>座椅事业一部--金属件厂</v>
          </cell>
          <cell r="G387" t="str">
            <v>冲压弯管车间</v>
          </cell>
          <cell r="H387" t="str">
            <v>冲压工</v>
          </cell>
        </row>
        <row r="388">
          <cell r="B388" t="str">
            <v>刘景硕</v>
          </cell>
          <cell r="C388" t="str">
            <v>男</v>
          </cell>
          <cell r="D388" t="str">
            <v>前台</v>
          </cell>
          <cell r="E388" t="str">
            <v>河北光华荣昌汽车部件有限公司</v>
          </cell>
          <cell r="F388" t="str">
            <v>座椅事业一部--金属件厂</v>
          </cell>
          <cell r="G388" t="str">
            <v>冲压弯管车间</v>
          </cell>
          <cell r="H388" t="str">
            <v>冲压工</v>
          </cell>
        </row>
        <row r="389">
          <cell r="B389" t="str">
            <v>赵红福</v>
          </cell>
          <cell r="C389" t="e">
            <v>#VALUE!</v>
          </cell>
          <cell r="D389" t="str">
            <v>前台</v>
          </cell>
          <cell r="E389" t="str">
            <v>河北光华荣昌汽车部件有限公司</v>
          </cell>
          <cell r="F389" t="str">
            <v>座椅事业一部--金属件厂</v>
          </cell>
          <cell r="G389" t="str">
            <v>冲压弯管车间</v>
          </cell>
          <cell r="H389" t="str">
            <v>冲压工</v>
          </cell>
        </row>
        <row r="390">
          <cell r="B390" t="str">
            <v>蒋晨雨</v>
          </cell>
          <cell r="C390" t="str">
            <v>男</v>
          </cell>
          <cell r="D390" t="str">
            <v>前台</v>
          </cell>
          <cell r="E390" t="str">
            <v>河北光华荣昌汽车部件有限公司</v>
          </cell>
          <cell r="F390" t="str">
            <v>座椅事业一部--金属件厂</v>
          </cell>
          <cell r="G390" t="str">
            <v>冲压弯管车间</v>
          </cell>
          <cell r="H390" t="str">
            <v>冲压工</v>
          </cell>
        </row>
        <row r="391">
          <cell r="B391" t="str">
            <v>梁晓峰</v>
          </cell>
          <cell r="C391" t="str">
            <v>男</v>
          </cell>
          <cell r="D391" t="str">
            <v>前台</v>
          </cell>
          <cell r="E391" t="str">
            <v>河北光华荣昌汽车部件有限公司</v>
          </cell>
          <cell r="F391" t="str">
            <v>座椅事业一部--金属件厂</v>
          </cell>
          <cell r="G391" t="str">
            <v>冲压弯管车间</v>
          </cell>
          <cell r="H391" t="str">
            <v>冲压工</v>
          </cell>
        </row>
        <row r="392">
          <cell r="B392" t="str">
            <v>马文博</v>
          </cell>
          <cell r="C392" t="str">
            <v>男</v>
          </cell>
          <cell r="D392" t="str">
            <v>前台</v>
          </cell>
          <cell r="E392" t="str">
            <v>河北光华荣昌汽车部件有限公司</v>
          </cell>
          <cell r="F392" t="str">
            <v>座椅事业一部--金属件厂</v>
          </cell>
          <cell r="G392" t="str">
            <v>冲压弯管车间</v>
          </cell>
          <cell r="H392" t="str">
            <v>焊工</v>
          </cell>
        </row>
        <row r="393">
          <cell r="B393" t="str">
            <v>王永仓</v>
          </cell>
          <cell r="C393" t="str">
            <v>男</v>
          </cell>
          <cell r="D393" t="str">
            <v>前台</v>
          </cell>
          <cell r="E393" t="str">
            <v>河北光华荣昌汽车部件有限公司</v>
          </cell>
          <cell r="F393" t="str">
            <v>座椅事业一部--金属件厂</v>
          </cell>
          <cell r="G393" t="str">
            <v>冲压弯管车间</v>
          </cell>
          <cell r="H393" t="str">
            <v>冲压工</v>
          </cell>
        </row>
        <row r="394">
          <cell r="B394" t="str">
            <v>王小乐</v>
          </cell>
          <cell r="C394" t="str">
            <v>男</v>
          </cell>
          <cell r="D394" t="str">
            <v>前台</v>
          </cell>
          <cell r="E394" t="str">
            <v>河北光华荣昌汽车部件有限公司</v>
          </cell>
          <cell r="F394" t="str">
            <v>座椅事业一部--金属件厂</v>
          </cell>
          <cell r="G394" t="str">
            <v>冲压弯管车间</v>
          </cell>
          <cell r="H394" t="str">
            <v>冲压工</v>
          </cell>
        </row>
        <row r="395">
          <cell r="B395" t="str">
            <v>卞世欣</v>
          </cell>
          <cell r="C395" t="str">
            <v>男</v>
          </cell>
          <cell r="D395" t="str">
            <v>前台</v>
          </cell>
          <cell r="E395" t="str">
            <v>河北光华荣昌汽车部件有限公司</v>
          </cell>
          <cell r="F395" t="str">
            <v>座椅事业一部--金属件厂</v>
          </cell>
          <cell r="G395" t="str">
            <v>冲压弯管车间</v>
          </cell>
          <cell r="H395" t="str">
            <v>冲压工</v>
          </cell>
        </row>
        <row r="396">
          <cell r="B396" t="str">
            <v>张洪凯</v>
          </cell>
          <cell r="C396" t="str">
            <v>男</v>
          </cell>
          <cell r="D396" t="str">
            <v>前台</v>
          </cell>
          <cell r="E396" t="str">
            <v>河北光华荣昌汽车部件有限公司</v>
          </cell>
          <cell r="F396" t="str">
            <v>座椅事业一部--金属件厂</v>
          </cell>
          <cell r="G396" t="str">
            <v>冲压弯管车间</v>
          </cell>
          <cell r="H396" t="str">
            <v>冲压工</v>
          </cell>
        </row>
        <row r="397">
          <cell r="B397" t="str">
            <v>王志彬</v>
          </cell>
          <cell r="C397" t="str">
            <v>男</v>
          </cell>
          <cell r="D397" t="str">
            <v>前台</v>
          </cell>
          <cell r="E397" t="str">
            <v>河北光华荣昌汽车部件有限公司</v>
          </cell>
          <cell r="F397" t="str">
            <v>座椅事业一部--金属件厂</v>
          </cell>
          <cell r="G397" t="str">
            <v>冲压弯管车间</v>
          </cell>
          <cell r="H397" t="str">
            <v>冲压工</v>
          </cell>
        </row>
        <row r="398">
          <cell r="B398" t="str">
            <v>郭力玮</v>
          </cell>
          <cell r="C398" t="str">
            <v>男</v>
          </cell>
          <cell r="D398" t="str">
            <v>前台</v>
          </cell>
          <cell r="E398" t="str">
            <v>河北光华荣昌汽车部件有限公司</v>
          </cell>
          <cell r="F398" t="str">
            <v>座椅事业一部--金属件厂</v>
          </cell>
          <cell r="G398" t="str">
            <v>冲压弯管车间</v>
          </cell>
          <cell r="H398" t="str">
            <v>冲压工</v>
          </cell>
        </row>
        <row r="399">
          <cell r="B399" t="str">
            <v>张清良</v>
          </cell>
          <cell r="C399" t="str">
            <v>男</v>
          </cell>
          <cell r="D399" t="str">
            <v>前台</v>
          </cell>
          <cell r="E399" t="str">
            <v>河北光华荣昌汽车部件有限公司</v>
          </cell>
          <cell r="F399" t="str">
            <v>座椅事业一部--金属件厂</v>
          </cell>
          <cell r="G399" t="str">
            <v>冲压弯管车间</v>
          </cell>
          <cell r="H399" t="str">
            <v>冲压工</v>
          </cell>
        </row>
        <row r="400">
          <cell r="B400" t="str">
            <v>张传稳</v>
          </cell>
          <cell r="C400" t="e">
            <v>#VALUE!</v>
          </cell>
          <cell r="D400" t="str">
            <v>前台</v>
          </cell>
          <cell r="E400" t="str">
            <v>河北光华荣昌汽车部件有限公司</v>
          </cell>
          <cell r="F400" t="str">
            <v>座椅事业一部--金属件厂</v>
          </cell>
          <cell r="G400" t="str">
            <v>冲压弯管车间</v>
          </cell>
          <cell r="H400" t="str">
            <v>焊工</v>
          </cell>
        </row>
        <row r="401">
          <cell r="B401" t="str">
            <v>王仁才</v>
          </cell>
          <cell r="C401" t="e">
            <v>#VALUE!</v>
          </cell>
          <cell r="D401" t="str">
            <v>前台</v>
          </cell>
          <cell r="E401" t="str">
            <v>河北光华荣昌汽车部件有限公司</v>
          </cell>
          <cell r="F401" t="str">
            <v>座椅事业一部--金属件厂</v>
          </cell>
          <cell r="G401" t="str">
            <v>制造技术部-模具车间模具制造组</v>
          </cell>
          <cell r="H401" t="str">
            <v>工装模具装配钳工</v>
          </cell>
        </row>
        <row r="402">
          <cell r="B402" t="str">
            <v>樊军领</v>
          </cell>
          <cell r="C402" t="e">
            <v>#VALUE!</v>
          </cell>
          <cell r="D402" t="str">
            <v>前台</v>
          </cell>
          <cell r="E402" t="str">
            <v>河北光华荣昌汽车部件有限公司</v>
          </cell>
          <cell r="F402" t="str">
            <v>座椅事业一部--金属件厂</v>
          </cell>
          <cell r="G402" t="str">
            <v>制造技术部-质量工艺科</v>
          </cell>
          <cell r="H402" t="str">
            <v>焊接工艺工程师</v>
          </cell>
        </row>
        <row r="403">
          <cell r="B403" t="str">
            <v>李明洋</v>
          </cell>
          <cell r="C403" t="e">
            <v>#VALUE!</v>
          </cell>
          <cell r="D403" t="str">
            <v>前台</v>
          </cell>
          <cell r="E403" t="str">
            <v>河北光华荣昌汽车部件有限公司</v>
          </cell>
          <cell r="F403" t="str">
            <v>座椅事业一部--金属件厂</v>
          </cell>
          <cell r="G403" t="str">
            <v>底座装配车间</v>
          </cell>
          <cell r="H403" t="str">
            <v>组装工</v>
          </cell>
        </row>
        <row r="404">
          <cell r="B404" t="str">
            <v>李博峰</v>
          </cell>
          <cell r="C404" t="e">
            <v>#VALUE!</v>
          </cell>
          <cell r="D404" t="str">
            <v>前台</v>
          </cell>
          <cell r="E404" t="str">
            <v>河北光华荣昌汽车部件有限公司</v>
          </cell>
          <cell r="F404" t="str">
            <v>座椅事业一部--金属件厂</v>
          </cell>
          <cell r="G404" t="str">
            <v>制造技术部-模具车间模具制造组</v>
          </cell>
          <cell r="H404" t="str">
            <v>工装模具装配钳工</v>
          </cell>
        </row>
        <row r="405">
          <cell r="B405" t="str">
            <v>胡文静</v>
          </cell>
          <cell r="C405" t="e">
            <v>#VALUE!</v>
          </cell>
          <cell r="D405" t="str">
            <v>前台</v>
          </cell>
          <cell r="E405" t="str">
            <v>河北光华荣昌汽车部件有限公司</v>
          </cell>
          <cell r="F405" t="str">
            <v>后视镜事业部</v>
          </cell>
          <cell r="G405" t="str">
            <v>注塑车间</v>
          </cell>
          <cell r="H405" t="str">
            <v>操作工</v>
          </cell>
        </row>
        <row r="406">
          <cell r="B406" t="str">
            <v>王健</v>
          </cell>
          <cell r="C406" t="e">
            <v>#VALUE!</v>
          </cell>
          <cell r="D406" t="str">
            <v>前台</v>
          </cell>
          <cell r="E406" t="str">
            <v>河北光华荣昌汽车部件有限公司</v>
          </cell>
          <cell r="F406" t="str">
            <v>座椅事业一部--金属件厂</v>
          </cell>
          <cell r="G406" t="str">
            <v>焊接车间</v>
          </cell>
          <cell r="H406" t="str">
            <v>双头车操作工</v>
          </cell>
        </row>
        <row r="407">
          <cell r="B407" t="str">
            <v>杜志贤</v>
          </cell>
          <cell r="C407" t="e">
            <v>#VALUE!</v>
          </cell>
          <cell r="D407" t="str">
            <v>前台</v>
          </cell>
          <cell r="E407" t="str">
            <v>河北光华荣昌汽车部件有限公司</v>
          </cell>
          <cell r="F407" t="str">
            <v>座椅事业一部--金属件厂</v>
          </cell>
          <cell r="G407" t="str">
            <v>焊接车间</v>
          </cell>
          <cell r="H407" t="str">
            <v>双头车操作工</v>
          </cell>
        </row>
        <row r="408">
          <cell r="B408" t="str">
            <v>石家鹏</v>
          </cell>
          <cell r="C408" t="e">
            <v>#VALUE!</v>
          </cell>
          <cell r="D408" t="str">
            <v>前台</v>
          </cell>
          <cell r="E408" t="str">
            <v>河北光华荣昌汽车部件有限公司</v>
          </cell>
          <cell r="F408" t="str">
            <v>座椅事业一部--金属件厂</v>
          </cell>
          <cell r="G408" t="str">
            <v>制造技术部-质量工艺科</v>
          </cell>
          <cell r="H408" t="str">
            <v>过程质量工程师</v>
          </cell>
        </row>
        <row r="409">
          <cell r="B409" t="str">
            <v>王福德</v>
          </cell>
          <cell r="C409" t="e">
            <v>#VALUE!</v>
          </cell>
          <cell r="D409" t="str">
            <v>前台</v>
          </cell>
          <cell r="E409" t="str">
            <v>河北光华荣昌汽车部件有限公司</v>
          </cell>
          <cell r="F409" t="str">
            <v>座椅事业一部--金属件厂</v>
          </cell>
          <cell r="G409" t="str">
            <v>生产管理科</v>
          </cell>
          <cell r="H409" t="str">
            <v>叉车工（上料）</v>
          </cell>
        </row>
        <row r="410">
          <cell r="B410" t="str">
            <v>李荣宽</v>
          </cell>
          <cell r="C410" t="e">
            <v>#VALUE!</v>
          </cell>
          <cell r="D410" t="str">
            <v>前台</v>
          </cell>
          <cell r="E410" t="str">
            <v>河北光华荣昌汽车部件有限公司</v>
          </cell>
          <cell r="F410" t="str">
            <v>后视镜事业部</v>
          </cell>
          <cell r="G410" t="str">
            <v>注塑车间</v>
          </cell>
          <cell r="H410" t="str">
            <v>操作工</v>
          </cell>
        </row>
        <row r="411">
          <cell r="B411" t="str">
            <v>郭来祥</v>
          </cell>
          <cell r="C411" t="e">
            <v>#VALUE!</v>
          </cell>
          <cell r="D411" t="str">
            <v>前台</v>
          </cell>
          <cell r="E411" t="str">
            <v>河北光华荣昌汽车部件有限公司</v>
          </cell>
          <cell r="F411" t="str">
            <v>座椅事业一部--座椅厂</v>
          </cell>
          <cell r="G411" t="str">
            <v>座椅总装车间</v>
          </cell>
          <cell r="H411" t="str">
            <v>组装工</v>
          </cell>
        </row>
        <row r="412">
          <cell r="B412" t="str">
            <v>张国营</v>
          </cell>
          <cell r="C412" t="e">
            <v>#VALUE!</v>
          </cell>
          <cell r="D412" t="str">
            <v>前台</v>
          </cell>
          <cell r="E412" t="str">
            <v>河北光华荣昌汽车部件有限公司</v>
          </cell>
          <cell r="F412" t="str">
            <v>座椅事业一部--金属件厂</v>
          </cell>
          <cell r="G412" t="str">
            <v>冲压弯管车间</v>
          </cell>
          <cell r="H412" t="str">
            <v>冲压工</v>
          </cell>
        </row>
        <row r="413">
          <cell r="B413" t="str">
            <v>马景富</v>
          </cell>
          <cell r="C413" t="e">
            <v>#VALUE!</v>
          </cell>
          <cell r="D413" t="str">
            <v>前台</v>
          </cell>
          <cell r="E413" t="str">
            <v>河北光华荣昌汽车部件有限公司</v>
          </cell>
          <cell r="F413" t="str">
            <v>座椅事业一部--金属件厂</v>
          </cell>
          <cell r="G413" t="str">
            <v>冲压弯管车间</v>
          </cell>
          <cell r="H413" t="str">
            <v>冲压工</v>
          </cell>
        </row>
        <row r="414">
          <cell r="B414" t="str">
            <v>祈俊才</v>
          </cell>
          <cell r="C414" t="str">
            <v>男</v>
          </cell>
          <cell r="D414" t="str">
            <v>前台</v>
          </cell>
          <cell r="E414" t="str">
            <v>河北光华荣昌汽车部件有限公司</v>
          </cell>
          <cell r="F414" t="str">
            <v>座椅事业一部--金属件厂</v>
          </cell>
          <cell r="G414" t="str">
            <v>冲压弯管车间</v>
          </cell>
          <cell r="H414" t="str">
            <v>冲压工</v>
          </cell>
        </row>
        <row r="415">
          <cell r="B415" t="str">
            <v>程连生</v>
          </cell>
          <cell r="C415" t="e">
            <v>#VALUE!</v>
          </cell>
          <cell r="D415" t="str">
            <v>前台</v>
          </cell>
          <cell r="E415" t="str">
            <v>河北光华荣昌汽车部件有限公司</v>
          </cell>
          <cell r="F415" t="str">
            <v>座椅事业一部--金属件厂</v>
          </cell>
          <cell r="G415" t="str">
            <v>冲压弯管车间</v>
          </cell>
          <cell r="H415" t="str">
            <v>冲压工</v>
          </cell>
        </row>
        <row r="416">
          <cell r="B416" t="str">
            <v>叶大富</v>
          </cell>
          <cell r="C416" t="str">
            <v>男</v>
          </cell>
          <cell r="D416" t="str">
            <v>前台</v>
          </cell>
          <cell r="E416" t="str">
            <v>河北光华荣昌汽车部件有限公司</v>
          </cell>
          <cell r="F416" t="str">
            <v>座椅事业一部--金属件厂</v>
          </cell>
          <cell r="G416" t="str">
            <v>冲压弯管车间</v>
          </cell>
          <cell r="H416" t="str">
            <v>冲压工</v>
          </cell>
        </row>
        <row r="417">
          <cell r="B417" t="str">
            <v>张俊婷</v>
          </cell>
          <cell r="C417" t="e">
            <v>#VALUE!</v>
          </cell>
          <cell r="D417" t="str">
            <v>前台</v>
          </cell>
          <cell r="E417" t="str">
            <v>河北光华荣昌汽车部件有限公司</v>
          </cell>
          <cell r="F417" t="str">
            <v>座椅事业一部--金属件厂</v>
          </cell>
          <cell r="G417" t="str">
            <v>底座装配车间</v>
          </cell>
          <cell r="H417" t="str">
            <v>组装工</v>
          </cell>
        </row>
        <row r="418">
          <cell r="B418" t="str">
            <v>于建凯</v>
          </cell>
          <cell r="C418" t="e">
            <v>#VALUE!</v>
          </cell>
          <cell r="D418" t="str">
            <v>前台</v>
          </cell>
          <cell r="E418" t="str">
            <v>河北光华荣昌汽车部件有限公司</v>
          </cell>
          <cell r="F418" t="str">
            <v>座椅事业一部--金属件厂</v>
          </cell>
          <cell r="G418" t="str">
            <v>底座装配车间</v>
          </cell>
          <cell r="H418" t="str">
            <v>组装工</v>
          </cell>
        </row>
        <row r="419">
          <cell r="B419" t="str">
            <v>李久远</v>
          </cell>
          <cell r="C419" t="e">
            <v>#VALUE!</v>
          </cell>
          <cell r="D419" t="str">
            <v>前台</v>
          </cell>
          <cell r="E419" t="str">
            <v>河北光华荣昌汽车部件有限公司</v>
          </cell>
          <cell r="F419" t="str">
            <v>座椅事业一部--金属件厂</v>
          </cell>
          <cell r="G419" t="str">
            <v>底座装配车间</v>
          </cell>
          <cell r="H419" t="str">
            <v>组装工</v>
          </cell>
        </row>
        <row r="420">
          <cell r="B420" t="str">
            <v>黄平贵</v>
          </cell>
          <cell r="C420" t="e">
            <v>#VALUE!</v>
          </cell>
          <cell r="D420" t="str">
            <v>前台</v>
          </cell>
          <cell r="E420" t="str">
            <v>河北光华荣昌汽车部件有限公司</v>
          </cell>
          <cell r="F420" t="str">
            <v>座椅事业一部--金属件厂</v>
          </cell>
          <cell r="G420" t="str">
            <v>底座装配车间</v>
          </cell>
          <cell r="H420" t="str">
            <v>组装工</v>
          </cell>
        </row>
        <row r="421">
          <cell r="B421" t="str">
            <v>刘万鹏</v>
          </cell>
          <cell r="C421" t="e">
            <v>#VALUE!</v>
          </cell>
          <cell r="D421" t="str">
            <v>前台</v>
          </cell>
          <cell r="E421" t="str">
            <v>河北光华荣昌汽车部件有限公司</v>
          </cell>
          <cell r="F421" t="str">
            <v>座椅事业一部--金属件厂</v>
          </cell>
          <cell r="G421" t="str">
            <v>底座装配车间</v>
          </cell>
          <cell r="H421" t="str">
            <v>组装工</v>
          </cell>
        </row>
        <row r="422">
          <cell r="B422" t="str">
            <v>陈志甲</v>
          </cell>
          <cell r="C422" t="e">
            <v>#VALUE!</v>
          </cell>
          <cell r="D422" t="str">
            <v>前台</v>
          </cell>
          <cell r="E422" t="str">
            <v>河北光华荣昌汽车部件有限公司</v>
          </cell>
          <cell r="F422" t="str">
            <v>座椅事业一部--金属件厂</v>
          </cell>
          <cell r="G422" t="str">
            <v>底座装配车间</v>
          </cell>
          <cell r="H422" t="str">
            <v>组装工</v>
          </cell>
        </row>
        <row r="423">
          <cell r="B423" t="str">
            <v>闻龙超</v>
          </cell>
          <cell r="C423" t="str">
            <v>男</v>
          </cell>
          <cell r="D423" t="str">
            <v>前台</v>
          </cell>
          <cell r="E423" t="str">
            <v>河北光华荣昌汽车部件有限公司</v>
          </cell>
          <cell r="F423" t="str">
            <v>座椅事业一部--金属件厂</v>
          </cell>
          <cell r="G423" t="str">
            <v>底座装配车间</v>
          </cell>
          <cell r="H423" t="str">
            <v>组装工</v>
          </cell>
        </row>
        <row r="424">
          <cell r="B424" t="str">
            <v>刘哲</v>
          </cell>
          <cell r="C424" t="e">
            <v>#VALUE!</v>
          </cell>
          <cell r="D424" t="str">
            <v>前台</v>
          </cell>
          <cell r="E424" t="str">
            <v>河北光华荣昌汽车部件有限公司</v>
          </cell>
          <cell r="F424" t="str">
            <v>座椅事业一部--金属件厂</v>
          </cell>
          <cell r="G424" t="str">
            <v>底座装配车间</v>
          </cell>
          <cell r="H424" t="str">
            <v>组装工</v>
          </cell>
        </row>
        <row r="425">
          <cell r="B425" t="str">
            <v>卢宇州</v>
          </cell>
          <cell r="C425" t="str">
            <v>男</v>
          </cell>
          <cell r="D425" t="str">
            <v>前台</v>
          </cell>
          <cell r="E425" t="str">
            <v>河北光华荣昌汽车部件有限公司</v>
          </cell>
          <cell r="F425" t="str">
            <v>座椅事业一部--金属件厂</v>
          </cell>
          <cell r="G425" t="str">
            <v>底座装配车间</v>
          </cell>
          <cell r="H425" t="str">
            <v>组装工</v>
          </cell>
        </row>
        <row r="426">
          <cell r="B426" t="str">
            <v>韩政邦</v>
          </cell>
          <cell r="C426" t="str">
            <v>男</v>
          </cell>
          <cell r="D426" t="str">
            <v>前台</v>
          </cell>
          <cell r="E426" t="str">
            <v>河北光华荣昌汽车部件有限公司</v>
          </cell>
          <cell r="F426" t="str">
            <v>座椅事业一部--金属件厂</v>
          </cell>
          <cell r="G426" t="str">
            <v>底座装配车间</v>
          </cell>
          <cell r="H426" t="str">
            <v>组装工</v>
          </cell>
        </row>
        <row r="427">
          <cell r="B427" t="str">
            <v>闫麟</v>
          </cell>
          <cell r="C427" t="str">
            <v>男</v>
          </cell>
          <cell r="D427" t="str">
            <v>前台</v>
          </cell>
          <cell r="E427" t="str">
            <v>河北光华荣昌汽车部件有限公司</v>
          </cell>
          <cell r="F427" t="str">
            <v>座椅事业一部--金属件厂</v>
          </cell>
          <cell r="G427" t="str">
            <v>底座装配车间</v>
          </cell>
          <cell r="H427" t="str">
            <v>组装工</v>
          </cell>
        </row>
        <row r="428">
          <cell r="B428" t="str">
            <v>刘新</v>
          </cell>
          <cell r="C428" t="str">
            <v>男</v>
          </cell>
          <cell r="D428" t="str">
            <v>前台</v>
          </cell>
          <cell r="E428" t="str">
            <v>河北光华荣昌汽车部件有限公司</v>
          </cell>
          <cell r="F428" t="str">
            <v>座椅事业一部--金属件厂</v>
          </cell>
          <cell r="G428" t="str">
            <v>底座装配车间</v>
          </cell>
          <cell r="H428" t="str">
            <v>组装工</v>
          </cell>
        </row>
        <row r="429">
          <cell r="B429" t="str">
            <v>王浩哲</v>
          </cell>
          <cell r="C429" t="str">
            <v>男</v>
          </cell>
          <cell r="D429" t="str">
            <v>前台</v>
          </cell>
          <cell r="E429" t="str">
            <v>河北光华荣昌汽车部件有限公司</v>
          </cell>
          <cell r="F429" t="str">
            <v>座椅事业一部--金属件厂</v>
          </cell>
          <cell r="G429" t="str">
            <v>底座装配车间</v>
          </cell>
          <cell r="H429" t="str">
            <v>组装工</v>
          </cell>
        </row>
        <row r="430">
          <cell r="B430" t="str">
            <v>王明辉</v>
          </cell>
          <cell r="C430" t="str">
            <v>男</v>
          </cell>
          <cell r="D430" t="str">
            <v>前台</v>
          </cell>
          <cell r="E430" t="str">
            <v>河北光华荣昌汽车部件有限公司</v>
          </cell>
          <cell r="F430" t="str">
            <v>座椅事业一部--金属件厂</v>
          </cell>
          <cell r="G430" t="str">
            <v>底座装配车间</v>
          </cell>
          <cell r="H430" t="str">
            <v>组装工</v>
          </cell>
        </row>
        <row r="431">
          <cell r="B431" t="str">
            <v>姚淘淘</v>
          </cell>
          <cell r="C431" t="str">
            <v>男</v>
          </cell>
          <cell r="D431" t="str">
            <v>前台</v>
          </cell>
          <cell r="E431" t="str">
            <v>河北光华荣昌汽车部件有限公司</v>
          </cell>
          <cell r="F431" t="str">
            <v>座椅事业一部--金属件厂</v>
          </cell>
          <cell r="G431" t="str">
            <v>底座装配车间</v>
          </cell>
          <cell r="H431" t="str">
            <v>组装工</v>
          </cell>
        </row>
        <row r="432">
          <cell r="B432" t="str">
            <v>康博</v>
          </cell>
          <cell r="C432" t="str">
            <v>男</v>
          </cell>
          <cell r="D432" t="str">
            <v>前台</v>
          </cell>
          <cell r="E432" t="str">
            <v>河北光华荣昌汽车部件有限公司</v>
          </cell>
          <cell r="F432" t="str">
            <v>座椅事业一部--金属件厂</v>
          </cell>
          <cell r="G432" t="str">
            <v>底座装配车间</v>
          </cell>
          <cell r="H432" t="str">
            <v>组装工</v>
          </cell>
        </row>
        <row r="433">
          <cell r="B433" t="str">
            <v>杨航睿</v>
          </cell>
          <cell r="C433" t="str">
            <v>男</v>
          </cell>
          <cell r="D433" t="str">
            <v>前台</v>
          </cell>
          <cell r="E433" t="str">
            <v>河北光华荣昌汽车部件有限公司</v>
          </cell>
          <cell r="F433" t="str">
            <v>座椅事业一部--金属件厂</v>
          </cell>
          <cell r="G433" t="str">
            <v>底座装配车间</v>
          </cell>
          <cell r="H433" t="str">
            <v>组装工</v>
          </cell>
        </row>
        <row r="434">
          <cell r="B434" t="str">
            <v>刘金汭</v>
          </cell>
          <cell r="C434" t="str">
            <v>男</v>
          </cell>
          <cell r="D434" t="str">
            <v>前台</v>
          </cell>
          <cell r="E434" t="str">
            <v>河北光华荣昌汽车部件有限公司</v>
          </cell>
          <cell r="F434" t="str">
            <v>座椅事业一部--金属件厂</v>
          </cell>
          <cell r="G434" t="str">
            <v>底座装配车间</v>
          </cell>
          <cell r="H434" t="str">
            <v>组装工</v>
          </cell>
        </row>
        <row r="435">
          <cell r="B435" t="str">
            <v>陈刚</v>
          </cell>
          <cell r="C435" t="e">
            <v>#VALUE!</v>
          </cell>
          <cell r="D435" t="str">
            <v>前台</v>
          </cell>
          <cell r="E435" t="str">
            <v>河北光华荣昌汽车部件有限公司</v>
          </cell>
          <cell r="F435" t="str">
            <v>座椅事业一部--金属件厂</v>
          </cell>
          <cell r="G435" t="str">
            <v>金属件厂</v>
          </cell>
          <cell r="H435" t="str">
            <v>金属件厂厂长</v>
          </cell>
        </row>
        <row r="436">
          <cell r="B436" t="str">
            <v>张一莹</v>
          </cell>
          <cell r="C436" t="e">
            <v>#VALUE!</v>
          </cell>
          <cell r="D436" t="str">
            <v>前台</v>
          </cell>
          <cell r="E436" t="str">
            <v>河北光华荣昌汽车部件有限公司</v>
          </cell>
          <cell r="F436" t="str">
            <v>座椅事业一部--座椅厂</v>
          </cell>
          <cell r="G436" t="str">
            <v>缝纫车间</v>
          </cell>
          <cell r="H436" t="str">
            <v>缝纫工</v>
          </cell>
        </row>
        <row r="437">
          <cell r="B437" t="str">
            <v>张涵</v>
          </cell>
          <cell r="C437" t="e">
            <v>#VALUE!</v>
          </cell>
          <cell r="D437" t="str">
            <v>前台</v>
          </cell>
          <cell r="E437" t="str">
            <v>河北光华荣昌汽车部件有限公司</v>
          </cell>
          <cell r="F437" t="str">
            <v>座椅事业一部--座椅厂</v>
          </cell>
          <cell r="G437" t="str">
            <v>制造技术部</v>
          </cell>
          <cell r="H437" t="str">
            <v>体系员</v>
          </cell>
        </row>
        <row r="438">
          <cell r="B438" t="str">
            <v>赵长楷</v>
          </cell>
          <cell r="C438" t="e">
            <v>#VALUE!</v>
          </cell>
          <cell r="D438" t="str">
            <v>前台</v>
          </cell>
          <cell r="E438" t="str">
            <v>河北光华荣昌汽车部件有限公司</v>
          </cell>
          <cell r="F438" t="str">
            <v>座椅事业一部--金属件厂</v>
          </cell>
          <cell r="G438" t="str">
            <v>冲压弯管车间</v>
          </cell>
          <cell r="H438" t="str">
            <v>冲压工</v>
          </cell>
        </row>
        <row r="439">
          <cell r="B439" t="str">
            <v>闻龙庆</v>
          </cell>
          <cell r="C439" t="e">
            <v>#VALUE!</v>
          </cell>
          <cell r="D439" t="str">
            <v>前台</v>
          </cell>
          <cell r="E439" t="str">
            <v>河北光华荣昌汽车部件有限公司</v>
          </cell>
          <cell r="F439" t="str">
            <v>座椅事业一部--金属件厂</v>
          </cell>
          <cell r="G439" t="str">
            <v>制造技术部-质量工艺科</v>
          </cell>
          <cell r="H439" t="str">
            <v>过程质量工程师</v>
          </cell>
        </row>
        <row r="440">
          <cell r="B440" t="str">
            <v>邓春辉</v>
          </cell>
          <cell r="C440" t="e">
            <v>#VALUE!</v>
          </cell>
          <cell r="D440" t="str">
            <v>前台</v>
          </cell>
          <cell r="E440" t="str">
            <v>河北光华荣昌汽车部件有限公司</v>
          </cell>
          <cell r="F440" t="str">
            <v>后视镜事业部</v>
          </cell>
          <cell r="G440" t="str">
            <v>后视镜组装车间</v>
          </cell>
          <cell r="H440" t="str">
            <v>组装工</v>
          </cell>
        </row>
        <row r="441">
          <cell r="B441" t="str">
            <v>韩雪</v>
          </cell>
          <cell r="C441" t="e">
            <v>#VALUE!</v>
          </cell>
          <cell r="D441" t="str">
            <v>前台</v>
          </cell>
          <cell r="E441" t="str">
            <v>河北光华荣昌汽车部件有限公司</v>
          </cell>
          <cell r="F441" t="str">
            <v>后视镜事业部</v>
          </cell>
          <cell r="G441" t="str">
            <v>后视镜组装车间</v>
          </cell>
          <cell r="H441" t="str">
            <v>组装工</v>
          </cell>
        </row>
        <row r="442">
          <cell r="B442" t="str">
            <v>马少崧</v>
          </cell>
          <cell r="C442" t="e">
            <v>#VALUE!</v>
          </cell>
          <cell r="D442" t="str">
            <v>前台</v>
          </cell>
          <cell r="E442" t="str">
            <v>河北光华荣昌汽车部件有限公司</v>
          </cell>
          <cell r="F442" t="str">
            <v>座椅事业一部--金属件厂</v>
          </cell>
          <cell r="G442" t="str">
            <v>制造技术部-模具车间设计组</v>
          </cell>
          <cell r="H442" t="str">
            <v>管培生</v>
          </cell>
        </row>
        <row r="443">
          <cell r="B443" t="str">
            <v>邢凯月</v>
          </cell>
          <cell r="C443" t="e">
            <v>#VALUE!</v>
          </cell>
          <cell r="D443" t="str">
            <v>前台</v>
          </cell>
          <cell r="E443" t="str">
            <v>河北光华荣昌汽车部件有限公司</v>
          </cell>
          <cell r="F443" t="str">
            <v>座椅事业一部--金属件厂</v>
          </cell>
          <cell r="G443" t="str">
            <v>制造技术部-质量工艺科</v>
          </cell>
          <cell r="H443" t="str">
            <v>外检员</v>
          </cell>
        </row>
        <row r="444">
          <cell r="B444" t="str">
            <v>杨莉莉</v>
          </cell>
          <cell r="C444" t="e">
            <v>#VALUE!</v>
          </cell>
          <cell r="D444" t="str">
            <v>前台</v>
          </cell>
          <cell r="E444" t="str">
            <v>河北光华荣昌汽车部件有限公司</v>
          </cell>
          <cell r="F444" t="str">
            <v>座椅事业一部--金属件厂</v>
          </cell>
          <cell r="G444" t="str">
            <v>底座装配车间</v>
          </cell>
          <cell r="H444" t="str">
            <v>组装工</v>
          </cell>
        </row>
        <row r="445">
          <cell r="B445" t="str">
            <v>刘瑞杰</v>
          </cell>
          <cell r="C445" t="e">
            <v>#VALUE!</v>
          </cell>
          <cell r="D445" t="str">
            <v>前台</v>
          </cell>
          <cell r="E445" t="str">
            <v>河北光华荣昌汽车部件有限公司</v>
          </cell>
          <cell r="F445" t="str">
            <v>座椅事业一部--金属件厂</v>
          </cell>
          <cell r="G445" t="str">
            <v>生产管理科</v>
          </cell>
          <cell r="H445" t="str">
            <v>库管员</v>
          </cell>
        </row>
        <row r="446">
          <cell r="B446" t="str">
            <v>刘香荣</v>
          </cell>
          <cell r="C446" t="e">
            <v>#VALUE!</v>
          </cell>
          <cell r="D446" t="str">
            <v>前台</v>
          </cell>
          <cell r="E446" t="str">
            <v>河北光华荣昌汽车部件有限公司</v>
          </cell>
          <cell r="F446" t="str">
            <v>后视镜事业部</v>
          </cell>
          <cell r="G446" t="str">
            <v>后视镜组装车间</v>
          </cell>
          <cell r="H446" t="str">
            <v>组装工</v>
          </cell>
        </row>
        <row r="447">
          <cell r="B447" t="str">
            <v>吕文贺</v>
          </cell>
          <cell r="C447" t="e">
            <v>#VALUE!</v>
          </cell>
          <cell r="D447" t="str">
            <v>前台</v>
          </cell>
          <cell r="E447" t="str">
            <v>河北光华荣昌汽车部件有限公司</v>
          </cell>
          <cell r="F447" t="str">
            <v>后视镜事业部</v>
          </cell>
          <cell r="G447" t="str">
            <v>后视镜组装车间</v>
          </cell>
          <cell r="H447" t="str">
            <v>组装工</v>
          </cell>
        </row>
        <row r="448">
          <cell r="B448" t="str">
            <v>李元</v>
          </cell>
          <cell r="C448" t="e">
            <v>#VALUE!</v>
          </cell>
          <cell r="D448" t="str">
            <v>前台</v>
          </cell>
          <cell r="E448" t="str">
            <v>河北光华荣昌汽车部件有限公司</v>
          </cell>
          <cell r="F448" t="str">
            <v>座椅事业一部--金属件厂</v>
          </cell>
          <cell r="G448" t="str">
            <v>焊接车间</v>
          </cell>
          <cell r="H448" t="str">
            <v>摆件工</v>
          </cell>
        </row>
        <row r="449">
          <cell r="B449" t="str">
            <v>杨玉香</v>
          </cell>
          <cell r="C449" t="e">
            <v>#VALUE!</v>
          </cell>
          <cell r="D449" t="str">
            <v>前台</v>
          </cell>
          <cell r="E449" t="str">
            <v>河北光华荣昌汽车部件有限公司</v>
          </cell>
          <cell r="F449" t="str">
            <v>座椅事业一部--座椅厂</v>
          </cell>
          <cell r="G449" t="str">
            <v>座椅总装车间</v>
          </cell>
          <cell r="H449" t="str">
            <v>检验员</v>
          </cell>
        </row>
        <row r="450">
          <cell r="B450" t="str">
            <v>岳增帅</v>
          </cell>
          <cell r="C450" t="e">
            <v>#VALUE!</v>
          </cell>
          <cell r="D450" t="str">
            <v>前台</v>
          </cell>
          <cell r="E450" t="str">
            <v>河北光华荣昌汽车部件有限公司</v>
          </cell>
          <cell r="F450" t="str">
            <v>座椅事业一部--座椅厂</v>
          </cell>
          <cell r="G450" t="str">
            <v>座椅总装车间</v>
          </cell>
          <cell r="H450" t="str">
            <v>检验员</v>
          </cell>
        </row>
        <row r="451">
          <cell r="B451" t="str">
            <v>张梦凡</v>
          </cell>
          <cell r="C451" t="e">
            <v>#VALUE!</v>
          </cell>
          <cell r="D451" t="str">
            <v>前台</v>
          </cell>
          <cell r="E451" t="str">
            <v>河北光华荣昌汽车部件有限公司</v>
          </cell>
          <cell r="F451" t="str">
            <v>座椅事业一部--金属件厂</v>
          </cell>
          <cell r="G451" t="str">
            <v>总经办-安环科</v>
          </cell>
          <cell r="H451" t="str">
            <v>安环文员</v>
          </cell>
        </row>
        <row r="452">
          <cell r="B452" t="str">
            <v>王訾强</v>
          </cell>
          <cell r="C452" t="e">
            <v>#VALUE!</v>
          </cell>
          <cell r="D452" t="str">
            <v>前台</v>
          </cell>
          <cell r="E452" t="str">
            <v>河北光华荣昌汽车部件有限公司</v>
          </cell>
          <cell r="F452" t="str">
            <v>座椅事业一部--座椅厂</v>
          </cell>
          <cell r="G452" t="str">
            <v>座椅总装车间</v>
          </cell>
          <cell r="H452" t="str">
            <v>组装工</v>
          </cell>
        </row>
        <row r="453">
          <cell r="B453" t="str">
            <v>张晨晨</v>
          </cell>
          <cell r="C453" t="e">
            <v>#VALUE!</v>
          </cell>
          <cell r="D453" t="str">
            <v>前台</v>
          </cell>
          <cell r="E453" t="str">
            <v>河北光华荣昌汽车部件有限公司</v>
          </cell>
          <cell r="F453" t="str">
            <v>座椅事业一部--座椅厂</v>
          </cell>
          <cell r="G453" t="str">
            <v>座椅总装车间</v>
          </cell>
          <cell r="H453" t="str">
            <v>检验员</v>
          </cell>
        </row>
        <row r="454">
          <cell r="B454" t="str">
            <v>王文轩</v>
          </cell>
          <cell r="C454" t="e">
            <v>#VALUE!</v>
          </cell>
          <cell r="D454" t="str">
            <v>前台</v>
          </cell>
          <cell r="E454" t="str">
            <v>河北光华荣昌汽车部件有限公司</v>
          </cell>
          <cell r="F454" t="str">
            <v>座椅事业一部--座椅厂</v>
          </cell>
          <cell r="G454" t="str">
            <v>制造技术部-质量工艺科</v>
          </cell>
          <cell r="H454" t="str">
            <v>过程质量工程师</v>
          </cell>
        </row>
        <row r="455">
          <cell r="B455" t="str">
            <v>王兴祖</v>
          </cell>
          <cell r="C455" t="e">
            <v>#VALUE!</v>
          </cell>
          <cell r="D455" t="str">
            <v>前台</v>
          </cell>
          <cell r="E455" t="str">
            <v>河北光华荣昌汽车部件有限公司</v>
          </cell>
          <cell r="F455" t="str">
            <v>座椅事业一部--金属件厂</v>
          </cell>
          <cell r="G455" t="str">
            <v>底座装配车间</v>
          </cell>
          <cell r="H455" t="str">
            <v>组装工</v>
          </cell>
        </row>
        <row r="456">
          <cell r="B456" t="str">
            <v>孙英健</v>
          </cell>
          <cell r="C456" t="e">
            <v>#VALUE!</v>
          </cell>
          <cell r="D456" t="str">
            <v>前台</v>
          </cell>
          <cell r="E456" t="str">
            <v>河北光华荣昌汽车部件有限公司</v>
          </cell>
          <cell r="F456" t="str">
            <v>座椅事业一部--金属件厂</v>
          </cell>
          <cell r="G456" t="str">
            <v>底座装配车间</v>
          </cell>
          <cell r="H456" t="str">
            <v>组装工</v>
          </cell>
        </row>
        <row r="457">
          <cell r="B457" t="str">
            <v>高子煊</v>
          </cell>
          <cell r="C457" t="e">
            <v>#VALUE!</v>
          </cell>
          <cell r="D457" t="str">
            <v>前台</v>
          </cell>
          <cell r="E457" t="str">
            <v>河北光华荣昌汽车部件有限公司</v>
          </cell>
          <cell r="F457" t="str">
            <v>座椅事业一部--金属件厂</v>
          </cell>
          <cell r="G457" t="str">
            <v>底座装配车间</v>
          </cell>
          <cell r="H457" t="str">
            <v>组装工</v>
          </cell>
        </row>
        <row r="458">
          <cell r="B458" t="str">
            <v>张明豪</v>
          </cell>
          <cell r="C458" t="e">
            <v>#VALUE!</v>
          </cell>
          <cell r="D458" t="str">
            <v>前台</v>
          </cell>
          <cell r="E458" t="str">
            <v>河北光华荣昌汽车部件有限公司</v>
          </cell>
          <cell r="F458" t="str">
            <v>座椅事业一部--金属件厂</v>
          </cell>
          <cell r="G458" t="str">
            <v>底座装配车间</v>
          </cell>
          <cell r="H458" t="str">
            <v>组装工</v>
          </cell>
        </row>
        <row r="459">
          <cell r="B459" t="str">
            <v>刘宝洪</v>
          </cell>
          <cell r="C459" t="e">
            <v>#VALUE!</v>
          </cell>
          <cell r="D459" t="str">
            <v>前台</v>
          </cell>
          <cell r="E459" t="str">
            <v>河北光华荣昌汽车部件有限公司</v>
          </cell>
          <cell r="F459" t="str">
            <v>座椅事业一部--金属件厂</v>
          </cell>
          <cell r="G459" t="str">
            <v>电泳车间</v>
          </cell>
          <cell r="H459" t="str">
            <v>挂件工</v>
          </cell>
        </row>
        <row r="460">
          <cell r="B460" t="str">
            <v>臧洪瑞</v>
          </cell>
          <cell r="C460" t="e">
            <v>#VALUE!</v>
          </cell>
          <cell r="D460" t="str">
            <v>前台</v>
          </cell>
          <cell r="E460" t="str">
            <v>河北光华荣昌汽车部件有限公司</v>
          </cell>
          <cell r="F460" t="str">
            <v>座椅事业一部--金属件厂</v>
          </cell>
          <cell r="G460" t="str">
            <v>电泳车间</v>
          </cell>
          <cell r="H460" t="str">
            <v>挂件工</v>
          </cell>
        </row>
        <row r="461">
          <cell r="B461" t="str">
            <v>闫庆军</v>
          </cell>
          <cell r="C461" t="str">
            <v>男</v>
          </cell>
          <cell r="D461" t="str">
            <v>前台</v>
          </cell>
          <cell r="E461" t="str">
            <v>河北光华荣昌汽车部件有限公司</v>
          </cell>
          <cell r="F461" t="str">
            <v>座椅事业一部--金属件厂</v>
          </cell>
          <cell r="G461" t="str">
            <v>电泳车间</v>
          </cell>
          <cell r="H461" t="str">
            <v>挂件工</v>
          </cell>
        </row>
        <row r="462">
          <cell r="B462" t="str">
            <v>徐淑珍</v>
          </cell>
          <cell r="C462" t="str">
            <v>女</v>
          </cell>
          <cell r="D462" t="str">
            <v>前台</v>
          </cell>
          <cell r="E462" t="str">
            <v>河北光华荣昌汽车部件有限公司</v>
          </cell>
          <cell r="F462" t="str">
            <v>座椅事业一部--金属件厂</v>
          </cell>
          <cell r="G462" t="str">
            <v>电泳车间</v>
          </cell>
          <cell r="H462" t="str">
            <v>挂件工</v>
          </cell>
        </row>
        <row r="463">
          <cell r="B463" t="str">
            <v>张瑞丽</v>
          </cell>
          <cell r="C463" t="str">
            <v>女</v>
          </cell>
          <cell r="D463" t="str">
            <v>前台</v>
          </cell>
          <cell r="E463" t="str">
            <v>河北光华荣昌汽车部件有限公司</v>
          </cell>
          <cell r="F463" t="str">
            <v>座椅事业一部--金属件厂</v>
          </cell>
          <cell r="G463" t="str">
            <v>电泳车间</v>
          </cell>
          <cell r="H463" t="str">
            <v>挂件工</v>
          </cell>
        </row>
        <row r="464">
          <cell r="B464" t="str">
            <v>宋海兰</v>
          </cell>
          <cell r="C464" t="str">
            <v>女</v>
          </cell>
          <cell r="D464" t="str">
            <v>前台</v>
          </cell>
          <cell r="E464" t="str">
            <v>河北光华荣昌汽车部件有限公司</v>
          </cell>
          <cell r="F464" t="str">
            <v>座椅事业一部--金属件厂</v>
          </cell>
          <cell r="G464" t="str">
            <v>电泳车间</v>
          </cell>
          <cell r="H464" t="str">
            <v>挂件工</v>
          </cell>
        </row>
        <row r="465">
          <cell r="B465" t="str">
            <v>陈华</v>
          </cell>
          <cell r="C465" t="str">
            <v>女</v>
          </cell>
          <cell r="D465" t="str">
            <v>前台</v>
          </cell>
          <cell r="E465" t="str">
            <v>河北光华荣昌汽车部件有限公司</v>
          </cell>
          <cell r="F465" t="str">
            <v>座椅事业一部--金属件厂</v>
          </cell>
          <cell r="G465" t="str">
            <v>电泳车间</v>
          </cell>
          <cell r="H465" t="str">
            <v>挂件工</v>
          </cell>
        </row>
        <row r="466">
          <cell r="B466" t="str">
            <v>赵春娥</v>
          </cell>
          <cell r="C466" t="str">
            <v>女</v>
          </cell>
          <cell r="D466" t="str">
            <v>前台</v>
          </cell>
          <cell r="E466" t="str">
            <v>河北光华荣昌汽车部件有限公司</v>
          </cell>
          <cell r="F466" t="str">
            <v>座椅事业一部--金属件厂</v>
          </cell>
          <cell r="G466" t="str">
            <v>电泳车间</v>
          </cell>
          <cell r="H466" t="str">
            <v>挂件工</v>
          </cell>
        </row>
        <row r="467">
          <cell r="B467" t="str">
            <v>范秀花</v>
          </cell>
          <cell r="C467" t="e">
            <v>#VALUE!</v>
          </cell>
          <cell r="D467" t="str">
            <v>前台</v>
          </cell>
          <cell r="E467" t="str">
            <v>河北光华荣昌汽车部件有限公司</v>
          </cell>
          <cell r="F467" t="str">
            <v>座椅事业一部--金属件厂</v>
          </cell>
          <cell r="G467" t="str">
            <v>焊接车间</v>
          </cell>
          <cell r="H467" t="str">
            <v>摆件工</v>
          </cell>
        </row>
        <row r="468">
          <cell r="B468" t="str">
            <v>刘娟娟</v>
          </cell>
          <cell r="C468" t="e">
            <v>#VALUE!</v>
          </cell>
          <cell r="D468" t="str">
            <v>前台</v>
          </cell>
          <cell r="E468" t="str">
            <v>河北光华荣昌汽车部件有限公司</v>
          </cell>
          <cell r="F468" t="str">
            <v>座椅事业一部--金属件厂</v>
          </cell>
          <cell r="G468" t="str">
            <v>焊接车间</v>
          </cell>
          <cell r="H468" t="str">
            <v>摆件工</v>
          </cell>
        </row>
        <row r="469">
          <cell r="B469" t="str">
            <v>孙明明</v>
          </cell>
          <cell r="C469" t="e">
            <v>#VALUE!</v>
          </cell>
          <cell r="D469" t="str">
            <v>前台</v>
          </cell>
          <cell r="E469" t="str">
            <v>河北光华荣昌汽车部件有限公司</v>
          </cell>
          <cell r="F469" t="str">
            <v>座椅事业一部--金属件厂</v>
          </cell>
          <cell r="G469" t="str">
            <v>焊接车间</v>
          </cell>
          <cell r="H469" t="str">
            <v>摆件工</v>
          </cell>
        </row>
        <row r="470">
          <cell r="B470" t="str">
            <v>秦耀政</v>
          </cell>
          <cell r="C470" t="e">
            <v>#VALUE!</v>
          </cell>
          <cell r="D470" t="str">
            <v>前台</v>
          </cell>
          <cell r="E470" t="str">
            <v>河北光华荣昌汽车部件有限公司</v>
          </cell>
          <cell r="F470" t="str">
            <v>座椅事业一部--金属件厂</v>
          </cell>
          <cell r="G470" t="str">
            <v>焊接车间</v>
          </cell>
          <cell r="H470" t="str">
            <v>摆件工</v>
          </cell>
        </row>
        <row r="471">
          <cell r="B471" t="str">
            <v>胡翠翠</v>
          </cell>
          <cell r="C471" t="e">
            <v>#VALUE!</v>
          </cell>
          <cell r="D471" t="str">
            <v>前台</v>
          </cell>
          <cell r="E471" t="str">
            <v>河北光华荣昌汽车部件有限公司</v>
          </cell>
          <cell r="F471" t="str">
            <v>座椅事业一部--金属件厂</v>
          </cell>
          <cell r="G471" t="str">
            <v>焊接车间</v>
          </cell>
          <cell r="H471" t="str">
            <v>摆件工</v>
          </cell>
        </row>
        <row r="472">
          <cell r="B472" t="str">
            <v>孙学文</v>
          </cell>
          <cell r="C472" t="e">
            <v>#VALUE!</v>
          </cell>
          <cell r="D472" t="str">
            <v>前台</v>
          </cell>
          <cell r="E472" t="str">
            <v>河北光华荣昌汽车部件有限公司</v>
          </cell>
          <cell r="F472" t="str">
            <v>座椅事业一部--金属件厂</v>
          </cell>
          <cell r="G472" t="str">
            <v>焊接车间</v>
          </cell>
          <cell r="H472" t="str">
            <v>摆件工</v>
          </cell>
        </row>
        <row r="473">
          <cell r="B473" t="str">
            <v>郭俊文</v>
          </cell>
          <cell r="C473" t="e">
            <v>#VALUE!</v>
          </cell>
          <cell r="D473" t="str">
            <v>前台</v>
          </cell>
          <cell r="E473" t="str">
            <v>河北光华荣昌汽车部件有限公司</v>
          </cell>
          <cell r="F473" t="str">
            <v>座椅事业一部--金属件厂</v>
          </cell>
          <cell r="G473" t="str">
            <v>焊接车间</v>
          </cell>
          <cell r="H473" t="str">
            <v>摆件工</v>
          </cell>
        </row>
        <row r="474">
          <cell r="B474" t="str">
            <v>赵晶晶</v>
          </cell>
          <cell r="C474" t="e">
            <v>#VALUE!</v>
          </cell>
          <cell r="D474" t="str">
            <v>前台</v>
          </cell>
          <cell r="E474" t="str">
            <v>河北光华荣昌汽车部件有限公司</v>
          </cell>
          <cell r="F474" t="str">
            <v>座椅事业一部--金属件厂</v>
          </cell>
          <cell r="G474" t="str">
            <v>焊接车间</v>
          </cell>
          <cell r="H474" t="str">
            <v>摆件工</v>
          </cell>
        </row>
        <row r="475">
          <cell r="B475" t="str">
            <v>曹如霞</v>
          </cell>
          <cell r="C475" t="e">
            <v>#VALUE!</v>
          </cell>
          <cell r="D475" t="str">
            <v>前台</v>
          </cell>
          <cell r="E475" t="str">
            <v>河北光华荣昌汽车部件有限公司</v>
          </cell>
          <cell r="F475" t="str">
            <v>座椅事业一部--金属件厂</v>
          </cell>
          <cell r="G475" t="str">
            <v>焊接车间</v>
          </cell>
          <cell r="H475" t="str">
            <v>摆件工</v>
          </cell>
        </row>
        <row r="476">
          <cell r="B476" t="str">
            <v>邓福海</v>
          </cell>
          <cell r="C476" t="e">
            <v>#VALUE!</v>
          </cell>
          <cell r="D476" t="str">
            <v>前台</v>
          </cell>
          <cell r="E476" t="str">
            <v>河北光华荣昌汽车部件有限公司</v>
          </cell>
          <cell r="F476" t="str">
            <v>座椅事业一部--金属件厂</v>
          </cell>
          <cell r="G476" t="str">
            <v>焊接车间</v>
          </cell>
          <cell r="H476" t="str">
            <v>摆件工</v>
          </cell>
        </row>
        <row r="477">
          <cell r="B477" t="str">
            <v>滕爱文</v>
          </cell>
          <cell r="C477" t="e">
            <v>#VALUE!</v>
          </cell>
          <cell r="D477" t="str">
            <v>前台</v>
          </cell>
          <cell r="E477" t="str">
            <v>河北光华荣昌汽车部件有限公司</v>
          </cell>
          <cell r="F477" t="str">
            <v>座椅事业一部--金属件厂</v>
          </cell>
          <cell r="G477" t="str">
            <v>焊接车间</v>
          </cell>
          <cell r="H477" t="str">
            <v>摆件工</v>
          </cell>
        </row>
        <row r="478">
          <cell r="B478" t="str">
            <v>刘厚腾</v>
          </cell>
          <cell r="C478" t="e">
            <v>#VALUE!</v>
          </cell>
          <cell r="D478" t="str">
            <v>前台</v>
          </cell>
          <cell r="E478" t="str">
            <v>河北光华荣昌汽车部件有限公司</v>
          </cell>
          <cell r="F478" t="str">
            <v>座椅事业一部--金属件厂</v>
          </cell>
          <cell r="G478" t="str">
            <v>焊接车间</v>
          </cell>
          <cell r="H478" t="str">
            <v>摆件工</v>
          </cell>
        </row>
        <row r="479">
          <cell r="B479" t="str">
            <v>王金玉</v>
          </cell>
          <cell r="C479" t="e">
            <v>#VALUE!</v>
          </cell>
          <cell r="D479" t="str">
            <v>前台</v>
          </cell>
          <cell r="E479" t="str">
            <v>河北光华荣昌汽车部件有限公司</v>
          </cell>
          <cell r="F479" t="str">
            <v>座椅事业一部--金属件厂</v>
          </cell>
          <cell r="G479" t="str">
            <v>焊接车间</v>
          </cell>
          <cell r="H479" t="str">
            <v>摆件工</v>
          </cell>
        </row>
        <row r="480">
          <cell r="B480" t="str">
            <v>孟祥广</v>
          </cell>
          <cell r="C480" t="e">
            <v>#VALUE!</v>
          </cell>
          <cell r="D480" t="str">
            <v>前台</v>
          </cell>
          <cell r="E480" t="str">
            <v>河北光华荣昌汽车部件有限公司</v>
          </cell>
          <cell r="F480" t="str">
            <v>座椅事业一部--金属件厂</v>
          </cell>
          <cell r="G480" t="str">
            <v>焊接车间</v>
          </cell>
          <cell r="H480" t="str">
            <v>焊工</v>
          </cell>
        </row>
        <row r="481">
          <cell r="B481" t="str">
            <v>李树昶</v>
          </cell>
          <cell r="C481" t="e">
            <v>#VALUE!</v>
          </cell>
          <cell r="D481" t="str">
            <v>前台</v>
          </cell>
          <cell r="E481" t="str">
            <v>河北光华荣昌汽车部件有限公司</v>
          </cell>
          <cell r="F481" t="str">
            <v>座椅事业一部--金属件厂</v>
          </cell>
          <cell r="G481" t="str">
            <v>焊接车间</v>
          </cell>
          <cell r="H481" t="str">
            <v>摆件工</v>
          </cell>
        </row>
        <row r="482">
          <cell r="B482" t="str">
            <v>于德雨</v>
          </cell>
          <cell r="C482" t="e">
            <v>#VALUE!</v>
          </cell>
          <cell r="D482" t="str">
            <v>前台</v>
          </cell>
          <cell r="E482" t="str">
            <v>河北光华荣昌汽车部件有限公司</v>
          </cell>
          <cell r="F482" t="str">
            <v>座椅事业一部--金属件厂</v>
          </cell>
          <cell r="G482" t="str">
            <v>焊接车间</v>
          </cell>
          <cell r="H482" t="str">
            <v>摆件工</v>
          </cell>
        </row>
        <row r="483">
          <cell r="B483" t="str">
            <v>高磊</v>
          </cell>
          <cell r="C483" t="e">
            <v>#VALUE!</v>
          </cell>
          <cell r="D483" t="str">
            <v>前台</v>
          </cell>
          <cell r="E483" t="str">
            <v>河北光华荣昌汽车部件有限公司</v>
          </cell>
          <cell r="F483" t="str">
            <v>座椅事业一部--金属件厂</v>
          </cell>
          <cell r="G483" t="str">
            <v>焊接车间</v>
          </cell>
          <cell r="H483" t="str">
            <v>焊工</v>
          </cell>
        </row>
        <row r="484">
          <cell r="B484" t="str">
            <v>徐嘉乐</v>
          </cell>
          <cell r="C484" t="e">
            <v>#VALUE!</v>
          </cell>
          <cell r="D484" t="str">
            <v>前台</v>
          </cell>
          <cell r="E484" t="str">
            <v>河北光华荣昌汽车部件有限公司</v>
          </cell>
          <cell r="F484" t="str">
            <v>座椅事业一部--金属件厂</v>
          </cell>
          <cell r="G484" t="str">
            <v>焊接车间</v>
          </cell>
          <cell r="H484" t="str">
            <v>摆件工</v>
          </cell>
        </row>
        <row r="485">
          <cell r="B485" t="str">
            <v>耿浩玮</v>
          </cell>
          <cell r="C485" t="str">
            <v>男</v>
          </cell>
          <cell r="D485" t="str">
            <v>前台</v>
          </cell>
          <cell r="E485" t="str">
            <v>河北光华荣昌汽车部件有限公司</v>
          </cell>
          <cell r="F485" t="str">
            <v>座椅事业一部--金属件厂</v>
          </cell>
          <cell r="G485" t="str">
            <v>焊接车间</v>
          </cell>
          <cell r="H485" t="str">
            <v>摆件工</v>
          </cell>
        </row>
        <row r="486">
          <cell r="B486" t="str">
            <v>刘龙祥</v>
          </cell>
          <cell r="C486" t="str">
            <v>男</v>
          </cell>
          <cell r="D486" t="str">
            <v>前台</v>
          </cell>
          <cell r="E486" t="str">
            <v>河北光华荣昌汽车部件有限公司</v>
          </cell>
          <cell r="F486" t="str">
            <v>座椅事业一部--金属件厂</v>
          </cell>
          <cell r="G486" t="str">
            <v>焊接车间</v>
          </cell>
          <cell r="H486" t="str">
            <v>摆件工</v>
          </cell>
        </row>
        <row r="487">
          <cell r="B487" t="str">
            <v>张德义</v>
          </cell>
          <cell r="C487" t="str">
            <v>男</v>
          </cell>
          <cell r="D487" t="str">
            <v>前台</v>
          </cell>
          <cell r="E487" t="str">
            <v>河北光华荣昌汽车部件有限公司</v>
          </cell>
          <cell r="F487" t="str">
            <v>座椅事业一部--金属件厂</v>
          </cell>
          <cell r="G487" t="str">
            <v>焊接车间</v>
          </cell>
          <cell r="H487" t="str">
            <v>焊工</v>
          </cell>
        </row>
        <row r="488">
          <cell r="B488" t="str">
            <v>刘振煊</v>
          </cell>
          <cell r="C488" t="str">
            <v>男</v>
          </cell>
          <cell r="D488" t="str">
            <v>前台</v>
          </cell>
          <cell r="E488" t="str">
            <v>河北光华荣昌汽车部件有限公司</v>
          </cell>
          <cell r="F488" t="str">
            <v>座椅事业一部--金属件厂</v>
          </cell>
          <cell r="G488" t="str">
            <v>焊接车间</v>
          </cell>
          <cell r="H488" t="str">
            <v>摆件工</v>
          </cell>
        </row>
        <row r="489">
          <cell r="B489" t="str">
            <v>刘希伟</v>
          </cell>
          <cell r="C489" t="str">
            <v>男</v>
          </cell>
          <cell r="D489" t="str">
            <v>前台</v>
          </cell>
          <cell r="E489" t="str">
            <v>河北光华荣昌汽车部件有限公司</v>
          </cell>
          <cell r="F489" t="str">
            <v>座椅事业一部--金属件厂</v>
          </cell>
          <cell r="G489" t="str">
            <v>焊接车间</v>
          </cell>
          <cell r="H489" t="str">
            <v>焊工</v>
          </cell>
        </row>
        <row r="490">
          <cell r="B490" t="str">
            <v>张雨</v>
          </cell>
          <cell r="C490" t="str">
            <v>男</v>
          </cell>
          <cell r="D490" t="str">
            <v>前台</v>
          </cell>
          <cell r="E490" t="str">
            <v>河北光华荣昌汽车部件有限公司</v>
          </cell>
          <cell r="F490" t="str">
            <v>座椅事业一部--金属件厂</v>
          </cell>
          <cell r="G490" t="str">
            <v>焊接车间</v>
          </cell>
          <cell r="H490" t="str">
            <v>摆件工</v>
          </cell>
        </row>
        <row r="491">
          <cell r="B491" t="str">
            <v>高希明</v>
          </cell>
          <cell r="C491" t="str">
            <v>男</v>
          </cell>
          <cell r="D491" t="str">
            <v>前台</v>
          </cell>
          <cell r="E491" t="str">
            <v>河北光华荣昌汽车部件有限公司</v>
          </cell>
          <cell r="F491" t="str">
            <v>座椅事业一部--金属件厂</v>
          </cell>
          <cell r="G491" t="str">
            <v>焊接车间</v>
          </cell>
          <cell r="H491" t="str">
            <v>摆件工</v>
          </cell>
        </row>
        <row r="492">
          <cell r="B492" t="str">
            <v>韩振达</v>
          </cell>
          <cell r="C492" t="str">
            <v>男</v>
          </cell>
          <cell r="D492" t="str">
            <v>前台</v>
          </cell>
          <cell r="E492" t="str">
            <v>河北光华荣昌汽车部件有限公司</v>
          </cell>
          <cell r="F492" t="str">
            <v>座椅事业一部--金属件厂</v>
          </cell>
          <cell r="G492" t="str">
            <v>焊接车间</v>
          </cell>
          <cell r="H492" t="str">
            <v>摆件工</v>
          </cell>
        </row>
        <row r="493">
          <cell r="B493" t="str">
            <v>于洋</v>
          </cell>
          <cell r="C493" t="e">
            <v>#VALUE!</v>
          </cell>
          <cell r="D493" t="str">
            <v>前台</v>
          </cell>
          <cell r="E493" t="str">
            <v>河北光华荣昌汽车部件有限公司</v>
          </cell>
          <cell r="F493" t="str">
            <v>座椅事业一部--金属件厂</v>
          </cell>
          <cell r="G493" t="str">
            <v>焊接车间</v>
          </cell>
          <cell r="H493" t="str">
            <v>摆件工</v>
          </cell>
        </row>
        <row r="494">
          <cell r="B494" t="str">
            <v>王宏建</v>
          </cell>
          <cell r="C494" t="str">
            <v>男</v>
          </cell>
          <cell r="D494" t="str">
            <v>前台</v>
          </cell>
          <cell r="E494" t="str">
            <v>河北光华荣昌汽车部件有限公司</v>
          </cell>
          <cell r="F494" t="str">
            <v>座椅事业一部--金属件厂</v>
          </cell>
          <cell r="G494" t="str">
            <v>焊接车间</v>
          </cell>
          <cell r="H494" t="str">
            <v>焊工</v>
          </cell>
        </row>
        <row r="495">
          <cell r="B495" t="str">
            <v>王云</v>
          </cell>
          <cell r="C495" t="str">
            <v>男</v>
          </cell>
          <cell r="D495" t="str">
            <v>前台</v>
          </cell>
          <cell r="E495" t="str">
            <v>河北光华荣昌汽车部件有限公司</v>
          </cell>
          <cell r="F495" t="str">
            <v>座椅事业一部--金属件厂</v>
          </cell>
          <cell r="G495" t="str">
            <v>焊接车间</v>
          </cell>
          <cell r="H495" t="str">
            <v>摆件工</v>
          </cell>
        </row>
        <row r="496">
          <cell r="B496" t="str">
            <v>王博</v>
          </cell>
          <cell r="C496" t="str">
            <v>男</v>
          </cell>
          <cell r="D496" t="str">
            <v>前台</v>
          </cell>
          <cell r="E496" t="str">
            <v>河北光华荣昌汽车部件有限公司</v>
          </cell>
          <cell r="F496" t="str">
            <v>座椅事业一部--金属件厂</v>
          </cell>
          <cell r="G496" t="str">
            <v>焊接车间</v>
          </cell>
          <cell r="H496" t="str">
            <v>摆件工</v>
          </cell>
        </row>
        <row r="497">
          <cell r="B497" t="str">
            <v>王康玮</v>
          </cell>
          <cell r="C497" t="str">
            <v>男</v>
          </cell>
          <cell r="D497" t="str">
            <v>前台</v>
          </cell>
          <cell r="E497" t="str">
            <v>河北光华荣昌汽车部件有限公司</v>
          </cell>
          <cell r="F497" t="str">
            <v>座椅事业一部--金属件厂</v>
          </cell>
          <cell r="G497" t="str">
            <v>焊接车间</v>
          </cell>
          <cell r="H497" t="str">
            <v>摆件工</v>
          </cell>
        </row>
        <row r="498">
          <cell r="B498" t="str">
            <v>窦浩然</v>
          </cell>
          <cell r="C498" t="str">
            <v>男</v>
          </cell>
          <cell r="D498" t="str">
            <v>前台</v>
          </cell>
          <cell r="E498" t="str">
            <v>河北光华荣昌汽车部件有限公司</v>
          </cell>
          <cell r="F498" t="str">
            <v>座椅事业一部--金属件厂</v>
          </cell>
          <cell r="G498" t="str">
            <v>焊接车间</v>
          </cell>
          <cell r="H498" t="str">
            <v>摆件工</v>
          </cell>
        </row>
        <row r="499">
          <cell r="B499" t="str">
            <v>徐富祥</v>
          </cell>
          <cell r="C499" t="str">
            <v>男</v>
          </cell>
          <cell r="D499" t="str">
            <v>前台</v>
          </cell>
          <cell r="E499" t="str">
            <v>河北光华荣昌汽车部件有限公司</v>
          </cell>
          <cell r="F499" t="str">
            <v>座椅事业一部--金属件厂</v>
          </cell>
          <cell r="G499" t="str">
            <v>焊接车间</v>
          </cell>
          <cell r="H499" t="str">
            <v>摆件工</v>
          </cell>
        </row>
        <row r="500">
          <cell r="B500" t="str">
            <v>陈俊凯</v>
          </cell>
          <cell r="C500" t="str">
            <v>男</v>
          </cell>
          <cell r="D500" t="str">
            <v>前台</v>
          </cell>
          <cell r="E500" t="str">
            <v>河北光华荣昌汽车部件有限公司</v>
          </cell>
          <cell r="F500" t="str">
            <v>座椅事业一部--金属件厂</v>
          </cell>
          <cell r="G500" t="str">
            <v>焊接车间</v>
          </cell>
          <cell r="H500" t="str">
            <v>摆件工</v>
          </cell>
        </row>
        <row r="501">
          <cell r="B501" t="str">
            <v>王万月</v>
          </cell>
          <cell r="C501" t="str">
            <v>男</v>
          </cell>
          <cell r="D501" t="str">
            <v>前台</v>
          </cell>
          <cell r="E501" t="str">
            <v>河北光华荣昌汽车部件有限公司</v>
          </cell>
          <cell r="F501" t="str">
            <v>座椅事业一部--金属件厂</v>
          </cell>
          <cell r="G501" t="str">
            <v>焊接车间</v>
          </cell>
          <cell r="H501" t="str">
            <v>摆件工</v>
          </cell>
        </row>
        <row r="502">
          <cell r="B502" t="str">
            <v>孙新华</v>
          </cell>
          <cell r="C502" t="str">
            <v>男</v>
          </cell>
          <cell r="D502" t="str">
            <v>前台</v>
          </cell>
          <cell r="E502" t="str">
            <v>河北光华荣昌汽车部件有限公司</v>
          </cell>
          <cell r="F502" t="str">
            <v>座椅事业一部--金属件厂</v>
          </cell>
          <cell r="G502" t="str">
            <v>焊接车间</v>
          </cell>
          <cell r="H502" t="str">
            <v>摆件工</v>
          </cell>
        </row>
        <row r="503">
          <cell r="B503" t="str">
            <v>赵玉合</v>
          </cell>
          <cell r="C503" t="str">
            <v>男</v>
          </cell>
          <cell r="D503" t="str">
            <v>前台</v>
          </cell>
          <cell r="E503" t="str">
            <v>河北光华荣昌汽车部件有限公司</v>
          </cell>
          <cell r="F503" t="str">
            <v>座椅事业一部--金属件厂</v>
          </cell>
          <cell r="G503" t="str">
            <v>焊接车间</v>
          </cell>
          <cell r="H503" t="str">
            <v>摆件工</v>
          </cell>
        </row>
        <row r="504">
          <cell r="B504" t="str">
            <v>吴英正</v>
          </cell>
          <cell r="C504" t="str">
            <v>男</v>
          </cell>
          <cell r="D504" t="str">
            <v>前台</v>
          </cell>
          <cell r="E504" t="str">
            <v>河北光华荣昌汽车部件有限公司</v>
          </cell>
          <cell r="F504" t="str">
            <v>座椅事业一部--金属件厂</v>
          </cell>
          <cell r="G504" t="str">
            <v>焊接车间</v>
          </cell>
          <cell r="H504" t="str">
            <v>摆件工</v>
          </cell>
        </row>
        <row r="505">
          <cell r="B505" t="str">
            <v>孔硕</v>
          </cell>
          <cell r="C505" t="str">
            <v>男</v>
          </cell>
          <cell r="D505" t="str">
            <v>前台</v>
          </cell>
          <cell r="E505" t="str">
            <v>河北光华荣昌汽车部件有限公司</v>
          </cell>
          <cell r="F505" t="str">
            <v>座椅事业一部--金属件厂</v>
          </cell>
          <cell r="G505" t="str">
            <v>焊接车间</v>
          </cell>
          <cell r="H505" t="str">
            <v>摆件工</v>
          </cell>
        </row>
        <row r="506">
          <cell r="B506" t="str">
            <v>薛杨杰</v>
          </cell>
          <cell r="C506" t="str">
            <v>男</v>
          </cell>
          <cell r="D506" t="str">
            <v>前台</v>
          </cell>
          <cell r="E506" t="str">
            <v>河北光华荣昌汽车部件有限公司</v>
          </cell>
          <cell r="F506" t="str">
            <v>座椅事业一部--金属件厂</v>
          </cell>
          <cell r="G506" t="str">
            <v>焊接车间</v>
          </cell>
          <cell r="H506" t="str">
            <v>摆件工</v>
          </cell>
        </row>
        <row r="507">
          <cell r="B507" t="str">
            <v>李春梅</v>
          </cell>
          <cell r="C507" t="str">
            <v>男</v>
          </cell>
          <cell r="D507" t="str">
            <v>前台</v>
          </cell>
          <cell r="E507" t="str">
            <v>河北光华荣昌汽车部件有限公司</v>
          </cell>
          <cell r="F507" t="str">
            <v>座椅事业一部--金属件厂</v>
          </cell>
          <cell r="G507" t="str">
            <v>焊接车间</v>
          </cell>
          <cell r="H507" t="str">
            <v>摆件工</v>
          </cell>
        </row>
        <row r="508">
          <cell r="B508" t="str">
            <v>马文亮</v>
          </cell>
          <cell r="C508" t="str">
            <v>男</v>
          </cell>
          <cell r="D508" t="str">
            <v>前台</v>
          </cell>
          <cell r="E508" t="str">
            <v>河北光华荣昌汽车部件有限公司</v>
          </cell>
          <cell r="F508" t="str">
            <v>座椅事业一部--金属件厂</v>
          </cell>
          <cell r="G508" t="str">
            <v>焊接车间</v>
          </cell>
          <cell r="H508" t="str">
            <v>焊工</v>
          </cell>
        </row>
        <row r="509">
          <cell r="B509" t="str">
            <v>宗晓雄</v>
          </cell>
          <cell r="C509" t="str">
            <v>男</v>
          </cell>
          <cell r="D509" t="str">
            <v>前台</v>
          </cell>
          <cell r="E509" t="str">
            <v>河北光华荣昌汽车部件有限公司</v>
          </cell>
          <cell r="F509" t="str">
            <v>座椅事业一部--金属件厂</v>
          </cell>
          <cell r="G509" t="str">
            <v>焊接车间</v>
          </cell>
          <cell r="H509" t="str">
            <v>摆件工</v>
          </cell>
        </row>
        <row r="510">
          <cell r="B510" t="str">
            <v>张淑敏</v>
          </cell>
          <cell r="C510" t="str">
            <v>女</v>
          </cell>
          <cell r="D510" t="str">
            <v>前台</v>
          </cell>
          <cell r="E510" t="str">
            <v>河北光华荣昌汽车部件有限公司</v>
          </cell>
          <cell r="F510" t="str">
            <v>座椅事业一部--金属件厂</v>
          </cell>
          <cell r="G510" t="str">
            <v>焊接车间</v>
          </cell>
          <cell r="H510" t="str">
            <v>焊工</v>
          </cell>
        </row>
        <row r="511">
          <cell r="B511" t="str">
            <v>王佳乐</v>
          </cell>
          <cell r="C511" t="str">
            <v>男</v>
          </cell>
          <cell r="D511" t="str">
            <v>前台</v>
          </cell>
          <cell r="E511" t="str">
            <v>河北光华荣昌汽车部件有限公司</v>
          </cell>
          <cell r="F511" t="str">
            <v>座椅事业一部--金属件厂</v>
          </cell>
          <cell r="G511" t="str">
            <v>焊接车间</v>
          </cell>
          <cell r="H511" t="str">
            <v>摆件工</v>
          </cell>
        </row>
        <row r="512">
          <cell r="B512" t="str">
            <v>白昌昊</v>
          </cell>
          <cell r="C512" t="str">
            <v>男</v>
          </cell>
          <cell r="D512" t="str">
            <v>前台</v>
          </cell>
          <cell r="E512" t="str">
            <v>河北光华荣昌汽车部件有限公司</v>
          </cell>
          <cell r="F512" t="str">
            <v>座椅事业一部--金属件厂</v>
          </cell>
          <cell r="G512" t="str">
            <v>焊接车间</v>
          </cell>
          <cell r="H512" t="str">
            <v>摆件工</v>
          </cell>
        </row>
        <row r="513">
          <cell r="B513" t="str">
            <v>韩淑华</v>
          </cell>
          <cell r="C513" t="str">
            <v>女</v>
          </cell>
          <cell r="D513" t="str">
            <v>前台</v>
          </cell>
          <cell r="E513" t="str">
            <v>河北光华荣昌汽车部件有限公司</v>
          </cell>
          <cell r="F513" t="str">
            <v>座椅事业一部--金属件厂</v>
          </cell>
          <cell r="G513" t="str">
            <v>焊接车间</v>
          </cell>
          <cell r="H513" t="str">
            <v>摆件工</v>
          </cell>
        </row>
        <row r="514">
          <cell r="B514" t="str">
            <v>姜洪彬</v>
          </cell>
          <cell r="C514" t="str">
            <v>男</v>
          </cell>
          <cell r="D514" t="str">
            <v>前台</v>
          </cell>
          <cell r="E514" t="str">
            <v>河北光华荣昌汽车部件有限公司</v>
          </cell>
          <cell r="F514" t="str">
            <v>座椅事业一部--金属件厂</v>
          </cell>
          <cell r="G514" t="str">
            <v>焊接车间</v>
          </cell>
          <cell r="H514" t="str">
            <v>摆件工</v>
          </cell>
        </row>
        <row r="515">
          <cell r="B515" t="str">
            <v>杨洪卫</v>
          </cell>
          <cell r="C515" t="str">
            <v>男</v>
          </cell>
          <cell r="D515" t="str">
            <v>前台</v>
          </cell>
          <cell r="E515" t="str">
            <v>河北光华荣昌汽车部件有限公司</v>
          </cell>
          <cell r="F515" t="str">
            <v>座椅事业一部--金属件厂</v>
          </cell>
          <cell r="G515" t="str">
            <v>焊接车间</v>
          </cell>
          <cell r="H515" t="str">
            <v>摆件工</v>
          </cell>
        </row>
        <row r="516">
          <cell r="B516" t="str">
            <v>孙建硕</v>
          </cell>
          <cell r="C516" t="str">
            <v>男</v>
          </cell>
          <cell r="D516" t="str">
            <v>前台</v>
          </cell>
          <cell r="E516" t="str">
            <v>河北光华荣昌汽车部件有限公司</v>
          </cell>
          <cell r="F516" t="str">
            <v>座椅事业一部--金属件厂</v>
          </cell>
          <cell r="G516" t="str">
            <v>焊接车间</v>
          </cell>
          <cell r="H516" t="str">
            <v>摆件工</v>
          </cell>
        </row>
        <row r="517">
          <cell r="B517" t="str">
            <v>王鸿溢</v>
          </cell>
          <cell r="C517" t="str">
            <v>男</v>
          </cell>
          <cell r="D517" t="str">
            <v>前台</v>
          </cell>
          <cell r="E517" t="str">
            <v>河北光华荣昌汽车部件有限公司</v>
          </cell>
          <cell r="F517" t="str">
            <v>座椅事业一部--金属件厂</v>
          </cell>
          <cell r="G517" t="str">
            <v>焊接车间</v>
          </cell>
          <cell r="H517" t="str">
            <v>摆件工</v>
          </cell>
        </row>
        <row r="518">
          <cell r="B518" t="str">
            <v>马建利</v>
          </cell>
          <cell r="C518" t="str">
            <v>女</v>
          </cell>
          <cell r="D518" t="str">
            <v>前台</v>
          </cell>
          <cell r="E518" t="str">
            <v>河北光华荣昌汽车部件有限公司</v>
          </cell>
          <cell r="F518" t="str">
            <v>座椅事业一部--金属件厂</v>
          </cell>
          <cell r="G518" t="str">
            <v>焊接车间</v>
          </cell>
          <cell r="H518" t="str">
            <v>摆件工</v>
          </cell>
        </row>
        <row r="519">
          <cell r="B519" t="str">
            <v>王振</v>
          </cell>
          <cell r="C519" t="str">
            <v>男</v>
          </cell>
          <cell r="D519" t="str">
            <v>前台</v>
          </cell>
          <cell r="E519" t="str">
            <v>河北光华荣昌汽车部件有限公司</v>
          </cell>
          <cell r="F519" t="str">
            <v>座椅事业一部--金属件厂</v>
          </cell>
          <cell r="G519" t="str">
            <v>焊接车间</v>
          </cell>
          <cell r="H519" t="str">
            <v>焊工</v>
          </cell>
        </row>
        <row r="520">
          <cell r="B520" t="str">
            <v>张从德</v>
          </cell>
          <cell r="C520" t="str">
            <v>男</v>
          </cell>
          <cell r="D520" t="str">
            <v>前台</v>
          </cell>
          <cell r="E520" t="str">
            <v>河北光华荣昌汽车部件有限公司</v>
          </cell>
          <cell r="F520" t="str">
            <v>座椅事业一部--金属件厂</v>
          </cell>
          <cell r="G520" t="str">
            <v>焊接车间</v>
          </cell>
          <cell r="H520" t="str">
            <v>摆件工</v>
          </cell>
        </row>
        <row r="521">
          <cell r="B521" t="str">
            <v>郑文风</v>
          </cell>
          <cell r="C521" t="str">
            <v>男</v>
          </cell>
          <cell r="D521" t="str">
            <v>前台</v>
          </cell>
          <cell r="E521" t="str">
            <v>河北光华荣昌汽车部件有限公司</v>
          </cell>
          <cell r="F521" t="str">
            <v>座椅事业一部--金属件厂</v>
          </cell>
          <cell r="G521" t="str">
            <v>焊接车间</v>
          </cell>
          <cell r="H521" t="str">
            <v>摆件工</v>
          </cell>
        </row>
        <row r="522">
          <cell r="B522" t="str">
            <v>姚鹏飞</v>
          </cell>
          <cell r="C522" t="e">
            <v>#VALUE!</v>
          </cell>
          <cell r="D522" t="str">
            <v>前台</v>
          </cell>
          <cell r="E522" t="str">
            <v>河北光华荣昌汽车部件有限公司</v>
          </cell>
          <cell r="F522" t="str">
            <v>座椅事业一部--金属件厂</v>
          </cell>
          <cell r="G522" t="str">
            <v>焊接车间</v>
          </cell>
          <cell r="H522" t="str">
            <v>摆件工</v>
          </cell>
        </row>
        <row r="523">
          <cell r="B523" t="str">
            <v>王祥旭</v>
          </cell>
          <cell r="C523" t="e">
            <v>#VALUE!</v>
          </cell>
          <cell r="D523" t="str">
            <v>前台</v>
          </cell>
          <cell r="E523" t="str">
            <v>河北光华荣昌汽车部件有限公司</v>
          </cell>
          <cell r="F523" t="str">
            <v>座椅事业一部--金属件厂</v>
          </cell>
          <cell r="G523" t="str">
            <v>焊接车间</v>
          </cell>
          <cell r="H523" t="str">
            <v>摆件工</v>
          </cell>
        </row>
        <row r="524">
          <cell r="B524" t="str">
            <v>刘力禹</v>
          </cell>
          <cell r="C524" t="e">
            <v>#VALUE!</v>
          </cell>
          <cell r="D524" t="str">
            <v>前台</v>
          </cell>
          <cell r="E524" t="str">
            <v>河北光华荣昌汽车部件有限公司</v>
          </cell>
          <cell r="F524" t="str">
            <v>座椅事业一部--金属件厂</v>
          </cell>
          <cell r="G524" t="str">
            <v>焊接车间</v>
          </cell>
          <cell r="H524" t="str">
            <v>摆件工</v>
          </cell>
        </row>
        <row r="525">
          <cell r="B525" t="str">
            <v>李承骏</v>
          </cell>
          <cell r="C525" t="str">
            <v>男</v>
          </cell>
          <cell r="D525" t="str">
            <v>前台</v>
          </cell>
          <cell r="E525" t="str">
            <v>河北光华荣昌汽车部件有限公司</v>
          </cell>
          <cell r="F525" t="str">
            <v>座椅事业一部--金属件厂</v>
          </cell>
          <cell r="G525" t="str">
            <v>焊接车间</v>
          </cell>
          <cell r="H525" t="str">
            <v>摆件工</v>
          </cell>
        </row>
        <row r="526">
          <cell r="B526" t="str">
            <v>宋风君</v>
          </cell>
          <cell r="C526" t="str">
            <v>女</v>
          </cell>
          <cell r="D526" t="str">
            <v>前台</v>
          </cell>
          <cell r="E526" t="str">
            <v>河北光华荣昌汽车部件有限公司</v>
          </cell>
          <cell r="F526" t="str">
            <v>座椅事业一部--金属件厂</v>
          </cell>
          <cell r="G526" t="str">
            <v>焊接车间</v>
          </cell>
          <cell r="H526" t="str">
            <v>摆件工</v>
          </cell>
        </row>
        <row r="527">
          <cell r="B527" t="str">
            <v>程鸿林</v>
          </cell>
          <cell r="C527" t="str">
            <v>男</v>
          </cell>
          <cell r="D527" t="str">
            <v>前台</v>
          </cell>
          <cell r="E527" t="str">
            <v>河北光华荣昌汽车部件有限公司</v>
          </cell>
          <cell r="F527" t="str">
            <v>座椅事业一部--金属件厂</v>
          </cell>
          <cell r="G527" t="str">
            <v>焊接车间</v>
          </cell>
          <cell r="H527" t="str">
            <v>摆件工</v>
          </cell>
        </row>
        <row r="528">
          <cell r="B528" t="str">
            <v>高英浩</v>
          </cell>
          <cell r="C528" t="str">
            <v>男</v>
          </cell>
          <cell r="D528" t="str">
            <v>前台</v>
          </cell>
          <cell r="E528" t="str">
            <v>河北光华荣昌汽车部件有限公司</v>
          </cell>
          <cell r="F528" t="str">
            <v>座椅事业一部--金属件厂</v>
          </cell>
          <cell r="G528" t="str">
            <v>焊接车间</v>
          </cell>
          <cell r="H528" t="str">
            <v>摆件工</v>
          </cell>
        </row>
        <row r="529">
          <cell r="B529" t="str">
            <v>徐秀云</v>
          </cell>
          <cell r="C529" t="str">
            <v>女</v>
          </cell>
          <cell r="D529" t="str">
            <v>前台</v>
          </cell>
          <cell r="E529" t="str">
            <v>河北光华荣昌汽车部件有限公司</v>
          </cell>
          <cell r="F529" t="str">
            <v>座椅事业一部--金属件厂</v>
          </cell>
          <cell r="G529" t="str">
            <v>焊接车间</v>
          </cell>
          <cell r="H529" t="str">
            <v>摆件工</v>
          </cell>
        </row>
        <row r="530">
          <cell r="B530" t="str">
            <v>齐博凯</v>
          </cell>
          <cell r="C530" t="str">
            <v>男</v>
          </cell>
          <cell r="D530" t="str">
            <v>前台</v>
          </cell>
          <cell r="E530" t="str">
            <v>河北光华荣昌汽车部件有限公司</v>
          </cell>
          <cell r="F530" t="str">
            <v>座椅事业一部--金属件厂</v>
          </cell>
          <cell r="G530" t="str">
            <v>焊接车间</v>
          </cell>
          <cell r="H530" t="str">
            <v>摆件工</v>
          </cell>
        </row>
        <row r="531">
          <cell r="B531" t="str">
            <v>张鹤潇</v>
          </cell>
          <cell r="C531" t="str">
            <v>男</v>
          </cell>
          <cell r="D531" t="str">
            <v>前台</v>
          </cell>
          <cell r="E531" t="str">
            <v>河北光华荣昌汽车部件有限公司</v>
          </cell>
          <cell r="F531" t="str">
            <v>座椅事业一部--金属件厂</v>
          </cell>
          <cell r="G531" t="str">
            <v>焊接车间</v>
          </cell>
          <cell r="H531" t="str">
            <v>摆件工</v>
          </cell>
        </row>
        <row r="532">
          <cell r="B532" t="str">
            <v>张智斌</v>
          </cell>
          <cell r="C532" t="str">
            <v>男</v>
          </cell>
          <cell r="D532" t="str">
            <v>前台</v>
          </cell>
          <cell r="E532" t="str">
            <v>河北光华荣昌汽车部件有限公司</v>
          </cell>
          <cell r="F532" t="str">
            <v>座椅事业一部--金属件厂</v>
          </cell>
          <cell r="G532" t="str">
            <v>焊接车间</v>
          </cell>
          <cell r="H532" t="str">
            <v>摆件工</v>
          </cell>
        </row>
        <row r="533">
          <cell r="B533" t="str">
            <v>李信贤</v>
          </cell>
          <cell r="C533" t="str">
            <v>男</v>
          </cell>
          <cell r="D533" t="str">
            <v>前台</v>
          </cell>
          <cell r="E533" t="str">
            <v>河北光华荣昌汽车部件有限公司</v>
          </cell>
          <cell r="F533" t="str">
            <v>座椅事业一部--金属件厂</v>
          </cell>
          <cell r="G533" t="str">
            <v>焊接车间</v>
          </cell>
          <cell r="H533" t="str">
            <v>摆件工</v>
          </cell>
        </row>
        <row r="534">
          <cell r="B534" t="str">
            <v>蒋金伟</v>
          </cell>
          <cell r="C534" t="str">
            <v>男</v>
          </cell>
          <cell r="D534" t="str">
            <v>前台</v>
          </cell>
          <cell r="E534" t="str">
            <v>河北光华荣昌汽车部件有限公司</v>
          </cell>
          <cell r="F534" t="str">
            <v>座椅事业一部--金属件厂</v>
          </cell>
          <cell r="G534" t="str">
            <v>焊接车间</v>
          </cell>
          <cell r="H534" t="str">
            <v>焊工</v>
          </cell>
        </row>
        <row r="535">
          <cell r="B535" t="str">
            <v>赵金豹</v>
          </cell>
          <cell r="C535" t="str">
            <v>男</v>
          </cell>
          <cell r="D535" t="str">
            <v>前台</v>
          </cell>
          <cell r="E535" t="str">
            <v>河北光华荣昌汽车部件有限公司</v>
          </cell>
          <cell r="F535" t="str">
            <v>座椅事业一部--金属件厂</v>
          </cell>
          <cell r="G535" t="str">
            <v>焊接车间</v>
          </cell>
          <cell r="H535" t="str">
            <v>摆件工</v>
          </cell>
        </row>
        <row r="536">
          <cell r="B536" t="str">
            <v>时文东</v>
          </cell>
          <cell r="C536" t="e">
            <v>#VALUE!</v>
          </cell>
          <cell r="D536" t="str">
            <v>前台</v>
          </cell>
          <cell r="E536" t="str">
            <v>河北光华荣昌汽车部件有限公司</v>
          </cell>
          <cell r="F536" t="str">
            <v>座椅事业一部--金属件厂</v>
          </cell>
          <cell r="G536" t="str">
            <v>焊接车间</v>
          </cell>
          <cell r="H536" t="str">
            <v>摆件工</v>
          </cell>
        </row>
        <row r="537">
          <cell r="B537" t="str">
            <v>王盼盼</v>
          </cell>
          <cell r="C537" t="str">
            <v>男</v>
          </cell>
          <cell r="D537" t="str">
            <v>前台</v>
          </cell>
          <cell r="E537" t="str">
            <v>河北光华荣昌汽车部件有限公司</v>
          </cell>
          <cell r="F537" t="str">
            <v>座椅事业一部--金属件厂</v>
          </cell>
          <cell r="G537" t="str">
            <v>焊接车间</v>
          </cell>
          <cell r="H537" t="str">
            <v>摆件工</v>
          </cell>
        </row>
        <row r="538">
          <cell r="B538" t="str">
            <v>任春霖</v>
          </cell>
          <cell r="C538" t="str">
            <v>男</v>
          </cell>
          <cell r="D538" t="str">
            <v>前台</v>
          </cell>
          <cell r="E538" t="str">
            <v>河北光华荣昌汽车部件有限公司</v>
          </cell>
          <cell r="F538" t="str">
            <v>座椅事业一部--金属件厂</v>
          </cell>
          <cell r="G538" t="str">
            <v>焊接车间</v>
          </cell>
          <cell r="H538" t="str">
            <v>摆件工</v>
          </cell>
        </row>
        <row r="539">
          <cell r="B539" t="str">
            <v>刘佳旺</v>
          </cell>
          <cell r="C539" t="str">
            <v>男</v>
          </cell>
          <cell r="D539" t="str">
            <v>前台</v>
          </cell>
          <cell r="E539" t="str">
            <v>河北光华荣昌汽车部件有限公司</v>
          </cell>
          <cell r="F539" t="str">
            <v>座椅事业一部--金属件厂</v>
          </cell>
          <cell r="G539" t="str">
            <v>焊接车间</v>
          </cell>
          <cell r="H539" t="str">
            <v>摆件工</v>
          </cell>
        </row>
        <row r="540">
          <cell r="B540" t="str">
            <v>许良才</v>
          </cell>
          <cell r="C540" t="str">
            <v>男</v>
          </cell>
          <cell r="D540" t="str">
            <v>前台</v>
          </cell>
          <cell r="E540" t="str">
            <v>河北光华荣昌汽车部件有限公司</v>
          </cell>
          <cell r="F540" t="str">
            <v>座椅事业一部--金属件厂</v>
          </cell>
          <cell r="G540" t="str">
            <v>焊接车间</v>
          </cell>
          <cell r="H540" t="str">
            <v>摆件工</v>
          </cell>
        </row>
        <row r="541">
          <cell r="B541" t="str">
            <v>付玉浩</v>
          </cell>
          <cell r="C541" t="str">
            <v>男</v>
          </cell>
          <cell r="D541" t="str">
            <v>前台</v>
          </cell>
          <cell r="E541" t="str">
            <v>河北光华荣昌汽车部件有限公司</v>
          </cell>
          <cell r="F541" t="str">
            <v>座椅事业一部--金属件厂</v>
          </cell>
          <cell r="G541" t="str">
            <v>焊接车间</v>
          </cell>
          <cell r="H541" t="str">
            <v>摆件工</v>
          </cell>
        </row>
        <row r="542">
          <cell r="B542" t="str">
            <v>赵芃博</v>
          </cell>
          <cell r="C542" t="str">
            <v>男</v>
          </cell>
          <cell r="D542" t="str">
            <v>前台</v>
          </cell>
          <cell r="E542" t="str">
            <v>河北光华荣昌汽车部件有限公司</v>
          </cell>
          <cell r="F542" t="str">
            <v>座椅事业一部--金属件厂</v>
          </cell>
          <cell r="G542" t="str">
            <v>焊接车间</v>
          </cell>
          <cell r="H542" t="str">
            <v>摆件工</v>
          </cell>
        </row>
        <row r="543">
          <cell r="B543" t="str">
            <v>宗春友</v>
          </cell>
          <cell r="C543" t="str">
            <v>男</v>
          </cell>
          <cell r="D543" t="str">
            <v>前台</v>
          </cell>
          <cell r="E543" t="str">
            <v>河北光华荣昌汽车部件有限公司</v>
          </cell>
          <cell r="F543" t="str">
            <v>座椅事业一部--金属件厂</v>
          </cell>
          <cell r="G543" t="str">
            <v>焊接车间</v>
          </cell>
          <cell r="H543" t="str">
            <v>摆件工</v>
          </cell>
        </row>
        <row r="544">
          <cell r="B544" t="str">
            <v>王春蕾</v>
          </cell>
          <cell r="C544" t="str">
            <v>男</v>
          </cell>
          <cell r="D544" t="str">
            <v>前台</v>
          </cell>
          <cell r="E544" t="str">
            <v>河北光华荣昌汽车部件有限公司</v>
          </cell>
          <cell r="F544" t="str">
            <v>座椅事业一部--金属件厂</v>
          </cell>
          <cell r="G544" t="str">
            <v>焊接车间</v>
          </cell>
          <cell r="H544" t="str">
            <v>摆件工</v>
          </cell>
        </row>
        <row r="545">
          <cell r="B545" t="str">
            <v>李中乐</v>
          </cell>
          <cell r="C545" t="str">
            <v>男</v>
          </cell>
          <cell r="D545" t="str">
            <v>前台</v>
          </cell>
          <cell r="E545" t="str">
            <v>河北光华荣昌汽车部件有限公司</v>
          </cell>
          <cell r="F545" t="str">
            <v>座椅事业一部--金属件厂</v>
          </cell>
          <cell r="G545" t="str">
            <v>焊接车间</v>
          </cell>
          <cell r="H545" t="str">
            <v>摆件工</v>
          </cell>
        </row>
        <row r="546">
          <cell r="B546" t="str">
            <v>李帅</v>
          </cell>
          <cell r="C546" t="str">
            <v>男</v>
          </cell>
          <cell r="D546" t="str">
            <v>前台</v>
          </cell>
          <cell r="E546" t="str">
            <v>河北光华荣昌汽车部件有限公司</v>
          </cell>
          <cell r="F546" t="str">
            <v>座椅事业一部--金属件厂</v>
          </cell>
          <cell r="G546" t="str">
            <v>焊接车间</v>
          </cell>
          <cell r="H546" t="str">
            <v>摆件工</v>
          </cell>
        </row>
        <row r="547">
          <cell r="B547" t="str">
            <v>李金良</v>
          </cell>
          <cell r="C547" t="e">
            <v>#VALUE!</v>
          </cell>
          <cell r="D547" t="str">
            <v>前台</v>
          </cell>
          <cell r="E547" t="str">
            <v>河北光华荣昌汽车部件有限公司</v>
          </cell>
          <cell r="F547" t="str">
            <v>座椅事业一部--金属件厂</v>
          </cell>
          <cell r="G547" t="str">
            <v>焊接车间</v>
          </cell>
          <cell r="H547" t="str">
            <v>焊工</v>
          </cell>
        </row>
        <row r="548">
          <cell r="B548" t="str">
            <v>米硕</v>
          </cell>
          <cell r="C548" t="e">
            <v>#VALUE!</v>
          </cell>
          <cell r="D548" t="str">
            <v>前台</v>
          </cell>
          <cell r="E548" t="str">
            <v>河北光华荣昌汽车部件有限公司</v>
          </cell>
          <cell r="F548" t="str">
            <v>座椅事业一部--金属件厂</v>
          </cell>
          <cell r="G548" t="str">
            <v>生产管理科</v>
          </cell>
          <cell r="H548" t="str">
            <v>上料工</v>
          </cell>
        </row>
        <row r="549">
          <cell r="B549" t="str">
            <v>董宪忠</v>
          </cell>
          <cell r="C549" t="e">
            <v>#VALUE!</v>
          </cell>
          <cell r="D549" t="str">
            <v>前台</v>
          </cell>
          <cell r="E549" t="str">
            <v>河北光华荣昌汽车部件有限公司</v>
          </cell>
          <cell r="F549" t="str">
            <v>座椅事业一部--金属件厂</v>
          </cell>
          <cell r="G549" t="str">
            <v>制造技术部-TPM</v>
          </cell>
          <cell r="H549" t="str">
            <v>设备维修</v>
          </cell>
        </row>
        <row r="550">
          <cell r="B550" t="str">
            <v>韩明朝</v>
          </cell>
          <cell r="C550" t="str">
            <v>男</v>
          </cell>
          <cell r="D550" t="str">
            <v>前台</v>
          </cell>
          <cell r="E550" t="str">
            <v>河北光华荣昌汽车部件有限公司</v>
          </cell>
          <cell r="F550" t="str">
            <v>座椅事业一部--金属件厂</v>
          </cell>
          <cell r="G550" t="str">
            <v>制造技术部-TPM</v>
          </cell>
          <cell r="H550" t="str">
            <v>设备维修</v>
          </cell>
        </row>
        <row r="551">
          <cell r="B551" t="str">
            <v>张志城</v>
          </cell>
          <cell r="C551" t="str">
            <v>男</v>
          </cell>
          <cell r="D551" t="str">
            <v>前台</v>
          </cell>
          <cell r="E551" t="str">
            <v>河北光华荣昌汽车部件有限公司</v>
          </cell>
          <cell r="F551" t="str">
            <v>座椅事业一部--金属件厂</v>
          </cell>
          <cell r="G551" t="str">
            <v>制造技术部-质量工艺科</v>
          </cell>
          <cell r="H551" t="str">
            <v>焊接质检</v>
          </cell>
        </row>
        <row r="552">
          <cell r="B552" t="str">
            <v>王英圳</v>
          </cell>
          <cell r="C552" t="str">
            <v>男</v>
          </cell>
          <cell r="D552" t="str">
            <v>前台</v>
          </cell>
          <cell r="E552" t="str">
            <v>河北光华荣昌汽车部件有限公司</v>
          </cell>
          <cell r="F552" t="str">
            <v>座椅事业一部--金属件厂</v>
          </cell>
          <cell r="G552" t="str">
            <v>制造技术部-质量工艺科</v>
          </cell>
          <cell r="H552" t="str">
            <v>焊接质检</v>
          </cell>
        </row>
        <row r="553">
          <cell r="B553" t="str">
            <v>杨朔</v>
          </cell>
          <cell r="C553" t="str">
            <v>男</v>
          </cell>
          <cell r="D553" t="str">
            <v>前台</v>
          </cell>
          <cell r="E553" t="str">
            <v>河北光华荣昌汽车部件有限公司</v>
          </cell>
          <cell r="F553" t="str">
            <v>座椅事业一部--金属件厂</v>
          </cell>
          <cell r="G553" t="str">
            <v>制造技术部-质量工艺科</v>
          </cell>
          <cell r="H553" t="str">
            <v>焊接质检</v>
          </cell>
        </row>
        <row r="554">
          <cell r="B554" t="str">
            <v>徐俊亭</v>
          </cell>
          <cell r="C554" t="e">
            <v>#VALUE!</v>
          </cell>
          <cell r="D554" t="str">
            <v>前台</v>
          </cell>
          <cell r="E554" t="str">
            <v>河北光华荣昌汽车部件部件公司</v>
          </cell>
          <cell r="F554" t="str">
            <v>座椅事业一部--座椅厂</v>
          </cell>
          <cell r="G554" t="str">
            <v>发泡车间</v>
          </cell>
          <cell r="H554" t="str">
            <v>发泡工</v>
          </cell>
        </row>
        <row r="555">
          <cell r="B555" t="str">
            <v>陈婷</v>
          </cell>
          <cell r="C555" t="e">
            <v>#VALUE!</v>
          </cell>
          <cell r="D555" t="str">
            <v>前台</v>
          </cell>
          <cell r="E555" t="str">
            <v>河北光华荣昌汽车部件有限公司</v>
          </cell>
          <cell r="F555" t="str">
            <v>座椅事业一部--座椅厂</v>
          </cell>
          <cell r="G555" t="str">
            <v>发泡车间</v>
          </cell>
          <cell r="H555" t="str">
            <v>李尔现场服务</v>
          </cell>
        </row>
        <row r="556">
          <cell r="B556" t="str">
            <v>郑文博</v>
          </cell>
          <cell r="C556" t="e">
            <v>#VALUE!</v>
          </cell>
          <cell r="D556" t="str">
            <v>前台</v>
          </cell>
          <cell r="E556" t="str">
            <v>河北光华荣昌汽车部件有限公司</v>
          </cell>
          <cell r="F556" t="str">
            <v>座椅事业一部--座椅厂</v>
          </cell>
          <cell r="G556" t="str">
            <v>发泡车间</v>
          </cell>
          <cell r="H556" t="str">
            <v>发泡工</v>
          </cell>
        </row>
        <row r="557">
          <cell r="B557" t="str">
            <v>许宝华</v>
          </cell>
          <cell r="C557" t="e">
            <v>#VALUE!</v>
          </cell>
          <cell r="D557" t="str">
            <v>前台</v>
          </cell>
          <cell r="E557" t="str">
            <v>河北光华荣昌汽车部件有限公司</v>
          </cell>
          <cell r="F557" t="str">
            <v>座椅事业一部--座椅厂</v>
          </cell>
          <cell r="G557" t="str">
            <v>发泡车间</v>
          </cell>
          <cell r="H557" t="str">
            <v>李尔现场服务</v>
          </cell>
        </row>
        <row r="558">
          <cell r="B558" t="str">
            <v>陈学辉</v>
          </cell>
          <cell r="C558" t="e">
            <v>#VALUE!</v>
          </cell>
          <cell r="D558" t="str">
            <v>前台</v>
          </cell>
          <cell r="E558" t="str">
            <v>河北光华荣昌汽车部件有限公司</v>
          </cell>
          <cell r="F558" t="str">
            <v>座椅事业一部--座椅厂</v>
          </cell>
          <cell r="G558" t="str">
            <v>发泡车间</v>
          </cell>
          <cell r="H558" t="str">
            <v>发泡工</v>
          </cell>
        </row>
        <row r="559">
          <cell r="B559" t="str">
            <v>张文斌</v>
          </cell>
          <cell r="C559" t="e">
            <v>#VALUE!</v>
          </cell>
          <cell r="D559" t="str">
            <v>前台</v>
          </cell>
          <cell r="E559" t="str">
            <v>河北光华荣昌汽车部件有限公司</v>
          </cell>
          <cell r="F559" t="str">
            <v>座椅事业一部--座椅厂</v>
          </cell>
          <cell r="G559" t="str">
            <v>发泡车间</v>
          </cell>
          <cell r="H559" t="str">
            <v>发泡工</v>
          </cell>
        </row>
        <row r="560">
          <cell r="B560" t="str">
            <v>张鸿基</v>
          </cell>
          <cell r="C560" t="e">
            <v>#VALUE!</v>
          </cell>
          <cell r="D560" t="str">
            <v>前台</v>
          </cell>
          <cell r="E560" t="str">
            <v>河北光华荣昌汽车部件有限公司</v>
          </cell>
          <cell r="F560" t="str">
            <v>座椅事业一部--座椅厂</v>
          </cell>
          <cell r="G560" t="str">
            <v>发泡车间</v>
          </cell>
          <cell r="H560" t="str">
            <v>发泡工</v>
          </cell>
        </row>
        <row r="561">
          <cell r="B561" t="str">
            <v>杨鸿涛</v>
          </cell>
          <cell r="C561" t="e">
            <v>#VALUE!</v>
          </cell>
          <cell r="D561" t="str">
            <v>前台</v>
          </cell>
          <cell r="E561" t="str">
            <v>河北光华荣昌汽车部件有限公司</v>
          </cell>
          <cell r="F561" t="str">
            <v>座椅事业一部--座椅厂</v>
          </cell>
          <cell r="G561" t="str">
            <v>发泡车间</v>
          </cell>
          <cell r="H561" t="str">
            <v>发泡工</v>
          </cell>
        </row>
        <row r="562">
          <cell r="B562" t="str">
            <v>田金梅</v>
          </cell>
          <cell r="C562" t="e">
            <v>#VALUE!</v>
          </cell>
          <cell r="D562" t="str">
            <v>前台</v>
          </cell>
          <cell r="E562" t="str">
            <v>河北光华荣昌汽车部件有限公司</v>
          </cell>
          <cell r="F562" t="str">
            <v>座椅事业一部--座椅厂</v>
          </cell>
          <cell r="G562" t="str">
            <v>发泡车间</v>
          </cell>
          <cell r="H562" t="str">
            <v>发泡工</v>
          </cell>
        </row>
        <row r="563">
          <cell r="B563" t="str">
            <v>吕家申</v>
          </cell>
          <cell r="C563" t="str">
            <v>男</v>
          </cell>
          <cell r="D563" t="str">
            <v>前台</v>
          </cell>
          <cell r="E563" t="str">
            <v>河北光华荣昌汽车部件有限公司</v>
          </cell>
          <cell r="F563" t="str">
            <v>座椅事业一部--座椅厂</v>
          </cell>
          <cell r="G563" t="str">
            <v>发泡车间</v>
          </cell>
          <cell r="H563" t="str">
            <v>发泡工</v>
          </cell>
        </row>
        <row r="564">
          <cell r="B564" t="str">
            <v>张孟荣</v>
          </cell>
          <cell r="C564" t="str">
            <v>女</v>
          </cell>
          <cell r="D564" t="str">
            <v>前台</v>
          </cell>
          <cell r="E564" t="str">
            <v>河北光华荣昌汽车部件有限公司</v>
          </cell>
          <cell r="F564" t="str">
            <v>座椅事业一部--座椅厂</v>
          </cell>
          <cell r="G564" t="str">
            <v>发泡车间</v>
          </cell>
          <cell r="H564" t="str">
            <v>发泡工</v>
          </cell>
        </row>
        <row r="565">
          <cell r="B565" t="str">
            <v>刘迎涛</v>
          </cell>
          <cell r="C565" t="str">
            <v>男</v>
          </cell>
          <cell r="D565" t="str">
            <v>前台</v>
          </cell>
          <cell r="E565" t="str">
            <v>河北光华荣昌汽车部件有限公司</v>
          </cell>
          <cell r="F565" t="str">
            <v>座椅事业一部--座椅厂</v>
          </cell>
          <cell r="G565" t="str">
            <v>发泡车间</v>
          </cell>
          <cell r="H565" t="str">
            <v>发泡工</v>
          </cell>
        </row>
        <row r="566">
          <cell r="B566" t="str">
            <v>邢贺然</v>
          </cell>
          <cell r="C566" t="str">
            <v>男</v>
          </cell>
          <cell r="D566" t="str">
            <v>前台</v>
          </cell>
          <cell r="E566" t="str">
            <v>河北光华荣昌汽车部件有限公司</v>
          </cell>
          <cell r="F566" t="str">
            <v>座椅事业一部--座椅厂</v>
          </cell>
          <cell r="G566" t="str">
            <v>发泡车间</v>
          </cell>
          <cell r="H566" t="str">
            <v>发泡工</v>
          </cell>
        </row>
        <row r="567">
          <cell r="B567" t="str">
            <v>向利新</v>
          </cell>
          <cell r="C567" t="e">
            <v>#VALUE!</v>
          </cell>
          <cell r="D567" t="str">
            <v>前台</v>
          </cell>
          <cell r="E567" t="str">
            <v>河北光华荣昌汽车部件有限公司</v>
          </cell>
          <cell r="F567" t="str">
            <v>座椅事业一部--金属件厂</v>
          </cell>
          <cell r="G567" t="str">
            <v>金属件厂</v>
          </cell>
          <cell r="H567" t="str">
            <v>金属件厂厂长</v>
          </cell>
        </row>
        <row r="568">
          <cell r="B568" t="str">
            <v>吕宪超</v>
          </cell>
          <cell r="C568" t="e">
            <v>#VALUE!</v>
          </cell>
          <cell r="D568" t="str">
            <v>前台</v>
          </cell>
          <cell r="E568" t="str">
            <v>河北光华荣昌汽车部件有限公司</v>
          </cell>
          <cell r="F568" t="str">
            <v>座椅事业一部--金属件厂</v>
          </cell>
          <cell r="G568" t="str">
            <v>总经办-采购执行科</v>
          </cell>
          <cell r="H568" t="str">
            <v>物料计划员</v>
          </cell>
        </row>
        <row r="569">
          <cell r="B569" t="str">
            <v>张雪</v>
          </cell>
          <cell r="C569" t="e">
            <v>#VALUE!</v>
          </cell>
          <cell r="D569" t="str">
            <v>前台</v>
          </cell>
          <cell r="E569" t="str">
            <v>河北光华荣昌汽车部件有限公司</v>
          </cell>
          <cell r="F569" t="str">
            <v>座椅事业一部--金属件厂</v>
          </cell>
          <cell r="G569" t="str">
            <v>生产管理科</v>
          </cell>
          <cell r="H569" t="str">
            <v>生产计划员</v>
          </cell>
        </row>
        <row r="570">
          <cell r="B570" t="str">
            <v>周海霞</v>
          </cell>
          <cell r="C570" t="str">
            <v>女</v>
          </cell>
          <cell r="D570" t="str">
            <v>前台</v>
          </cell>
          <cell r="E570" t="str">
            <v>河北光华荣昌汽车部件有限公司</v>
          </cell>
          <cell r="F570" t="str">
            <v>座椅事业一部--座椅厂</v>
          </cell>
          <cell r="G570" t="str">
            <v>发泡车间</v>
          </cell>
          <cell r="H570" t="str">
            <v>发泡工</v>
          </cell>
        </row>
        <row r="571">
          <cell r="B571" t="str">
            <v>姚建宇</v>
          </cell>
          <cell r="C571" t="str">
            <v>男</v>
          </cell>
          <cell r="D571" t="str">
            <v>前台</v>
          </cell>
          <cell r="E571" t="str">
            <v>河北光华荣昌汽车部件有限公司</v>
          </cell>
          <cell r="F571" t="str">
            <v>座椅事业一部--座椅厂</v>
          </cell>
          <cell r="G571" t="str">
            <v>发泡车间</v>
          </cell>
          <cell r="H571" t="str">
            <v>发泡工</v>
          </cell>
        </row>
        <row r="572">
          <cell r="B572" t="str">
            <v>苗红亮</v>
          </cell>
          <cell r="C572" t="str">
            <v>男</v>
          </cell>
          <cell r="D572" t="str">
            <v>前台</v>
          </cell>
          <cell r="E572" t="str">
            <v>河北光华荣昌汽车部件有限公司</v>
          </cell>
          <cell r="F572" t="str">
            <v>座椅事业一部--座椅厂</v>
          </cell>
          <cell r="G572" t="str">
            <v>发泡车间</v>
          </cell>
          <cell r="H572" t="str">
            <v>发泡工</v>
          </cell>
        </row>
        <row r="573">
          <cell r="B573" t="str">
            <v>冯键朝</v>
          </cell>
          <cell r="C573" t="str">
            <v>男</v>
          </cell>
          <cell r="D573" t="str">
            <v>前台</v>
          </cell>
          <cell r="E573" t="str">
            <v>河北光华荣昌汽车部件有限公司</v>
          </cell>
          <cell r="F573" t="str">
            <v>座椅事业一部--金属件厂</v>
          </cell>
          <cell r="G573" t="str">
            <v>焊接车间</v>
          </cell>
          <cell r="H573" t="str">
            <v>摆件工</v>
          </cell>
        </row>
        <row r="574">
          <cell r="B574" t="str">
            <v>王洪杰</v>
          </cell>
          <cell r="C574" t="str">
            <v>女</v>
          </cell>
          <cell r="D574" t="str">
            <v>前台</v>
          </cell>
          <cell r="E574" t="str">
            <v>河北光华荣昌汽车部件有限公司</v>
          </cell>
          <cell r="F574" t="str">
            <v>后视镜事业部</v>
          </cell>
          <cell r="G574" t="str">
            <v>后视镜组装车间</v>
          </cell>
          <cell r="H574" t="str">
            <v>组装工</v>
          </cell>
        </row>
        <row r="575">
          <cell r="B575" t="str">
            <v>于海波</v>
          </cell>
          <cell r="C575" t="e">
            <v>#VALUE!</v>
          </cell>
          <cell r="D575" t="str">
            <v>前台</v>
          </cell>
          <cell r="E575" t="str">
            <v>河北光华荣昌汽车部件有限公司</v>
          </cell>
          <cell r="F575" t="str">
            <v>座椅事业一部--座椅厂</v>
          </cell>
          <cell r="G575" t="str">
            <v>发泡车间</v>
          </cell>
          <cell r="H575" t="str">
            <v>发泡工</v>
          </cell>
        </row>
        <row r="576">
          <cell r="B576" t="str">
            <v>马福新</v>
          </cell>
          <cell r="C576" t="str">
            <v>男</v>
          </cell>
          <cell r="D576" t="str">
            <v>前台</v>
          </cell>
          <cell r="E576" t="str">
            <v>河北光华荣昌汽车部件有限公司</v>
          </cell>
          <cell r="F576" t="str">
            <v>后视镜事业部</v>
          </cell>
          <cell r="G576" t="str">
            <v>后视镜组装车间</v>
          </cell>
          <cell r="H576" t="str">
            <v>组装工</v>
          </cell>
        </row>
        <row r="577">
          <cell r="B577" t="str">
            <v>李科局</v>
          </cell>
          <cell r="C577" t="str">
            <v>男</v>
          </cell>
          <cell r="D577" t="str">
            <v>前台</v>
          </cell>
          <cell r="E577" t="str">
            <v>河北光华荣昌汽车部件有限公司</v>
          </cell>
          <cell r="F577" t="str">
            <v>座椅事业一部--金属件厂</v>
          </cell>
          <cell r="G577" t="str">
            <v>焊接车间</v>
          </cell>
          <cell r="H577" t="str">
            <v>摆件工</v>
          </cell>
        </row>
        <row r="578">
          <cell r="B578" t="str">
            <v>李海滨</v>
          </cell>
          <cell r="C578" t="str">
            <v>男</v>
          </cell>
          <cell r="D578" t="str">
            <v>前台</v>
          </cell>
          <cell r="E578" t="str">
            <v>河北光华荣昌汽车部件有限公司</v>
          </cell>
          <cell r="F578" t="str">
            <v>座椅事业一部--金属件厂</v>
          </cell>
          <cell r="G578" t="str">
            <v>焊接车间</v>
          </cell>
          <cell r="H578" t="str">
            <v>摆件工</v>
          </cell>
        </row>
        <row r="579">
          <cell r="B579" t="str">
            <v>黄贞川</v>
          </cell>
          <cell r="C579" t="e">
            <v>#VALUE!</v>
          </cell>
          <cell r="D579" t="str">
            <v>前台</v>
          </cell>
          <cell r="E579" t="str">
            <v>河北光华荣昌汽车部件有限公司</v>
          </cell>
          <cell r="F579" t="str">
            <v>座椅事业一部--座椅厂</v>
          </cell>
          <cell r="G579" t="str">
            <v>发泡车间</v>
          </cell>
          <cell r="H579" t="str">
            <v>发泡工</v>
          </cell>
        </row>
        <row r="580">
          <cell r="B580" t="str">
            <v>高淑平</v>
          </cell>
          <cell r="C580" t="str">
            <v>女</v>
          </cell>
          <cell r="D580" t="str">
            <v>前台</v>
          </cell>
          <cell r="E580" t="str">
            <v>河北光华荣昌汽车部件有限公司</v>
          </cell>
          <cell r="F580" t="str">
            <v>座椅事业一部--座椅厂</v>
          </cell>
          <cell r="G580" t="str">
            <v>发泡车间</v>
          </cell>
          <cell r="H580" t="str">
            <v>发泡工</v>
          </cell>
        </row>
        <row r="581">
          <cell r="B581" t="str">
            <v>邓石林</v>
          </cell>
          <cell r="C581" t="str">
            <v>男</v>
          </cell>
          <cell r="D581" t="str">
            <v>前台</v>
          </cell>
          <cell r="E581" t="str">
            <v>河北光华荣昌汽车部件有限公司</v>
          </cell>
          <cell r="F581" t="str">
            <v>座椅事业一部--金属件厂</v>
          </cell>
          <cell r="G581" t="str">
            <v>焊接车间</v>
          </cell>
          <cell r="H581" t="str">
            <v>摆件工</v>
          </cell>
        </row>
        <row r="582">
          <cell r="B582" t="str">
            <v>史军民</v>
          </cell>
          <cell r="C582" t="str">
            <v>男</v>
          </cell>
          <cell r="D582" t="str">
            <v>前台</v>
          </cell>
          <cell r="E582" t="str">
            <v>河北光华荣昌汽车部件有限公司</v>
          </cell>
          <cell r="F582" t="str">
            <v>座椅事业一部--座椅厂</v>
          </cell>
          <cell r="G582" t="str">
            <v>发泡车间</v>
          </cell>
          <cell r="H582" t="str">
            <v>发泡工</v>
          </cell>
        </row>
        <row r="583">
          <cell r="B583" t="str">
            <v>赵焕艺</v>
          </cell>
          <cell r="C583" t="str">
            <v>男</v>
          </cell>
          <cell r="D583" t="str">
            <v>前台</v>
          </cell>
          <cell r="E583" t="str">
            <v>河北光华荣昌汽车部件有限公司</v>
          </cell>
          <cell r="F583" t="str">
            <v>座椅事业一部--金属件厂</v>
          </cell>
          <cell r="G583" t="str">
            <v>焊接车间</v>
          </cell>
          <cell r="H583" t="str">
            <v>摆件工</v>
          </cell>
        </row>
        <row r="584">
          <cell r="B584" t="str">
            <v>吴勇谭</v>
          </cell>
          <cell r="C584" t="str">
            <v>男</v>
          </cell>
          <cell r="D584" t="str">
            <v>前台</v>
          </cell>
          <cell r="E584" t="str">
            <v>河北光华荣昌汽车部件有限公司</v>
          </cell>
          <cell r="F584" t="str">
            <v>座椅事业一部--座椅厂</v>
          </cell>
          <cell r="G584" t="str">
            <v>发泡车间</v>
          </cell>
          <cell r="H584" t="str">
            <v>发泡工</v>
          </cell>
        </row>
        <row r="585">
          <cell r="B585" t="str">
            <v>孙一顺</v>
          </cell>
          <cell r="C585" t="str">
            <v>男</v>
          </cell>
          <cell r="D585" t="str">
            <v>前台</v>
          </cell>
          <cell r="E585" t="str">
            <v>河北光华荣昌汽车部件有限公司</v>
          </cell>
          <cell r="F585" t="str">
            <v>座椅事业一部--座椅厂</v>
          </cell>
          <cell r="G585" t="str">
            <v>发泡车间</v>
          </cell>
          <cell r="H585" t="str">
            <v>发泡工</v>
          </cell>
        </row>
        <row r="586">
          <cell r="B586" t="str">
            <v>刘秋颖</v>
          </cell>
          <cell r="C586" t="str">
            <v>女</v>
          </cell>
          <cell r="D586" t="str">
            <v>前台</v>
          </cell>
          <cell r="E586" t="str">
            <v>河北光华荣昌汽车部件有限公司</v>
          </cell>
          <cell r="F586" t="str">
            <v>座椅事业一部--座椅厂</v>
          </cell>
          <cell r="G586" t="str">
            <v>发泡车间</v>
          </cell>
          <cell r="H586" t="str">
            <v>发泡工</v>
          </cell>
        </row>
        <row r="587">
          <cell r="B587" t="str">
            <v>魏新洋</v>
          </cell>
          <cell r="C587" t="str">
            <v>男</v>
          </cell>
          <cell r="D587" t="str">
            <v>前台</v>
          </cell>
          <cell r="E587" t="str">
            <v>河北光华荣昌汽车部件有限公司</v>
          </cell>
          <cell r="F587" t="str">
            <v>座椅事业一部--座椅厂</v>
          </cell>
          <cell r="G587" t="str">
            <v>发泡车间</v>
          </cell>
          <cell r="H587" t="str">
            <v>发泡工</v>
          </cell>
        </row>
        <row r="588">
          <cell r="B588" t="str">
            <v>崔淑玲</v>
          </cell>
          <cell r="C588" t="str">
            <v>女</v>
          </cell>
          <cell r="D588" t="str">
            <v>前台</v>
          </cell>
          <cell r="E588" t="str">
            <v>河北光华荣昌汽车部件有限公司</v>
          </cell>
          <cell r="F588" t="str">
            <v>座椅事业一部--座椅厂</v>
          </cell>
          <cell r="G588" t="str">
            <v>发泡车间</v>
          </cell>
          <cell r="H588" t="str">
            <v>发泡工</v>
          </cell>
        </row>
        <row r="589">
          <cell r="B589" t="str">
            <v>张明辉</v>
          </cell>
          <cell r="C589" t="str">
            <v>男</v>
          </cell>
          <cell r="D589" t="str">
            <v>前台</v>
          </cell>
          <cell r="E589" t="str">
            <v>河北光华荣昌汽车部件有限公司</v>
          </cell>
          <cell r="F589" t="str">
            <v>座椅事业一部--金属件厂</v>
          </cell>
          <cell r="G589" t="str">
            <v>焊接车间</v>
          </cell>
          <cell r="H589" t="str">
            <v>摆件工</v>
          </cell>
        </row>
        <row r="590">
          <cell r="B590" t="str">
            <v>杨海涛</v>
          </cell>
          <cell r="C590" t="str">
            <v>男</v>
          </cell>
          <cell r="D590" t="str">
            <v>前台</v>
          </cell>
          <cell r="E590" t="str">
            <v>河北光华荣昌汽车部件有限公司</v>
          </cell>
          <cell r="F590" t="str">
            <v>座椅事业一部--座椅厂</v>
          </cell>
          <cell r="G590" t="str">
            <v>发泡车间</v>
          </cell>
          <cell r="H590" t="str">
            <v>发泡工</v>
          </cell>
        </row>
        <row r="591">
          <cell r="B591" t="str">
            <v>李宇航</v>
          </cell>
          <cell r="C591" t="str">
            <v>男</v>
          </cell>
          <cell r="D591" t="str">
            <v>前台</v>
          </cell>
          <cell r="E591" t="str">
            <v>河北光华荣昌汽车部件有限公司</v>
          </cell>
          <cell r="F591" t="str">
            <v>座椅事业一部--座椅厂</v>
          </cell>
          <cell r="G591" t="str">
            <v>发泡车间</v>
          </cell>
          <cell r="H591" t="str">
            <v>发泡工</v>
          </cell>
        </row>
        <row r="592">
          <cell r="B592" t="str">
            <v>刘家林</v>
          </cell>
          <cell r="C592" t="str">
            <v>男</v>
          </cell>
          <cell r="D592" t="str">
            <v>前台</v>
          </cell>
          <cell r="E592" t="str">
            <v>河北光华荣昌汽车部件有限公司</v>
          </cell>
          <cell r="F592" t="str">
            <v>座椅事业一部--座椅厂</v>
          </cell>
          <cell r="G592" t="str">
            <v>发泡车间</v>
          </cell>
          <cell r="H592" t="str">
            <v>发泡工</v>
          </cell>
        </row>
        <row r="593">
          <cell r="B593" t="str">
            <v>张金辉</v>
          </cell>
          <cell r="C593" t="e">
            <v>#VALUE!</v>
          </cell>
          <cell r="D593" t="str">
            <v>前台</v>
          </cell>
          <cell r="E593" t="str">
            <v>河北光华荣昌汽车部件有限公司</v>
          </cell>
          <cell r="F593" t="str">
            <v>座椅事业一部--座椅厂</v>
          </cell>
          <cell r="G593" t="str">
            <v>发泡车间</v>
          </cell>
          <cell r="H593" t="str">
            <v>发泡工</v>
          </cell>
        </row>
        <row r="594">
          <cell r="B594" t="str">
            <v>王云阔</v>
          </cell>
          <cell r="C594" t="str">
            <v>男</v>
          </cell>
          <cell r="D594" t="str">
            <v>前台</v>
          </cell>
          <cell r="E594" t="str">
            <v>河北光华荣昌汽车部件有限公司</v>
          </cell>
          <cell r="F594" t="str">
            <v>座椅事业一部--座椅厂</v>
          </cell>
          <cell r="G594" t="str">
            <v>发泡车间</v>
          </cell>
          <cell r="H594" t="str">
            <v>发泡工</v>
          </cell>
        </row>
        <row r="595">
          <cell r="B595" t="str">
            <v>董瑞锋</v>
          </cell>
          <cell r="C595" t="e">
            <v>#VALUE!</v>
          </cell>
          <cell r="D595" t="str">
            <v>前台</v>
          </cell>
          <cell r="E595" t="str">
            <v>河北光华荣昌汽车部件有限公司</v>
          </cell>
          <cell r="F595" t="str">
            <v>座椅事业一部--座椅厂</v>
          </cell>
          <cell r="G595" t="str">
            <v>发泡车间</v>
          </cell>
          <cell r="H595" t="str">
            <v>发泡工</v>
          </cell>
        </row>
        <row r="596">
          <cell r="B596" t="str">
            <v>邵帅</v>
          </cell>
          <cell r="C596" t="e">
            <v>#VALUE!</v>
          </cell>
          <cell r="D596" t="str">
            <v>前台</v>
          </cell>
          <cell r="E596" t="str">
            <v>河北光华荣昌汽车部件有限公司</v>
          </cell>
          <cell r="F596" t="str">
            <v>座椅事业一部--座椅厂</v>
          </cell>
          <cell r="G596" t="str">
            <v>发泡车间</v>
          </cell>
          <cell r="H596" t="str">
            <v>发泡工</v>
          </cell>
        </row>
        <row r="597">
          <cell r="B597" t="str">
            <v>李聪美</v>
          </cell>
          <cell r="C597" t="e">
            <v>#VALUE!</v>
          </cell>
          <cell r="D597" t="str">
            <v>前台</v>
          </cell>
          <cell r="E597" t="str">
            <v>河北光华荣昌汽车部件有限公司</v>
          </cell>
          <cell r="F597" t="str">
            <v>座椅事业一部--座椅厂</v>
          </cell>
          <cell r="G597" t="str">
            <v>发泡车间</v>
          </cell>
          <cell r="H597" t="str">
            <v>发泡工</v>
          </cell>
        </row>
        <row r="598">
          <cell r="B598" t="str">
            <v>范中正</v>
          </cell>
          <cell r="C598" t="e">
            <v>#VALUE!</v>
          </cell>
          <cell r="D598" t="str">
            <v>前台</v>
          </cell>
          <cell r="E598" t="str">
            <v>河北光华荣昌汽车部件有限公司</v>
          </cell>
          <cell r="F598" t="str">
            <v>座椅事业一部--金属件厂</v>
          </cell>
          <cell r="G598" t="str">
            <v>焊接车间</v>
          </cell>
          <cell r="H598" t="str">
            <v>摆件工</v>
          </cell>
        </row>
        <row r="599">
          <cell r="B599" t="str">
            <v>朱得宁</v>
          </cell>
          <cell r="C599" t="e">
            <v>#VALUE!</v>
          </cell>
          <cell r="D599" t="str">
            <v>前台</v>
          </cell>
          <cell r="E599" t="str">
            <v>河北光华荣昌汽车部件有限公司</v>
          </cell>
          <cell r="F599" t="str">
            <v>座椅事业一部--金属件厂</v>
          </cell>
          <cell r="G599" t="str">
            <v>总经办-采购执行科</v>
          </cell>
          <cell r="H599" t="str">
            <v>物料计划员</v>
          </cell>
        </row>
        <row r="600">
          <cell r="B600" t="str">
            <v>高莹</v>
          </cell>
          <cell r="C600" t="e">
            <v>#VALUE!</v>
          </cell>
          <cell r="D600" t="str">
            <v>前台</v>
          </cell>
          <cell r="E600" t="str">
            <v>河北光华荣昌汽车部件有限公司</v>
          </cell>
          <cell r="F600" t="str">
            <v>座椅事业一部--金属件厂</v>
          </cell>
          <cell r="G600" t="str">
            <v>生产管理科</v>
          </cell>
          <cell r="H600" t="str">
            <v>生产计划员</v>
          </cell>
        </row>
        <row r="601">
          <cell r="B601" t="str">
            <v>曹贺祥</v>
          </cell>
          <cell r="C601" t="str">
            <v>男</v>
          </cell>
          <cell r="D601" t="str">
            <v>前台</v>
          </cell>
          <cell r="E601" t="str">
            <v>河北光华荣昌汽车部件有限公司</v>
          </cell>
          <cell r="F601" t="str">
            <v>座椅事业一部--座椅厂</v>
          </cell>
          <cell r="G601" t="str">
            <v>发泡车间</v>
          </cell>
          <cell r="H601" t="str">
            <v>发泡工</v>
          </cell>
        </row>
        <row r="602">
          <cell r="B602" t="str">
            <v>曹贺鹏</v>
          </cell>
          <cell r="C602" t="str">
            <v>男</v>
          </cell>
          <cell r="D602" t="str">
            <v>前台</v>
          </cell>
          <cell r="E602" t="str">
            <v>河北光华荣昌汽车部件有限公司</v>
          </cell>
          <cell r="F602" t="str">
            <v>座椅事业一部--座椅厂</v>
          </cell>
          <cell r="G602" t="str">
            <v>发泡车间</v>
          </cell>
          <cell r="H602" t="str">
            <v>发泡工</v>
          </cell>
        </row>
        <row r="603">
          <cell r="B603" t="str">
            <v>冯钰国</v>
          </cell>
          <cell r="C603" t="str">
            <v>男</v>
          </cell>
          <cell r="D603" t="str">
            <v>前台</v>
          </cell>
          <cell r="E603" t="str">
            <v>河北光华荣昌汽车部件有限公司</v>
          </cell>
          <cell r="F603" t="str">
            <v>座椅事业一部--座椅厂</v>
          </cell>
          <cell r="G603" t="str">
            <v>发泡车间</v>
          </cell>
          <cell r="H603" t="str">
            <v>发泡工</v>
          </cell>
        </row>
        <row r="604">
          <cell r="B604" t="str">
            <v>吕昊展</v>
          </cell>
          <cell r="C604" t="e">
            <v>#VALUE!</v>
          </cell>
          <cell r="D604" t="str">
            <v>前台</v>
          </cell>
          <cell r="E604" t="str">
            <v>河北光华荣昌汽车部件有限公司</v>
          </cell>
          <cell r="F604" t="str">
            <v>座椅事业一部--座椅厂</v>
          </cell>
          <cell r="G604" t="str">
            <v>发泡车间</v>
          </cell>
          <cell r="H604" t="str">
            <v>发泡工</v>
          </cell>
        </row>
        <row r="605">
          <cell r="B605" t="str">
            <v>蔡建坤</v>
          </cell>
          <cell r="C605" t="str">
            <v>男</v>
          </cell>
          <cell r="D605" t="str">
            <v>前台</v>
          </cell>
          <cell r="E605" t="str">
            <v>河北光华荣昌汽车部件有限公司</v>
          </cell>
          <cell r="F605" t="str">
            <v>座椅事业一部--座椅厂</v>
          </cell>
          <cell r="G605" t="str">
            <v>发泡车间</v>
          </cell>
          <cell r="H605" t="str">
            <v>发泡工</v>
          </cell>
        </row>
        <row r="606">
          <cell r="B606" t="str">
            <v>程从瑞</v>
          </cell>
          <cell r="C606" t="str">
            <v>男</v>
          </cell>
          <cell r="D606" t="str">
            <v>前台</v>
          </cell>
          <cell r="E606" t="str">
            <v>河北光华荣昌汽车部件有限公司</v>
          </cell>
          <cell r="F606" t="str">
            <v>座椅事业一部--座椅厂</v>
          </cell>
          <cell r="G606" t="str">
            <v>发泡车间</v>
          </cell>
          <cell r="H606" t="str">
            <v>发泡工</v>
          </cell>
        </row>
        <row r="607">
          <cell r="B607" t="str">
            <v>张春玉</v>
          </cell>
          <cell r="C607" t="e">
            <v>#VALUE!</v>
          </cell>
          <cell r="D607" t="str">
            <v>前台</v>
          </cell>
          <cell r="E607" t="str">
            <v>河北光华荣昌汽车部件有限公司</v>
          </cell>
          <cell r="F607" t="str">
            <v>座椅事业一部--座椅厂</v>
          </cell>
          <cell r="G607" t="str">
            <v>缝纫车间</v>
          </cell>
          <cell r="H607" t="str">
            <v>裁剪工</v>
          </cell>
        </row>
        <row r="608">
          <cell r="B608" t="str">
            <v>邓雨萌</v>
          </cell>
          <cell r="C608" t="e">
            <v>#VALUE!</v>
          </cell>
          <cell r="D608" t="str">
            <v>前台</v>
          </cell>
          <cell r="E608" t="str">
            <v>河北光华荣昌汽车部件有限公司</v>
          </cell>
          <cell r="F608" t="str">
            <v>座椅事业一部--座椅厂</v>
          </cell>
          <cell r="G608" t="str">
            <v>缝纫车间</v>
          </cell>
          <cell r="H608" t="str">
            <v>缝纫工</v>
          </cell>
        </row>
        <row r="609">
          <cell r="B609" t="str">
            <v>李利苹</v>
          </cell>
          <cell r="C609" t="e">
            <v>#VALUE!</v>
          </cell>
          <cell r="D609" t="str">
            <v>前台</v>
          </cell>
          <cell r="E609" t="str">
            <v>河北光华荣昌汽车部件有限公司</v>
          </cell>
          <cell r="F609" t="str">
            <v>座椅事业一部--座椅厂</v>
          </cell>
          <cell r="G609" t="str">
            <v>缝纫车间</v>
          </cell>
          <cell r="H609" t="str">
            <v>缝纫工</v>
          </cell>
        </row>
        <row r="610">
          <cell r="B610" t="str">
            <v>尹俊花</v>
          </cell>
          <cell r="C610" t="e">
            <v>#VALUE!</v>
          </cell>
          <cell r="D610" t="str">
            <v>前台</v>
          </cell>
          <cell r="E610" t="str">
            <v>河北光华荣昌汽车部件有限公司</v>
          </cell>
          <cell r="F610" t="str">
            <v>座椅事业一部--座椅厂</v>
          </cell>
          <cell r="G610" t="str">
            <v>缝纫车间</v>
          </cell>
          <cell r="H610" t="str">
            <v>缝纫工</v>
          </cell>
        </row>
        <row r="611">
          <cell r="B611" t="str">
            <v>王治飞</v>
          </cell>
          <cell r="C611" t="e">
            <v>#VALUE!</v>
          </cell>
          <cell r="D611" t="str">
            <v>前台</v>
          </cell>
          <cell r="E611" t="str">
            <v>河北光华荣昌汽车部件有限公司</v>
          </cell>
          <cell r="F611" t="str">
            <v>座椅事业一部--座椅厂</v>
          </cell>
          <cell r="G611" t="str">
            <v>缝纫车间</v>
          </cell>
          <cell r="H611" t="str">
            <v>缝纫工</v>
          </cell>
        </row>
        <row r="612">
          <cell r="B612" t="str">
            <v>孔德佳</v>
          </cell>
          <cell r="C612" t="e">
            <v>#VALUE!</v>
          </cell>
          <cell r="D612" t="str">
            <v>前台</v>
          </cell>
          <cell r="E612" t="str">
            <v>河北光华荣昌汽车部件有限公司</v>
          </cell>
          <cell r="F612" t="str">
            <v>座椅事业一部--座椅厂</v>
          </cell>
          <cell r="G612" t="str">
            <v>总经办-销售服务科</v>
          </cell>
          <cell r="H612" t="str">
            <v>装卸工</v>
          </cell>
        </row>
        <row r="613">
          <cell r="B613" t="str">
            <v>曹延庆</v>
          </cell>
          <cell r="C613" t="str">
            <v>女</v>
          </cell>
          <cell r="D613" t="str">
            <v>前台</v>
          </cell>
          <cell r="E613" t="str">
            <v>河北光华荣昌汽车部件有限公司</v>
          </cell>
          <cell r="F613" t="str">
            <v>后视镜事业部</v>
          </cell>
          <cell r="G613" t="str">
            <v>后视镜组装车间</v>
          </cell>
          <cell r="H613" t="str">
            <v>组装工</v>
          </cell>
        </row>
        <row r="614">
          <cell r="B614" t="str">
            <v>刘建杰</v>
          </cell>
          <cell r="C614" t="str">
            <v>女</v>
          </cell>
          <cell r="D614" t="str">
            <v>前台</v>
          </cell>
          <cell r="E614" t="str">
            <v>河北光华荣昌汽车部件有限公司</v>
          </cell>
          <cell r="F614" t="str">
            <v>后视镜事业部</v>
          </cell>
          <cell r="G614" t="str">
            <v>后视镜组装车间</v>
          </cell>
          <cell r="H614" t="str">
            <v>组装工</v>
          </cell>
        </row>
        <row r="615">
          <cell r="B615" t="str">
            <v>张长江</v>
          </cell>
          <cell r="C615" t="e">
            <v>#VALUE!</v>
          </cell>
          <cell r="D615" t="str">
            <v>前台</v>
          </cell>
          <cell r="E615" t="str">
            <v>河北光华荣昌汽车部件有限公司</v>
          </cell>
          <cell r="F615" t="str">
            <v>座椅事业一部--座椅厂</v>
          </cell>
          <cell r="G615" t="str">
            <v>总经办-销售服务科</v>
          </cell>
          <cell r="H615" t="str">
            <v>工装维修</v>
          </cell>
        </row>
        <row r="616">
          <cell r="B616" t="str">
            <v>郭仕鹏</v>
          </cell>
          <cell r="C616" t="str">
            <v>男</v>
          </cell>
          <cell r="D616" t="str">
            <v>前台</v>
          </cell>
          <cell r="E616" t="str">
            <v>河北光华荣昌汽车部件有限公司</v>
          </cell>
          <cell r="F616" t="str">
            <v>座椅事业一部--座椅厂</v>
          </cell>
          <cell r="G616" t="str">
            <v>总经办-销售服务科</v>
          </cell>
          <cell r="H616" t="str">
            <v>工装维修</v>
          </cell>
        </row>
        <row r="617">
          <cell r="B617" t="str">
            <v>刘海明</v>
          </cell>
          <cell r="C617" t="e">
            <v>#VALUE!</v>
          </cell>
          <cell r="D617" t="str">
            <v>前台</v>
          </cell>
          <cell r="E617" t="str">
            <v>河北光华荣昌汽车部件有限公司</v>
          </cell>
          <cell r="F617" t="str">
            <v>座椅事业一部--座椅厂</v>
          </cell>
          <cell r="G617" t="str">
            <v>座椅总装车间</v>
          </cell>
          <cell r="H617" t="str">
            <v>组装工</v>
          </cell>
        </row>
        <row r="618">
          <cell r="B618" t="str">
            <v>赵衍东</v>
          </cell>
          <cell r="C618" t="str">
            <v>男</v>
          </cell>
          <cell r="D618" t="str">
            <v>前台</v>
          </cell>
          <cell r="E618" t="str">
            <v>河北光华荣昌汽车部件有限公司</v>
          </cell>
          <cell r="F618" t="str">
            <v>座椅事业一部--金属件厂</v>
          </cell>
          <cell r="G618" t="str">
            <v>焊接车间</v>
          </cell>
          <cell r="H618" t="str">
            <v>摆件工</v>
          </cell>
        </row>
        <row r="619">
          <cell r="B619" t="str">
            <v>张德林</v>
          </cell>
          <cell r="C619" t="e">
            <v>#VALUE!</v>
          </cell>
          <cell r="D619" t="str">
            <v>前台</v>
          </cell>
          <cell r="E619" t="str">
            <v>河北光华荣昌汽车部件有限公司</v>
          </cell>
          <cell r="F619" t="str">
            <v>座椅事业一部--座椅厂</v>
          </cell>
          <cell r="G619" t="str">
            <v>座椅总装车间</v>
          </cell>
          <cell r="H619" t="str">
            <v>组装工</v>
          </cell>
        </row>
        <row r="620">
          <cell r="B620" t="str">
            <v>张润峰</v>
          </cell>
          <cell r="C620" t="e">
            <v>#VALUE!</v>
          </cell>
          <cell r="D620" t="str">
            <v>前台</v>
          </cell>
          <cell r="E620" t="str">
            <v>河北光华荣昌汽车部件有限公司</v>
          </cell>
          <cell r="F620" t="str">
            <v>座椅事业一部--座椅厂</v>
          </cell>
          <cell r="G620" t="str">
            <v>座椅总装车间</v>
          </cell>
          <cell r="H620" t="str">
            <v>组装工</v>
          </cell>
        </row>
        <row r="621">
          <cell r="B621" t="str">
            <v>孙铜锴</v>
          </cell>
          <cell r="C621" t="e">
            <v>#VALUE!</v>
          </cell>
          <cell r="D621" t="str">
            <v>前台</v>
          </cell>
          <cell r="E621" t="str">
            <v>河北光华荣昌汽车部件有限公司</v>
          </cell>
          <cell r="F621" t="str">
            <v>座椅事业一部--座椅厂</v>
          </cell>
          <cell r="G621" t="str">
            <v>座椅总装车间</v>
          </cell>
          <cell r="H621" t="str">
            <v>组装工</v>
          </cell>
        </row>
        <row r="622">
          <cell r="B622" t="str">
            <v>李佳峻</v>
          </cell>
          <cell r="C622" t="e">
            <v>#VALUE!</v>
          </cell>
          <cell r="D622" t="str">
            <v>前台</v>
          </cell>
          <cell r="E622" t="str">
            <v>河北光华荣昌汽车部件有限公司</v>
          </cell>
          <cell r="F622" t="str">
            <v>座椅事业一部--座椅厂</v>
          </cell>
          <cell r="G622" t="str">
            <v>座椅总装车间</v>
          </cell>
          <cell r="H622" t="str">
            <v>组装工</v>
          </cell>
        </row>
        <row r="623">
          <cell r="B623" t="str">
            <v>曹俊涛</v>
          </cell>
          <cell r="C623" t="e">
            <v>#VALUE!</v>
          </cell>
          <cell r="D623" t="str">
            <v>前台</v>
          </cell>
          <cell r="E623" t="str">
            <v>河北光华荣昌汽车部件有限公司</v>
          </cell>
          <cell r="F623" t="str">
            <v>座椅事业一部--座椅厂</v>
          </cell>
          <cell r="G623" t="str">
            <v>发泡车间</v>
          </cell>
          <cell r="H623" t="str">
            <v>发泡工</v>
          </cell>
        </row>
        <row r="624">
          <cell r="B624" t="str">
            <v>王樱洁</v>
          </cell>
          <cell r="C624" t="e">
            <v>#VALUE!</v>
          </cell>
          <cell r="D624" t="str">
            <v>前台</v>
          </cell>
          <cell r="E624" t="str">
            <v>河北光华荣昌汽车部件有限公司</v>
          </cell>
          <cell r="F624" t="str">
            <v>后视镜事业部</v>
          </cell>
          <cell r="G624" t="str">
            <v>后视镜组装车间</v>
          </cell>
          <cell r="H624" t="str">
            <v>组装工</v>
          </cell>
        </row>
        <row r="625">
          <cell r="B625" t="str">
            <v>王俊广</v>
          </cell>
          <cell r="C625" t="e">
            <v>#VALUE!</v>
          </cell>
          <cell r="D625" t="str">
            <v>前台</v>
          </cell>
          <cell r="E625" t="str">
            <v>河北光华荣昌汽车部件有限公司</v>
          </cell>
          <cell r="F625" t="str">
            <v>座椅事业一部--金属件厂</v>
          </cell>
          <cell r="G625" t="str">
            <v>焊接车间</v>
          </cell>
          <cell r="H625" t="str">
            <v>摆件工</v>
          </cell>
        </row>
        <row r="626">
          <cell r="B626" t="str">
            <v>杨玉青</v>
          </cell>
          <cell r="C626" t="e">
            <v>#VALUE!</v>
          </cell>
          <cell r="D626" t="str">
            <v>前台</v>
          </cell>
          <cell r="E626" t="str">
            <v>河北光华荣昌汽车部件有限公司</v>
          </cell>
          <cell r="F626" t="str">
            <v>座椅事业一部--座椅厂</v>
          </cell>
          <cell r="G626" t="str">
            <v>座椅总装车间</v>
          </cell>
          <cell r="H626" t="str">
            <v>组装工</v>
          </cell>
        </row>
        <row r="627">
          <cell r="B627" t="str">
            <v>曹政</v>
          </cell>
          <cell r="C627" t="e">
            <v>#VALUE!</v>
          </cell>
          <cell r="D627" t="str">
            <v>前台</v>
          </cell>
          <cell r="E627" t="str">
            <v>河北光华荣昌汽车部件有限公司</v>
          </cell>
          <cell r="F627" t="str">
            <v>座椅事业一部--座椅厂</v>
          </cell>
          <cell r="G627" t="str">
            <v>座椅总装车间</v>
          </cell>
          <cell r="H627" t="str">
            <v>组装工</v>
          </cell>
        </row>
        <row r="628">
          <cell r="B628" t="str">
            <v>赵雪翔</v>
          </cell>
          <cell r="C628" t="e">
            <v>#VALUE!</v>
          </cell>
          <cell r="D628" t="str">
            <v>前台</v>
          </cell>
          <cell r="E628" t="str">
            <v>河北光华荣昌汽车部件有限公司</v>
          </cell>
          <cell r="F628" t="str">
            <v>座椅事业一部--座椅厂</v>
          </cell>
          <cell r="G628" t="str">
            <v>座椅总装车间</v>
          </cell>
          <cell r="H628" t="str">
            <v>组装工</v>
          </cell>
        </row>
        <row r="629">
          <cell r="B629" t="str">
            <v>郝树军</v>
          </cell>
          <cell r="C629" t="e">
            <v>#VALUE!</v>
          </cell>
          <cell r="D629" t="str">
            <v>前台</v>
          </cell>
          <cell r="E629" t="str">
            <v>河北光华荣昌汽车部件有限公司</v>
          </cell>
          <cell r="F629" t="str">
            <v>座椅事业一部--座椅厂</v>
          </cell>
          <cell r="G629" t="str">
            <v>座椅总装车间</v>
          </cell>
          <cell r="H629" t="str">
            <v>组装工</v>
          </cell>
        </row>
        <row r="630">
          <cell r="B630" t="str">
            <v>刘海城</v>
          </cell>
          <cell r="C630" t="e">
            <v>#VALUE!</v>
          </cell>
          <cell r="D630" t="str">
            <v>前台</v>
          </cell>
          <cell r="E630" t="str">
            <v>河北光华荣昌汽车部件有限公司</v>
          </cell>
          <cell r="F630" t="str">
            <v>座椅事业一部--座椅厂</v>
          </cell>
          <cell r="G630" t="str">
            <v>座椅总装车间</v>
          </cell>
          <cell r="H630" t="str">
            <v>组装工</v>
          </cell>
        </row>
        <row r="631">
          <cell r="B631" t="str">
            <v>赵增坤</v>
          </cell>
          <cell r="C631" t="e">
            <v>#VALUE!</v>
          </cell>
          <cell r="D631" t="str">
            <v>前台</v>
          </cell>
          <cell r="E631" t="str">
            <v>河北光华荣昌汽车部件有限公司</v>
          </cell>
          <cell r="F631" t="str">
            <v>座椅事业一部--座椅厂</v>
          </cell>
          <cell r="G631" t="str">
            <v>座椅总装车间</v>
          </cell>
          <cell r="H631" t="str">
            <v>组装工</v>
          </cell>
        </row>
        <row r="632">
          <cell r="B632" t="str">
            <v>刘昌林</v>
          </cell>
          <cell r="C632" t="e">
            <v>#VALUE!</v>
          </cell>
          <cell r="D632" t="str">
            <v>前台</v>
          </cell>
          <cell r="E632" t="str">
            <v>河北光华荣昌汽车部件有限公司</v>
          </cell>
          <cell r="F632" t="str">
            <v>座椅事业一部--座椅厂</v>
          </cell>
          <cell r="G632" t="str">
            <v>座椅总装车间</v>
          </cell>
          <cell r="H632" t="str">
            <v>组装工</v>
          </cell>
        </row>
        <row r="633">
          <cell r="B633" t="str">
            <v>齐松源</v>
          </cell>
          <cell r="C633" t="e">
            <v>#VALUE!</v>
          </cell>
          <cell r="D633" t="str">
            <v>前台</v>
          </cell>
          <cell r="E633" t="str">
            <v>河北光华荣昌汽车部件有限公司</v>
          </cell>
          <cell r="F633" t="str">
            <v>座椅事业一部--座椅厂</v>
          </cell>
          <cell r="G633" t="str">
            <v>座椅总装车间</v>
          </cell>
          <cell r="H633" t="str">
            <v>组装工</v>
          </cell>
        </row>
        <row r="634">
          <cell r="B634" t="str">
            <v>米祥瑞</v>
          </cell>
          <cell r="C634" t="e">
            <v>#VALUE!</v>
          </cell>
          <cell r="D634" t="str">
            <v>前台</v>
          </cell>
          <cell r="E634" t="str">
            <v>河北光华荣昌汽车部件有限公司</v>
          </cell>
          <cell r="F634" t="str">
            <v>座椅事业一部--座椅厂</v>
          </cell>
          <cell r="G634" t="str">
            <v>座椅总装车间</v>
          </cell>
          <cell r="H634" t="str">
            <v>组装工</v>
          </cell>
        </row>
        <row r="635">
          <cell r="B635" t="str">
            <v>邢恩玮</v>
          </cell>
          <cell r="C635" t="e">
            <v>#VALUE!</v>
          </cell>
          <cell r="D635" t="str">
            <v>前台</v>
          </cell>
          <cell r="E635" t="str">
            <v>河北光华荣昌汽车部件有限公司</v>
          </cell>
          <cell r="F635" t="str">
            <v>座椅事业一部--座椅厂</v>
          </cell>
          <cell r="G635" t="str">
            <v>座椅总装车间</v>
          </cell>
          <cell r="H635" t="str">
            <v>组装工</v>
          </cell>
        </row>
        <row r="636">
          <cell r="B636" t="str">
            <v>王化成</v>
          </cell>
          <cell r="C636" t="e">
            <v>#VALUE!</v>
          </cell>
          <cell r="D636" t="str">
            <v>前台</v>
          </cell>
          <cell r="E636" t="str">
            <v>河北光华荣昌汽车部件有限公司</v>
          </cell>
          <cell r="F636" t="str">
            <v>座椅事业一部--座椅厂</v>
          </cell>
          <cell r="G636" t="str">
            <v>座椅总装车间</v>
          </cell>
          <cell r="H636" t="str">
            <v>组装工</v>
          </cell>
        </row>
        <row r="637">
          <cell r="B637" t="str">
            <v>赵启皓</v>
          </cell>
          <cell r="C637" t="str">
            <v>男</v>
          </cell>
          <cell r="D637" t="str">
            <v>前台</v>
          </cell>
          <cell r="E637" t="str">
            <v>河北光华荣昌汽车部件有限公司</v>
          </cell>
          <cell r="F637" t="str">
            <v>座椅事业一部--座椅厂</v>
          </cell>
          <cell r="G637" t="str">
            <v>座椅总装车间</v>
          </cell>
          <cell r="H637" t="str">
            <v>组装工</v>
          </cell>
        </row>
        <row r="638">
          <cell r="B638" t="str">
            <v>冯峻</v>
          </cell>
          <cell r="C638" t="str">
            <v>男</v>
          </cell>
          <cell r="D638" t="str">
            <v>前台</v>
          </cell>
          <cell r="E638" t="str">
            <v>河北光华荣昌汽车部件有限公司</v>
          </cell>
          <cell r="F638" t="str">
            <v>座椅事业一部--座椅厂</v>
          </cell>
          <cell r="G638" t="str">
            <v>座椅总装车间</v>
          </cell>
          <cell r="H638" t="str">
            <v>组装工</v>
          </cell>
        </row>
        <row r="639">
          <cell r="B639" t="str">
            <v>宝梦展</v>
          </cell>
          <cell r="C639" t="e">
            <v>#VALUE!</v>
          </cell>
          <cell r="D639" t="str">
            <v>前台</v>
          </cell>
          <cell r="E639" t="str">
            <v>河北光华荣昌汽车部件有限公司</v>
          </cell>
          <cell r="F639" t="str">
            <v>座椅事业一部--座椅厂</v>
          </cell>
          <cell r="G639" t="str">
            <v>座椅总装车间</v>
          </cell>
          <cell r="H639" t="str">
            <v>组装工</v>
          </cell>
        </row>
        <row r="640">
          <cell r="B640" t="str">
            <v>于兆轩</v>
          </cell>
          <cell r="C640" t="e">
            <v>#VALUE!</v>
          </cell>
          <cell r="D640" t="str">
            <v>前台</v>
          </cell>
          <cell r="E640" t="str">
            <v>河北光华荣昌汽车部件有限公司</v>
          </cell>
          <cell r="F640" t="str">
            <v>座椅事业一部--座椅厂</v>
          </cell>
          <cell r="G640" t="str">
            <v>座椅总装车间</v>
          </cell>
          <cell r="H640" t="str">
            <v>组装工</v>
          </cell>
        </row>
        <row r="641">
          <cell r="B641" t="str">
            <v>任相宜</v>
          </cell>
          <cell r="C641" t="str">
            <v>男</v>
          </cell>
          <cell r="D641" t="str">
            <v>前台</v>
          </cell>
          <cell r="E641" t="str">
            <v>河北光华荣昌汽车部件有限公司</v>
          </cell>
          <cell r="F641" t="str">
            <v>座椅事业一部--座椅厂</v>
          </cell>
          <cell r="G641" t="str">
            <v>座椅总装车间</v>
          </cell>
          <cell r="H641" t="str">
            <v>组装工</v>
          </cell>
        </row>
        <row r="642">
          <cell r="B642" t="str">
            <v>王富民</v>
          </cell>
          <cell r="C642" t="str">
            <v>男</v>
          </cell>
          <cell r="D642" t="str">
            <v>前台</v>
          </cell>
          <cell r="E642" t="str">
            <v>河北光华荣昌汽车部件有限公司</v>
          </cell>
          <cell r="F642" t="str">
            <v>座椅事业一部--座椅厂</v>
          </cell>
          <cell r="G642" t="str">
            <v>座椅总装车间</v>
          </cell>
          <cell r="H642" t="str">
            <v>组装工</v>
          </cell>
        </row>
        <row r="643">
          <cell r="B643" t="str">
            <v>王世伟</v>
          </cell>
          <cell r="C643" t="str">
            <v>男</v>
          </cell>
          <cell r="D643" t="str">
            <v>前台</v>
          </cell>
          <cell r="E643" t="str">
            <v>河北光华荣昌汽车部件有限公司</v>
          </cell>
          <cell r="F643" t="str">
            <v>座椅事业一部--座椅厂</v>
          </cell>
          <cell r="G643" t="str">
            <v>座椅总装车间</v>
          </cell>
          <cell r="H643" t="str">
            <v>组装工</v>
          </cell>
        </row>
        <row r="644">
          <cell r="B644" t="str">
            <v>文晓雪</v>
          </cell>
          <cell r="C644" t="str">
            <v>女</v>
          </cell>
          <cell r="D644" t="str">
            <v>前台</v>
          </cell>
          <cell r="E644" t="str">
            <v>河北光华荣昌汽车部件有限公司</v>
          </cell>
          <cell r="F644" t="str">
            <v>座椅事业一部--座椅厂</v>
          </cell>
          <cell r="G644" t="str">
            <v>座椅总装车间</v>
          </cell>
          <cell r="H644" t="str">
            <v>组装工</v>
          </cell>
        </row>
        <row r="645">
          <cell r="B645" t="str">
            <v>闫科屹</v>
          </cell>
          <cell r="C645" t="str">
            <v>男</v>
          </cell>
          <cell r="D645" t="str">
            <v>前台</v>
          </cell>
          <cell r="E645" t="str">
            <v>河北光华荣昌汽车部件有限公司</v>
          </cell>
          <cell r="F645" t="str">
            <v>座椅事业一部--座椅厂</v>
          </cell>
          <cell r="G645" t="str">
            <v>座椅总装车间</v>
          </cell>
          <cell r="H645" t="str">
            <v>组装工</v>
          </cell>
        </row>
        <row r="646">
          <cell r="B646" t="str">
            <v>胡占扬</v>
          </cell>
          <cell r="C646" t="str">
            <v>男</v>
          </cell>
          <cell r="D646" t="str">
            <v>前台</v>
          </cell>
          <cell r="E646" t="str">
            <v>河北光华荣昌汽车部件有限公司</v>
          </cell>
          <cell r="F646" t="str">
            <v>座椅事业一部--座椅厂</v>
          </cell>
          <cell r="G646" t="str">
            <v>座椅总装车间</v>
          </cell>
          <cell r="H646" t="str">
            <v>组装工</v>
          </cell>
        </row>
        <row r="647">
          <cell r="B647" t="str">
            <v>范建伟</v>
          </cell>
          <cell r="C647" t="str">
            <v>男</v>
          </cell>
          <cell r="D647" t="str">
            <v>前台</v>
          </cell>
          <cell r="E647" t="str">
            <v>河北光华荣昌汽车部件有限公司</v>
          </cell>
          <cell r="F647" t="str">
            <v>座椅事业一部--座椅厂</v>
          </cell>
          <cell r="G647" t="str">
            <v>座椅总装车间</v>
          </cell>
          <cell r="H647" t="str">
            <v>组装工</v>
          </cell>
        </row>
        <row r="648">
          <cell r="B648" t="str">
            <v>单凤琴</v>
          </cell>
          <cell r="C648" t="str">
            <v>女</v>
          </cell>
          <cell r="D648" t="str">
            <v>前台</v>
          </cell>
          <cell r="E648" t="str">
            <v>河北光华荣昌汽车部件有限公司</v>
          </cell>
          <cell r="F648" t="str">
            <v>座椅事业一部--座椅厂</v>
          </cell>
          <cell r="G648" t="str">
            <v>座椅总装车间</v>
          </cell>
          <cell r="H648" t="str">
            <v>组装工</v>
          </cell>
        </row>
        <row r="649">
          <cell r="B649" t="str">
            <v>康国芹</v>
          </cell>
          <cell r="C649" t="str">
            <v>女</v>
          </cell>
          <cell r="D649" t="str">
            <v>前台</v>
          </cell>
          <cell r="E649" t="str">
            <v>河北光华荣昌汽车部件有限公司</v>
          </cell>
          <cell r="F649" t="str">
            <v>座椅事业一部--座椅厂</v>
          </cell>
          <cell r="G649" t="str">
            <v>座椅总装车间</v>
          </cell>
          <cell r="H649" t="str">
            <v>组装工</v>
          </cell>
        </row>
        <row r="650">
          <cell r="B650" t="str">
            <v>张春秋</v>
          </cell>
          <cell r="C650" t="e">
            <v>#VALUE!</v>
          </cell>
          <cell r="D650" t="str">
            <v>前台</v>
          </cell>
          <cell r="E650" t="str">
            <v>河北光华荣昌汽车部件有限公司</v>
          </cell>
          <cell r="F650" t="str">
            <v>座椅事业一部--金属件厂</v>
          </cell>
          <cell r="G650" t="str">
            <v>焊接车间</v>
          </cell>
          <cell r="H650" t="str">
            <v>摆件工</v>
          </cell>
        </row>
        <row r="651">
          <cell r="B651" t="str">
            <v>刘兴超</v>
          </cell>
          <cell r="C651" t="str">
            <v>男</v>
          </cell>
          <cell r="D651" t="str">
            <v>前台</v>
          </cell>
          <cell r="E651" t="str">
            <v>河北光华荣昌汽车部件有限公司</v>
          </cell>
          <cell r="F651" t="str">
            <v>座椅事业一部--座椅厂</v>
          </cell>
          <cell r="G651" t="str">
            <v>座椅总装车间</v>
          </cell>
          <cell r="H651" t="str">
            <v>组装工</v>
          </cell>
        </row>
        <row r="652">
          <cell r="B652" t="str">
            <v>柳志冬</v>
          </cell>
          <cell r="C652" t="e">
            <v>#VALUE!</v>
          </cell>
          <cell r="D652" t="str">
            <v>前台</v>
          </cell>
          <cell r="E652" t="str">
            <v>河北光华荣昌汽车部件有限公司</v>
          </cell>
          <cell r="F652" t="str">
            <v>座椅事业一部--金属件厂</v>
          </cell>
          <cell r="G652" t="str">
            <v>冲压弯管车间</v>
          </cell>
          <cell r="H652" t="str">
            <v>冲压工</v>
          </cell>
        </row>
        <row r="653">
          <cell r="B653" t="str">
            <v>丁殿忠</v>
          </cell>
          <cell r="C653" t="e">
            <v>#VALUE!</v>
          </cell>
          <cell r="D653" t="str">
            <v>前台</v>
          </cell>
          <cell r="E653" t="str">
            <v>河北光华荣昌汽车部件有限公司</v>
          </cell>
          <cell r="F653" t="str">
            <v>后视镜事业部</v>
          </cell>
          <cell r="G653" t="str">
            <v>后视镜组装车间</v>
          </cell>
          <cell r="H653" t="str">
            <v>组装工</v>
          </cell>
        </row>
        <row r="654">
          <cell r="B654" t="str">
            <v>武明鑫</v>
          </cell>
          <cell r="C654" t="e">
            <v>#VALUE!</v>
          </cell>
          <cell r="D654" t="str">
            <v>前台</v>
          </cell>
          <cell r="E654" t="str">
            <v>河北光华荣昌汽车部件有限公司</v>
          </cell>
          <cell r="F654" t="str">
            <v>座椅事业一部--座椅厂</v>
          </cell>
          <cell r="G654" t="str">
            <v>制造技术部-质量工艺科</v>
          </cell>
          <cell r="H654" t="str">
            <v>过程质量工程师</v>
          </cell>
        </row>
        <row r="655">
          <cell r="B655" t="str">
            <v>刘广骏</v>
          </cell>
          <cell r="C655" t="str">
            <v>男</v>
          </cell>
          <cell r="D655" t="str">
            <v>前台</v>
          </cell>
          <cell r="E655" t="str">
            <v>河北光华荣昌汽车部件有限公司</v>
          </cell>
          <cell r="F655" t="str">
            <v>座椅事业一部--座椅厂</v>
          </cell>
          <cell r="G655" t="str">
            <v>座椅总装车间</v>
          </cell>
          <cell r="H655" t="str">
            <v>组装工</v>
          </cell>
        </row>
        <row r="656">
          <cell r="B656" t="str">
            <v>王禹衡</v>
          </cell>
          <cell r="C656" t="str">
            <v>男</v>
          </cell>
          <cell r="D656" t="str">
            <v>前台</v>
          </cell>
          <cell r="E656" t="str">
            <v>河北光华荣昌汽车部件有限公司</v>
          </cell>
          <cell r="F656" t="str">
            <v>座椅事业一部--座椅厂</v>
          </cell>
          <cell r="G656" t="str">
            <v>座椅总装车间</v>
          </cell>
          <cell r="H656" t="str">
            <v>组装工</v>
          </cell>
        </row>
        <row r="657">
          <cell r="B657" t="str">
            <v>齐建卫</v>
          </cell>
          <cell r="C657" t="str">
            <v>男</v>
          </cell>
          <cell r="D657" t="str">
            <v>前台</v>
          </cell>
          <cell r="E657" t="str">
            <v>河北光华荣昌汽车部件有限公司</v>
          </cell>
          <cell r="F657" t="str">
            <v>座椅事业一部--座椅厂</v>
          </cell>
          <cell r="G657" t="str">
            <v>座椅总装车间</v>
          </cell>
          <cell r="H657" t="str">
            <v>组装工</v>
          </cell>
        </row>
        <row r="658">
          <cell r="B658" t="str">
            <v>武锦德</v>
          </cell>
          <cell r="C658" t="str">
            <v>男</v>
          </cell>
          <cell r="D658" t="str">
            <v>前台</v>
          </cell>
          <cell r="E658" t="str">
            <v>河北光华荣昌汽车部件有限公司</v>
          </cell>
          <cell r="F658" t="str">
            <v>座椅事业一部--座椅厂</v>
          </cell>
          <cell r="G658" t="str">
            <v>座椅总装车间</v>
          </cell>
          <cell r="H658" t="str">
            <v>组装工</v>
          </cell>
        </row>
        <row r="659">
          <cell r="B659" t="str">
            <v>张宝珠</v>
          </cell>
          <cell r="C659" t="str">
            <v>男</v>
          </cell>
          <cell r="D659" t="str">
            <v>前台</v>
          </cell>
          <cell r="E659" t="str">
            <v>河北光华荣昌汽车部件有限公司</v>
          </cell>
          <cell r="F659" t="str">
            <v>座椅事业一部--座椅厂</v>
          </cell>
          <cell r="G659" t="str">
            <v>座椅总装车间</v>
          </cell>
          <cell r="H659" t="str">
            <v>组装工</v>
          </cell>
        </row>
        <row r="660">
          <cell r="B660" t="str">
            <v>王振家</v>
          </cell>
          <cell r="C660" t="e">
            <v>#VALUE!</v>
          </cell>
          <cell r="D660" t="str">
            <v>前台</v>
          </cell>
          <cell r="E660" t="str">
            <v>河北光华荣昌汽车部件有限公司</v>
          </cell>
          <cell r="F660" t="str">
            <v>座椅事业一部--座椅厂</v>
          </cell>
          <cell r="G660" t="str">
            <v>座椅总装车间</v>
          </cell>
          <cell r="H660" t="str">
            <v>组装工</v>
          </cell>
        </row>
        <row r="661">
          <cell r="B661" t="str">
            <v>吴玺昊</v>
          </cell>
          <cell r="C661" t="e">
            <v>#VALUE!</v>
          </cell>
          <cell r="D661" t="str">
            <v>前台</v>
          </cell>
          <cell r="E661" t="str">
            <v>河北光华荣昌汽车部件有限公司</v>
          </cell>
          <cell r="F661" t="str">
            <v>座椅事业一部--金属件厂</v>
          </cell>
          <cell r="G661" t="str">
            <v>底座装配车间</v>
          </cell>
          <cell r="H661" t="str">
            <v>组装工</v>
          </cell>
        </row>
        <row r="662">
          <cell r="B662" t="str">
            <v>袁建硕</v>
          </cell>
          <cell r="C662" t="str">
            <v>男</v>
          </cell>
          <cell r="D662" t="str">
            <v>前台</v>
          </cell>
          <cell r="E662" t="str">
            <v>河北光华荣昌汽车部件有限公司</v>
          </cell>
          <cell r="F662" t="str">
            <v>座椅事业一部--座椅厂</v>
          </cell>
          <cell r="G662" t="str">
            <v>座椅总装车间</v>
          </cell>
          <cell r="H662" t="str">
            <v>组装工</v>
          </cell>
        </row>
        <row r="663">
          <cell r="B663" t="str">
            <v>孙国强</v>
          </cell>
          <cell r="C663" t="str">
            <v>男</v>
          </cell>
          <cell r="D663" t="str">
            <v>前台</v>
          </cell>
          <cell r="E663" t="str">
            <v>河北光华荣昌汽车部件有限公司</v>
          </cell>
          <cell r="F663" t="str">
            <v>座椅事业一部--座椅厂</v>
          </cell>
          <cell r="G663" t="str">
            <v>座椅总装车间</v>
          </cell>
          <cell r="H663" t="str">
            <v>组装工</v>
          </cell>
        </row>
        <row r="664">
          <cell r="B664" t="str">
            <v>王海名</v>
          </cell>
          <cell r="C664" t="str">
            <v>男</v>
          </cell>
          <cell r="D664" t="str">
            <v>前台</v>
          </cell>
          <cell r="E664" t="str">
            <v>河北光华荣昌汽车部件有限公司</v>
          </cell>
          <cell r="F664" t="str">
            <v>座椅事业一部--座椅厂</v>
          </cell>
          <cell r="G664" t="str">
            <v>座椅总装车间</v>
          </cell>
          <cell r="H664" t="str">
            <v>组装工</v>
          </cell>
        </row>
        <row r="665">
          <cell r="B665" t="str">
            <v>冯嘉晟</v>
          </cell>
          <cell r="C665" t="str">
            <v>男</v>
          </cell>
          <cell r="D665" t="str">
            <v>前台</v>
          </cell>
          <cell r="E665" t="str">
            <v>河北光华荣昌汽车部件有限公司</v>
          </cell>
          <cell r="F665" t="str">
            <v>座椅事业一部--座椅厂</v>
          </cell>
          <cell r="G665" t="str">
            <v>座椅总装车间</v>
          </cell>
          <cell r="H665" t="str">
            <v>组装工</v>
          </cell>
        </row>
        <row r="666">
          <cell r="B666" t="str">
            <v>张彭</v>
          </cell>
          <cell r="C666" t="str">
            <v>男</v>
          </cell>
          <cell r="D666" t="str">
            <v>前台</v>
          </cell>
          <cell r="E666" t="str">
            <v>河北光华荣昌汽车部件有限公司</v>
          </cell>
          <cell r="F666" t="str">
            <v>座椅事业一部--座椅厂</v>
          </cell>
          <cell r="G666" t="str">
            <v>座椅总装车间</v>
          </cell>
          <cell r="H666" t="str">
            <v>组装工</v>
          </cell>
        </row>
        <row r="667">
          <cell r="B667" t="str">
            <v>刘树烨</v>
          </cell>
          <cell r="C667" t="e">
            <v>#VALUE!</v>
          </cell>
          <cell r="D667" t="str">
            <v>前台</v>
          </cell>
          <cell r="E667" t="str">
            <v>河北光华荣昌汽车部件有限公司</v>
          </cell>
          <cell r="F667" t="str">
            <v>座椅事业一部--座椅厂</v>
          </cell>
          <cell r="G667" t="str">
            <v>座椅总装车间</v>
          </cell>
          <cell r="H667" t="str">
            <v>组装工</v>
          </cell>
        </row>
        <row r="668">
          <cell r="B668" t="str">
            <v>王宇轩</v>
          </cell>
          <cell r="C668" t="str">
            <v>男</v>
          </cell>
          <cell r="D668" t="str">
            <v>前台</v>
          </cell>
          <cell r="E668" t="str">
            <v>河北光华荣昌汽车部件有限公司</v>
          </cell>
          <cell r="F668" t="str">
            <v>座椅事业一部--座椅厂</v>
          </cell>
          <cell r="G668" t="str">
            <v>座椅总装车间</v>
          </cell>
          <cell r="H668" t="str">
            <v>组装工</v>
          </cell>
        </row>
        <row r="669">
          <cell r="B669" t="str">
            <v>赵学亮</v>
          </cell>
          <cell r="C669" t="str">
            <v>男</v>
          </cell>
          <cell r="D669" t="str">
            <v>前台</v>
          </cell>
          <cell r="E669" t="str">
            <v>河北光华荣昌汽车部件有限公司</v>
          </cell>
          <cell r="F669" t="str">
            <v>座椅事业一部--座椅厂</v>
          </cell>
          <cell r="G669" t="str">
            <v>座椅总装车间</v>
          </cell>
          <cell r="H669" t="str">
            <v>组装工</v>
          </cell>
        </row>
        <row r="670">
          <cell r="B670" t="str">
            <v>耿宇峰</v>
          </cell>
          <cell r="C670" t="e">
            <v>#VALUE!</v>
          </cell>
          <cell r="D670" t="str">
            <v>前台</v>
          </cell>
          <cell r="E670" t="str">
            <v>河北光华荣昌汽车部件有限公司</v>
          </cell>
          <cell r="F670" t="str">
            <v>座椅事业一部--座椅厂</v>
          </cell>
          <cell r="G670" t="str">
            <v>座椅总装车间</v>
          </cell>
          <cell r="H670" t="str">
            <v>组装工</v>
          </cell>
        </row>
        <row r="671">
          <cell r="B671" t="str">
            <v>孟令玉</v>
          </cell>
          <cell r="C671" t="str">
            <v>男</v>
          </cell>
          <cell r="D671" t="str">
            <v>前台</v>
          </cell>
          <cell r="E671" t="str">
            <v>河北光华荣昌汽车部件有限公司</v>
          </cell>
          <cell r="F671" t="str">
            <v>座椅事业一部--座椅厂</v>
          </cell>
          <cell r="G671" t="str">
            <v>座椅总装车间</v>
          </cell>
          <cell r="H671" t="str">
            <v>组装工</v>
          </cell>
        </row>
        <row r="672">
          <cell r="B672" t="str">
            <v>许家晟</v>
          </cell>
          <cell r="C672" t="str">
            <v>男</v>
          </cell>
          <cell r="D672" t="str">
            <v>前台</v>
          </cell>
          <cell r="E672" t="str">
            <v>河北光华荣昌汽车部件有限公司</v>
          </cell>
          <cell r="F672" t="str">
            <v>座椅事业一部--座椅厂</v>
          </cell>
          <cell r="G672" t="str">
            <v>座椅总装车间</v>
          </cell>
          <cell r="H672" t="str">
            <v>组装工</v>
          </cell>
        </row>
        <row r="673">
          <cell r="B673" t="str">
            <v>李伟刚</v>
          </cell>
          <cell r="C673" t="str">
            <v>男</v>
          </cell>
          <cell r="D673" t="str">
            <v>前台</v>
          </cell>
          <cell r="E673" t="str">
            <v>河北光华荣昌汽车部件有限公司</v>
          </cell>
          <cell r="F673" t="str">
            <v>座椅事业一部--座椅厂</v>
          </cell>
          <cell r="G673" t="str">
            <v>座椅总装车间</v>
          </cell>
          <cell r="H673" t="str">
            <v>组装工</v>
          </cell>
        </row>
        <row r="674">
          <cell r="B674" t="str">
            <v>董兆欣</v>
          </cell>
          <cell r="C674" t="str">
            <v>男</v>
          </cell>
          <cell r="D674" t="str">
            <v>前台</v>
          </cell>
          <cell r="E674" t="str">
            <v>河北光华荣昌汽车部件有限公司</v>
          </cell>
          <cell r="F674" t="str">
            <v>座椅事业一部--座椅厂</v>
          </cell>
          <cell r="G674" t="str">
            <v>座椅总装车间</v>
          </cell>
          <cell r="H674" t="str">
            <v>组装工</v>
          </cell>
        </row>
        <row r="675">
          <cell r="B675" t="str">
            <v>董广燚</v>
          </cell>
          <cell r="C675" t="str">
            <v>男</v>
          </cell>
          <cell r="D675" t="str">
            <v>前台</v>
          </cell>
          <cell r="E675" t="str">
            <v>河北光华荣昌汽车部件有限公司</v>
          </cell>
          <cell r="F675" t="str">
            <v>座椅事业一部--座椅厂</v>
          </cell>
          <cell r="G675" t="str">
            <v>座椅总装车间</v>
          </cell>
          <cell r="H675" t="str">
            <v>组装工</v>
          </cell>
        </row>
        <row r="676">
          <cell r="B676" t="str">
            <v>张崇廷</v>
          </cell>
          <cell r="C676" t="str">
            <v>男</v>
          </cell>
          <cell r="D676" t="str">
            <v>前台</v>
          </cell>
          <cell r="E676" t="str">
            <v>河北光华荣昌汽车部件有限公司</v>
          </cell>
          <cell r="F676" t="str">
            <v>座椅事业一部--座椅厂</v>
          </cell>
          <cell r="G676" t="str">
            <v>座椅总装车间</v>
          </cell>
          <cell r="H676" t="str">
            <v>组装工</v>
          </cell>
        </row>
        <row r="677">
          <cell r="B677" t="str">
            <v>王世玉</v>
          </cell>
          <cell r="C677" t="e">
            <v>#VALUE!</v>
          </cell>
          <cell r="D677" t="str">
            <v>前台</v>
          </cell>
          <cell r="E677" t="str">
            <v>河北光华荣昌汽车部件有限公司</v>
          </cell>
          <cell r="F677" t="str">
            <v>座椅事业一部--座椅厂</v>
          </cell>
          <cell r="G677" t="str">
            <v>座椅总装车间</v>
          </cell>
          <cell r="H677" t="str">
            <v>组装工</v>
          </cell>
        </row>
        <row r="678">
          <cell r="B678" t="str">
            <v>王嘉梁</v>
          </cell>
          <cell r="C678" t="str">
            <v>男</v>
          </cell>
          <cell r="D678" t="str">
            <v>前台</v>
          </cell>
          <cell r="E678" t="str">
            <v>河北光华荣昌汽车部件有限公司</v>
          </cell>
          <cell r="F678" t="str">
            <v>座椅事业一部--座椅厂</v>
          </cell>
          <cell r="G678" t="str">
            <v>座椅总装车间</v>
          </cell>
          <cell r="H678" t="str">
            <v>组装工</v>
          </cell>
        </row>
        <row r="679">
          <cell r="B679" t="str">
            <v>刘家贺</v>
          </cell>
          <cell r="C679" t="str">
            <v>男</v>
          </cell>
          <cell r="D679" t="str">
            <v>前台</v>
          </cell>
          <cell r="E679" t="str">
            <v>河北光华荣昌汽车部件有限公司</v>
          </cell>
          <cell r="F679" t="str">
            <v>座椅事业一部--座椅厂</v>
          </cell>
          <cell r="G679" t="str">
            <v>座椅总装车间</v>
          </cell>
          <cell r="H679" t="str">
            <v>组装工</v>
          </cell>
        </row>
        <row r="680">
          <cell r="B680" t="str">
            <v>张永昌</v>
          </cell>
          <cell r="C680" t="str">
            <v>男</v>
          </cell>
          <cell r="D680" t="str">
            <v>前台</v>
          </cell>
          <cell r="E680" t="str">
            <v>河北光华荣昌汽车部件有限公司</v>
          </cell>
          <cell r="F680" t="str">
            <v>座椅事业一部--座椅厂</v>
          </cell>
          <cell r="G680" t="str">
            <v>座椅总装车间</v>
          </cell>
          <cell r="H680" t="str">
            <v>组装工</v>
          </cell>
        </row>
      </sheetData>
      <sheetData sheetId="1"/>
      <sheetData sheetId="2"/>
      <sheetData sheetId="3"/>
      <sheetData sheetId="4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957.7287152778" refreshedBy="WuYanxia" recordCount="95">
  <cacheSource type="worksheet">
    <worksheetSource ref="B2:O97" sheet="劳务费"/>
  </cacheSource>
  <cacheFields count="14">
    <cacheField name="车间" numFmtId="0">
      <sharedItems count="11">
        <s v="注塑"/>
        <s v="电泳"/>
        <s v="冲压"/>
        <s v="底座"/>
        <s v="工艺工程部"/>
        <s v="发泡"/>
        <s v="焊接"/>
        <s v="销售"/>
        <s v="后视镜"/>
        <s v="3.0H6"/>
        <s v="2.0重卡"/>
      </sharedItems>
    </cacheField>
    <cacheField name="姓名" numFmtId="0">
      <sharedItems count="94">
        <s v="韩明霞"/>
        <s v="赵永爱"/>
        <s v="陈华"/>
        <s v="赵春娥"/>
        <s v="闫庆军"/>
        <s v="徐淑珍"/>
        <s v="张瑞丽"/>
        <s v="马文博"/>
        <s v="闫麟"/>
        <s v="刘新"/>
        <s v="闻龙超"/>
        <s v="刘万鹏"/>
        <s v="李玉强"/>
        <s v="付玉浩1"/>
        <s v="崔淑玲"/>
        <s v="王金玉"/>
        <s v="刘希伟"/>
        <s v="李金良"/>
        <s v="孟祥广"/>
        <s v="徐福祥"/>
        <s v="王宏建"/>
        <s v="王云"/>
        <s v="王祥旭"/>
        <s v="蒋金伟"/>
        <s v="徐秀云"/>
        <s v="宋风君"/>
        <s v="于德雨"/>
        <s v="李承骏"/>
        <s v="刘振煊"/>
        <s v="李中乐"/>
        <s v="张鹤潇"/>
        <s v="张智斌"/>
        <s v="赵玉合"/>
        <s v="吴英正"/>
        <s v="白昌昊"/>
        <s v="王佳乐"/>
        <s v="王春蕾"/>
        <s v="李树昶"/>
        <s v="高英浩"/>
        <s v="程鸿林"/>
        <s v="孙新华"/>
        <s v="李春梅"/>
        <s v="郭仕鹏"/>
        <s v="张淑敏"/>
        <s v="马文亮"/>
        <s v="刘洪源"/>
        <s v="齐博凯"/>
        <s v="宗春友"/>
        <s v="宗晓雄"/>
        <s v="王盼盼"/>
        <s v="张德义"/>
        <s v="耿浩玮"/>
        <s v="时文东"/>
        <s v="邓福海"/>
        <s v="刘厚腾"/>
        <s v="滕爱文"/>
        <s v="高磊"/>
        <s v="付玉浩"/>
        <s v="姚鹏飞"/>
        <s v="李鑫瑞"/>
        <s v="周庆雨"/>
        <s v="王进"/>
        <s v="郑文风"/>
        <s v="王振"/>
        <s v="张志城"/>
        <s v="王英圳"/>
        <s v="杨朔"/>
        <s v="刘晔"/>
        <s v="刘力禹"/>
        <s v="滕连旺"/>
        <s v="王洪艺"/>
        <s v="张传稳"/>
        <s v="杨浩"/>
        <s v="刘洪源1"/>
        <s v="齐博凯1"/>
        <s v="孙文晶"/>
        <s v="张伟东"/>
        <s v="鲁璐"/>
        <s v="袁帅"/>
        <s v="于培沂"/>
        <s v="刘红元"/>
        <s v="刘保玲"/>
        <s v="王文超"/>
        <s v="宋忱朔"/>
        <s v="李帅霖"/>
        <s v="张丽"/>
        <s v="冯玉兰"/>
        <s v="曹政"/>
        <s v="张宝珠"/>
        <s v="王海名"/>
        <s v="冯嘉晟"/>
        <s v="孙国强"/>
        <s v="王嘉梁"/>
        <s v="张彭"/>
      </sharedItems>
    </cacheField>
    <cacheField name="职位" numFmtId="0">
      <sharedItems count="6">
        <s v="操作工"/>
        <s v="焊工"/>
        <s v="组装工"/>
        <s v="新产品试制技工"/>
        <s v="发泡工"/>
        <s v="摆件工"/>
      </sharedItems>
    </cacheField>
    <cacheField name="出勤天数" numFmtId="0">
      <sharedItems containsSemiMixedTypes="0" containsString="0" containsNumber="1" minValue="1" maxValue="29.5" count="42">
        <n v="15"/>
        <n v="3"/>
        <n v="14.5"/>
        <n v="17"/>
        <n v="21.5"/>
        <n v="19"/>
        <n v="22.5"/>
        <n v="29"/>
        <n v="28"/>
        <n v="22"/>
        <n v="1"/>
        <n v="4"/>
        <n v="24.5"/>
        <n v="27.5"/>
        <n v="26"/>
        <n v="12"/>
        <n v="14"/>
        <n v="3.5"/>
        <n v="15.5"/>
        <n v="16"/>
        <n v="6"/>
        <n v="24"/>
        <n v="13"/>
        <n v="8"/>
        <n v="26.5"/>
        <n v="9"/>
        <n v="9.5"/>
        <n v="7.5"/>
        <n v="23.5"/>
        <n v="29.5"/>
        <n v="25"/>
        <n v="23"/>
        <n v="2.5"/>
        <n v="1.5"/>
        <n v="5"/>
        <n v="10"/>
        <n v="2"/>
        <n v="20"/>
        <n v="16.5"/>
        <n v="21"/>
        <n v="28.5"/>
        <n v="7"/>
      </sharedItems>
    </cacheField>
    <cacheField name="日常工时" numFmtId="0">
      <sharedItems containsSemiMixedTypes="0" containsString="0" containsNumber="1" minValue="8" maxValue="238" count="52">
        <n v="120"/>
        <n v="24"/>
        <n v="116"/>
        <n v="136"/>
        <n v="173"/>
        <n v="152"/>
        <n v="181"/>
        <n v="231.5"/>
        <n v="224"/>
        <n v="8"/>
        <n v="32"/>
        <n v="200"/>
        <n v="208"/>
        <n v="96"/>
        <n v="112"/>
        <n v="27.5"/>
        <n v="128"/>
        <n v="48"/>
        <n v="191"/>
        <n v="47.5"/>
        <n v="180.5"/>
        <n v="151"/>
        <n v="111"/>
        <n v="104"/>
        <n v="64"/>
        <n v="212"/>
        <n v="72"/>
        <n v="76"/>
        <n v="59"/>
        <n v="31"/>
        <n v="186.5"/>
        <n v="238"/>
        <n v="231"/>
        <n v="191.5"/>
        <n v="189"/>
        <n v="189.5"/>
        <n v="19"/>
        <n v="17.5"/>
        <n v="40"/>
        <n v="80"/>
        <n v="26"/>
        <n v="16"/>
        <n v="89"/>
        <n v="196"/>
        <n v="192"/>
        <n v="165.5"/>
        <n v="123"/>
        <n v="134"/>
        <n v="119.5"/>
        <n v="167"/>
        <n v="175.5"/>
        <n v="56"/>
      </sharedItems>
    </cacheField>
    <cacheField name="日常单价" numFmtId="0">
      <sharedItems containsSemiMixedTypes="0" containsString="0" containsNumber="1" minValue="18" maxValue="30" count="7">
        <n v="18"/>
        <n v="30"/>
        <n v="19"/>
        <n v="21"/>
        <n v="20"/>
        <n v="19.5"/>
        <n v="23"/>
      </sharedItems>
    </cacheField>
    <cacheField name="日常工资" numFmtId="0">
      <sharedItems containsSemiMixedTypes="0" containsString="0" containsNumber="1" minValue="152" maxValue="7140" count="70">
        <n v="2160"/>
        <n v="432"/>
        <n v="2088"/>
        <n v="2448"/>
        <n v="5190"/>
        <n v="2888"/>
        <n v="3439"/>
        <n v="4398.5"/>
        <n v="4256"/>
        <n v="6720"/>
        <n v="152"/>
        <n v="608"/>
        <n v="3800"/>
        <n v="4560"/>
        <n v="6240"/>
        <n v="2016"/>
        <n v="3360"/>
        <n v="2352"/>
        <n v="522.5"/>
        <n v="3840"/>
        <n v="2432"/>
        <n v="912"/>
        <n v="3629"/>
        <n v="902.5"/>
        <n v="3429.5"/>
        <n v="2869"/>
        <n v="1008"/>
        <n v="2331"/>
        <n v="2184"/>
        <n v="1216"/>
        <n v="4240"/>
        <n v="1368"/>
        <n v="1444"/>
        <n v="720"/>
        <n v="1121"/>
        <n v="589"/>
        <n v="672"/>
        <n v="1344"/>
        <n v="3543.5"/>
        <n v="7140"/>
        <n v="4389"/>
        <n v="3638.5"/>
        <n v="3780"/>
        <n v="3790"/>
        <n v="6930"/>
        <n v="361"/>
        <n v="525"/>
        <n v="840"/>
        <n v="1520"/>
        <n v="494"/>
        <n v="456"/>
        <n v="336"/>
        <n v="1869"/>
        <n v="504"/>
        <n v="4368"/>
        <n v="4116"/>
        <n v="4032"/>
        <n v="3475.5"/>
        <n v="2583"/>
        <n v="2814"/>
        <n v="2509.5"/>
        <n v="3507"/>
        <n v="1239"/>
        <n v="4998"/>
        <n v="4861.5"/>
        <n v="3422.25"/>
        <n v="1840"/>
        <n v="552"/>
        <n v="1176"/>
        <n v="368"/>
      </sharedItems>
    </cacheField>
    <cacheField name="加班工时" numFmtId="0">
      <sharedItems containsSemiMixedTypes="0" containsString="0" containsNumber="1" minValue="0" maxValue="120" count="71">
        <n v="70.5"/>
        <n v="9"/>
        <n v="50"/>
        <n v="61.5"/>
        <n v="66"/>
        <n v="58"/>
        <n v="89"/>
        <n v="104.5"/>
        <n v="106"/>
        <n v="98"/>
        <n v="42"/>
        <n v="2.5"/>
        <n v="13.5"/>
        <n v="98.5"/>
        <n v="86"/>
        <n v="62"/>
        <n v="89.5"/>
        <n v="36"/>
        <n v="37"/>
        <n v="55.5"/>
        <n v="5"/>
        <n v="44.5"/>
        <n v="40"/>
        <n v="11.5"/>
        <n v="82"/>
        <n v="15"/>
        <n v="81"/>
        <n v="73"/>
        <n v="24"/>
        <n v="44"/>
        <n v="39"/>
        <n v="25"/>
        <n v="84.5"/>
        <n v="28"/>
        <n v="33"/>
        <n v="39.5"/>
        <n v="0"/>
        <n v="27"/>
        <n v="18"/>
        <n v="6"/>
        <n v="12"/>
        <n v="23"/>
        <n v="67.5"/>
        <n v="92.5"/>
        <n v="112.5"/>
        <n v="101"/>
        <n v="74.5"/>
        <n v="90.5"/>
        <n v="34.5"/>
        <n v="6.5"/>
        <n v="3"/>
        <n v="3.5"/>
        <n v="10"/>
        <n v="8"/>
        <n v="20.5"/>
        <n v="30.5"/>
        <n v="7.5"/>
        <n v="108"/>
        <n v="80.5"/>
        <n v="97.5"/>
        <n v="55"/>
        <n v="51"/>
        <n v="60.5"/>
        <n v="43.5"/>
        <n v="1"/>
        <n v="47.5"/>
        <n v="117"/>
        <n v="120"/>
        <n v="72"/>
        <n v="35.5"/>
        <n v="20"/>
      </sharedItems>
    </cacheField>
    <cacheField name="加班单价" numFmtId="0">
      <sharedItems containsSemiMixedTypes="0" containsString="0" containsNumber="1" minValue="18" maxValue="30" count="7">
        <n v="18"/>
        <n v="30"/>
        <n v="20"/>
        <n v="19"/>
        <n v="21"/>
        <n v="20.5"/>
        <n v="23"/>
      </sharedItems>
    </cacheField>
    <cacheField name="加班工资" numFmtId="0">
      <sharedItems containsSemiMixedTypes="0" containsString="0" containsNumber="1" minValue="0" maxValue="2775" count="82">
        <n v="1269"/>
        <n v="162"/>
        <n v="900"/>
        <n v="1107"/>
        <n v="1188"/>
        <n v="1740"/>
        <n v="1780"/>
        <n v="2090"/>
        <n v="2120"/>
        <n v="1960"/>
        <n v="1260"/>
        <n v="47.5"/>
        <n v="256.5"/>
        <n v="1871.5"/>
        <n v="2580"/>
        <n v="1860"/>
        <n v="2685"/>
        <n v="756"/>
        <n v="1110"/>
        <n v="1165.5"/>
        <n v="95"/>
        <n v="1335"/>
        <n v="760"/>
        <n v="218.5"/>
        <n v="1558"/>
        <n v="285"/>
        <n v="1539"/>
        <n v="1387"/>
        <n v="504"/>
        <n v="924"/>
        <n v="819"/>
        <n v="475"/>
        <n v="1690"/>
        <n v="532"/>
        <n v="627"/>
        <n v="829.5"/>
        <n v="0"/>
        <n v="810"/>
        <n v="720"/>
        <n v="342"/>
        <n v="114"/>
        <n v="252"/>
        <n v="437"/>
        <n v="1282.5"/>
        <n v="2775"/>
        <n v="2137.5"/>
        <n v="1919"/>
        <n v="1415.5"/>
        <n v="1240"/>
        <n v="2715"/>
        <n v="724.5"/>
        <n v="123.5"/>
        <n v="57"/>
        <n v="66.5"/>
        <n v="1985.5"/>
        <n v="315"/>
        <n v="190"/>
        <n v="171"/>
        <n v="168"/>
        <n v="430.5"/>
        <n v="241.5"/>
        <n v="640.5"/>
        <n v="157.5"/>
        <n v="2268"/>
        <n v="1690.5"/>
        <n v="2047.5"/>
        <n v="1155"/>
        <n v="1071"/>
        <n v="1270.5"/>
        <n v="913.5"/>
        <n v="210"/>
        <n v="21"/>
        <n v="997.5"/>
        <n v="378"/>
        <n v="2457"/>
        <n v="2520"/>
        <n v="1476"/>
        <n v="851"/>
        <n v="69"/>
        <n v="745.5"/>
        <n v="420"/>
        <n v="115"/>
      </sharedItems>
    </cacheField>
    <cacheField name="奖惩" numFmtId="0">
      <sharedItems containsSemiMixedTypes="0" containsString="0" containsNumber="1" minValue="0" maxValue="1959.5" count="39">
        <n v="300"/>
        <n v="0"/>
        <n v="140"/>
        <n v="255"/>
        <n v="252"/>
        <n v="202"/>
        <n v="332"/>
        <n v="338"/>
        <n v="302.5"/>
        <n v="15"/>
        <n v="60"/>
        <n v="247"/>
        <n v="160"/>
        <n v="40"/>
        <n v="20"/>
        <n v="472"/>
        <n v="231"/>
        <n v="144"/>
        <n v="120"/>
        <n v="226"/>
        <n v="136.5"/>
        <n v="168"/>
        <n v="36"/>
        <n v="151"/>
        <n v="560"/>
        <n v="449"/>
        <n v="128"/>
        <n v="405"/>
        <n v="103"/>
        <n v="220"/>
        <n v="234"/>
        <n v="26"/>
        <n v="1959.5"/>
        <n v="200"/>
        <n v="80"/>
        <n v="100"/>
        <n v="180"/>
        <n v="360"/>
        <n v="154.5"/>
      </sharedItems>
    </cacheField>
    <cacheField name="工资小计" numFmtId="0">
      <sharedItems containsSemiMixedTypes="0" containsString="0" containsNumber="1" minValue="209" maxValue="9915" count="86">
        <n v="3729"/>
        <n v="594"/>
        <n v="3128"/>
        <n v="3810"/>
        <n v="3600"/>
        <n v="6930"/>
        <n v="4870"/>
        <n v="5861"/>
        <n v="6856.5"/>
        <n v="6518.5"/>
        <n v="7980"/>
        <n v="214.5"/>
        <n v="924.5"/>
        <n v="5918.5"/>
        <n v="9600"/>
        <n v="6720"/>
        <n v="9085"/>
        <n v="2772"/>
        <n v="4470"/>
        <n v="3517.5"/>
        <n v="657.5"/>
        <n v="5175"/>
        <n v="3212"/>
        <n v="1150.5"/>
        <n v="5659"/>
        <n v="1187.5"/>
        <n v="5199.5"/>
        <n v="4400"/>
        <n v="1632"/>
        <n v="3555"/>
        <n v="3003"/>
        <n v="1917"/>
        <n v="6066.5"/>
        <n v="1900"/>
        <n v="2071"/>
        <n v="3013.5"/>
        <n v="720"/>
        <n v="2970"/>
        <n v="2880"/>
        <n v="1631"/>
        <n v="739"/>
        <n v="924"/>
        <n v="1781"/>
        <n v="4977"/>
        <n v="9915"/>
        <n v="7086.5"/>
        <n v="6168"/>
        <n v="5182"/>
        <n v="5425"/>
        <n v="5133"/>
        <n v="9865"/>
        <n v="2908.5"/>
        <n v="484.5"/>
        <n v="229"/>
        <n v="209"/>
        <n v="218.5"/>
        <n v="525"/>
        <n v="5858"/>
        <n v="1155"/>
        <n v="2306"/>
        <n v="684"/>
        <n v="627"/>
        <n v="544"/>
        <n v="3734"/>
        <n v="933.5"/>
        <n v="2509.5"/>
        <n v="661.5"/>
        <n v="6936"/>
        <n v="6006.5"/>
        <n v="6379.5"/>
        <n v="4710.5"/>
        <n v="3754"/>
        <n v="4264.5"/>
        <n v="3543"/>
        <n v="1050"/>
        <n v="357"/>
        <n v="4624.5"/>
        <n v="1697"/>
        <n v="7815"/>
        <n v="7741.5"/>
        <n v="5052.75"/>
        <n v="2691"/>
        <n v="672"/>
        <n v="621"/>
        <n v="1921.5"/>
        <n v="483"/>
      </sharedItems>
    </cacheField>
    <cacheField name="饭补" numFmtId="0">
      <sharedItems containsSemiMixedTypes="0" containsString="0" containsNumber="1" minValue="5" maxValue="220" count="43">
        <n v="75"/>
        <n v="15"/>
        <n v="72.5"/>
        <n v="85"/>
        <n v="107.5"/>
        <n v="95"/>
        <n v="112.5"/>
        <n v="145"/>
        <n v="140"/>
        <n v="220"/>
        <n v="5"/>
        <n v="20"/>
        <n v="122.5"/>
        <n v="137.5"/>
        <n v="130"/>
        <n v="60"/>
        <n v="70"/>
        <n v="17.5"/>
        <n v="77.5"/>
        <n v="80"/>
        <n v="30"/>
        <n v="120"/>
        <n v="65"/>
        <n v="40"/>
        <n v="132.5"/>
        <n v="45"/>
        <n v="47.5"/>
        <n v="37.5"/>
        <n v="117.5"/>
        <n v="147.5"/>
        <n v="125"/>
        <n v="110"/>
        <n v="115"/>
        <n v="12.5"/>
        <n v="7.5"/>
        <n v="25"/>
        <n v="50"/>
        <n v="10"/>
        <n v="100"/>
        <n v="82.5"/>
        <n v="105"/>
        <n v="142.5"/>
        <n v="35"/>
      </sharedItems>
    </cacheField>
    <cacheField name="工资合计" numFmtId="0">
      <sharedItems containsSemiMixedTypes="0" containsString="0" containsNumber="1" minValue="214" maxValue="10062.5" count="87">
        <n v="3804"/>
        <n v="609"/>
        <n v="3200.5"/>
        <n v="3895"/>
        <n v="3675"/>
        <n v="7037.5"/>
        <n v="4965"/>
        <n v="5973.5"/>
        <n v="7001.5"/>
        <n v="6658.5"/>
        <n v="8200"/>
        <n v="219.5"/>
        <n v="944.5"/>
        <n v="6041"/>
        <n v="9737.5"/>
        <n v="6815"/>
        <n v="9215"/>
        <n v="2832"/>
        <n v="4540"/>
        <n v="3587.5"/>
        <n v="675"/>
        <n v="5252.5"/>
        <n v="3292"/>
        <n v="1180.5"/>
        <n v="5779"/>
        <n v="1217.5"/>
        <n v="5312"/>
        <n v="4495"/>
        <n v="1662"/>
        <n v="3625"/>
        <n v="3068"/>
        <n v="1957"/>
        <n v="6199"/>
        <n v="1945"/>
        <n v="2118.5"/>
        <n v="3078.5"/>
        <n v="735"/>
        <n v="3015"/>
        <n v="2925"/>
        <n v="1668.5"/>
        <n v="759"/>
        <n v="944"/>
        <n v="1821"/>
        <n v="5094.5"/>
        <n v="10062.5"/>
        <n v="7226.5"/>
        <n v="6293"/>
        <n v="5292"/>
        <n v="5542.5"/>
        <n v="5248"/>
        <n v="10010"/>
        <n v="2973.5"/>
        <n v="497"/>
        <n v="234"/>
        <n v="214"/>
        <n v="223.5"/>
        <n v="532.5"/>
        <n v="5973"/>
        <n v="1180"/>
        <n v="2356"/>
        <n v="699"/>
        <n v="642"/>
        <n v="554"/>
        <n v="3814"/>
        <n v="953.5"/>
        <n v="2559.5"/>
        <n v="676.5"/>
        <n v="7066"/>
        <n v="6126.5"/>
        <n v="6499.5"/>
        <n v="4810.5"/>
        <n v="3829"/>
        <n v="4347"/>
        <n v="3688"/>
        <n v="1075"/>
        <n v="367"/>
        <n v="4729.5"/>
        <n v="1734.5"/>
        <n v="7960"/>
        <n v="7884"/>
        <n v="5162.75"/>
        <n v="2741"/>
        <n v="687"/>
        <n v="636"/>
        <n v="1956.5"/>
        <n v="939"/>
        <n v="493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5">
  <r>
    <x v="0"/>
    <x v="0"/>
    <x v="0"/>
    <x v="0"/>
    <x v="0"/>
    <x v="0"/>
    <x v="0"/>
    <x v="0"/>
    <x v="0"/>
    <x v="0"/>
    <x v="0"/>
    <x v="0"/>
    <x v="0"/>
    <x v="0"/>
  </r>
  <r>
    <x v="1"/>
    <x v="1"/>
    <x v="0"/>
    <x v="1"/>
    <x v="1"/>
    <x v="0"/>
    <x v="1"/>
    <x v="1"/>
    <x v="0"/>
    <x v="1"/>
    <x v="1"/>
    <x v="1"/>
    <x v="1"/>
    <x v="1"/>
  </r>
  <r>
    <x v="1"/>
    <x v="2"/>
    <x v="0"/>
    <x v="2"/>
    <x v="2"/>
    <x v="0"/>
    <x v="2"/>
    <x v="2"/>
    <x v="0"/>
    <x v="2"/>
    <x v="2"/>
    <x v="2"/>
    <x v="2"/>
    <x v="2"/>
  </r>
  <r>
    <x v="1"/>
    <x v="3"/>
    <x v="0"/>
    <x v="2"/>
    <x v="2"/>
    <x v="0"/>
    <x v="2"/>
    <x v="2"/>
    <x v="0"/>
    <x v="2"/>
    <x v="2"/>
    <x v="2"/>
    <x v="2"/>
    <x v="2"/>
  </r>
  <r>
    <x v="1"/>
    <x v="4"/>
    <x v="0"/>
    <x v="3"/>
    <x v="3"/>
    <x v="0"/>
    <x v="3"/>
    <x v="3"/>
    <x v="0"/>
    <x v="3"/>
    <x v="3"/>
    <x v="3"/>
    <x v="3"/>
    <x v="3"/>
  </r>
  <r>
    <x v="1"/>
    <x v="5"/>
    <x v="0"/>
    <x v="3"/>
    <x v="3"/>
    <x v="0"/>
    <x v="3"/>
    <x v="3"/>
    <x v="0"/>
    <x v="3"/>
    <x v="3"/>
    <x v="3"/>
    <x v="3"/>
    <x v="3"/>
  </r>
  <r>
    <x v="1"/>
    <x v="6"/>
    <x v="0"/>
    <x v="0"/>
    <x v="0"/>
    <x v="0"/>
    <x v="0"/>
    <x v="4"/>
    <x v="0"/>
    <x v="4"/>
    <x v="4"/>
    <x v="4"/>
    <x v="0"/>
    <x v="4"/>
  </r>
  <r>
    <x v="2"/>
    <x v="7"/>
    <x v="1"/>
    <x v="4"/>
    <x v="4"/>
    <x v="1"/>
    <x v="4"/>
    <x v="5"/>
    <x v="1"/>
    <x v="5"/>
    <x v="1"/>
    <x v="5"/>
    <x v="4"/>
    <x v="5"/>
  </r>
  <r>
    <x v="3"/>
    <x v="8"/>
    <x v="2"/>
    <x v="5"/>
    <x v="5"/>
    <x v="2"/>
    <x v="5"/>
    <x v="6"/>
    <x v="2"/>
    <x v="6"/>
    <x v="5"/>
    <x v="6"/>
    <x v="5"/>
    <x v="6"/>
  </r>
  <r>
    <x v="3"/>
    <x v="9"/>
    <x v="2"/>
    <x v="6"/>
    <x v="6"/>
    <x v="2"/>
    <x v="6"/>
    <x v="7"/>
    <x v="2"/>
    <x v="7"/>
    <x v="6"/>
    <x v="7"/>
    <x v="6"/>
    <x v="7"/>
  </r>
  <r>
    <x v="3"/>
    <x v="10"/>
    <x v="2"/>
    <x v="7"/>
    <x v="7"/>
    <x v="2"/>
    <x v="7"/>
    <x v="8"/>
    <x v="2"/>
    <x v="8"/>
    <x v="7"/>
    <x v="8"/>
    <x v="7"/>
    <x v="8"/>
  </r>
  <r>
    <x v="3"/>
    <x v="11"/>
    <x v="2"/>
    <x v="8"/>
    <x v="8"/>
    <x v="2"/>
    <x v="8"/>
    <x v="9"/>
    <x v="2"/>
    <x v="9"/>
    <x v="8"/>
    <x v="9"/>
    <x v="8"/>
    <x v="9"/>
  </r>
  <r>
    <x v="4"/>
    <x v="12"/>
    <x v="3"/>
    <x v="9"/>
    <x v="8"/>
    <x v="1"/>
    <x v="9"/>
    <x v="10"/>
    <x v="1"/>
    <x v="10"/>
    <x v="1"/>
    <x v="10"/>
    <x v="9"/>
    <x v="10"/>
  </r>
  <r>
    <x v="5"/>
    <x v="13"/>
    <x v="4"/>
    <x v="10"/>
    <x v="9"/>
    <x v="2"/>
    <x v="10"/>
    <x v="11"/>
    <x v="3"/>
    <x v="11"/>
    <x v="9"/>
    <x v="11"/>
    <x v="10"/>
    <x v="11"/>
  </r>
  <r>
    <x v="5"/>
    <x v="14"/>
    <x v="4"/>
    <x v="11"/>
    <x v="10"/>
    <x v="2"/>
    <x v="11"/>
    <x v="12"/>
    <x v="3"/>
    <x v="12"/>
    <x v="10"/>
    <x v="12"/>
    <x v="11"/>
    <x v="12"/>
  </r>
  <r>
    <x v="6"/>
    <x v="15"/>
    <x v="5"/>
    <x v="12"/>
    <x v="11"/>
    <x v="2"/>
    <x v="12"/>
    <x v="13"/>
    <x v="3"/>
    <x v="13"/>
    <x v="11"/>
    <x v="13"/>
    <x v="12"/>
    <x v="13"/>
  </r>
  <r>
    <x v="6"/>
    <x v="16"/>
    <x v="1"/>
    <x v="13"/>
    <x v="8"/>
    <x v="1"/>
    <x v="9"/>
    <x v="14"/>
    <x v="1"/>
    <x v="14"/>
    <x v="0"/>
    <x v="14"/>
    <x v="13"/>
    <x v="14"/>
  </r>
  <r>
    <x v="6"/>
    <x v="17"/>
    <x v="1"/>
    <x v="5"/>
    <x v="5"/>
    <x v="1"/>
    <x v="13"/>
    <x v="15"/>
    <x v="1"/>
    <x v="15"/>
    <x v="0"/>
    <x v="15"/>
    <x v="5"/>
    <x v="15"/>
  </r>
  <r>
    <x v="6"/>
    <x v="18"/>
    <x v="1"/>
    <x v="14"/>
    <x v="12"/>
    <x v="1"/>
    <x v="14"/>
    <x v="16"/>
    <x v="1"/>
    <x v="16"/>
    <x v="12"/>
    <x v="16"/>
    <x v="14"/>
    <x v="16"/>
  </r>
  <r>
    <x v="6"/>
    <x v="19"/>
    <x v="5"/>
    <x v="15"/>
    <x v="13"/>
    <x v="3"/>
    <x v="15"/>
    <x v="17"/>
    <x v="4"/>
    <x v="17"/>
    <x v="1"/>
    <x v="17"/>
    <x v="15"/>
    <x v="17"/>
  </r>
  <r>
    <x v="6"/>
    <x v="20"/>
    <x v="1"/>
    <x v="16"/>
    <x v="14"/>
    <x v="1"/>
    <x v="16"/>
    <x v="18"/>
    <x v="1"/>
    <x v="18"/>
    <x v="1"/>
    <x v="18"/>
    <x v="16"/>
    <x v="18"/>
  </r>
  <r>
    <x v="6"/>
    <x v="21"/>
    <x v="5"/>
    <x v="16"/>
    <x v="14"/>
    <x v="3"/>
    <x v="17"/>
    <x v="19"/>
    <x v="4"/>
    <x v="19"/>
    <x v="1"/>
    <x v="19"/>
    <x v="16"/>
    <x v="19"/>
  </r>
  <r>
    <x v="6"/>
    <x v="22"/>
    <x v="5"/>
    <x v="17"/>
    <x v="15"/>
    <x v="2"/>
    <x v="18"/>
    <x v="20"/>
    <x v="3"/>
    <x v="20"/>
    <x v="13"/>
    <x v="20"/>
    <x v="17"/>
    <x v="20"/>
  </r>
  <r>
    <x v="6"/>
    <x v="23"/>
    <x v="1"/>
    <x v="18"/>
    <x v="16"/>
    <x v="1"/>
    <x v="19"/>
    <x v="21"/>
    <x v="1"/>
    <x v="21"/>
    <x v="1"/>
    <x v="21"/>
    <x v="18"/>
    <x v="21"/>
  </r>
  <r>
    <x v="6"/>
    <x v="24"/>
    <x v="5"/>
    <x v="19"/>
    <x v="16"/>
    <x v="2"/>
    <x v="20"/>
    <x v="22"/>
    <x v="3"/>
    <x v="22"/>
    <x v="14"/>
    <x v="22"/>
    <x v="19"/>
    <x v="22"/>
  </r>
  <r>
    <x v="6"/>
    <x v="25"/>
    <x v="5"/>
    <x v="20"/>
    <x v="17"/>
    <x v="2"/>
    <x v="21"/>
    <x v="23"/>
    <x v="3"/>
    <x v="23"/>
    <x v="14"/>
    <x v="23"/>
    <x v="20"/>
    <x v="23"/>
  </r>
  <r>
    <x v="6"/>
    <x v="26"/>
    <x v="5"/>
    <x v="21"/>
    <x v="18"/>
    <x v="2"/>
    <x v="22"/>
    <x v="24"/>
    <x v="3"/>
    <x v="24"/>
    <x v="15"/>
    <x v="24"/>
    <x v="21"/>
    <x v="24"/>
  </r>
  <r>
    <x v="6"/>
    <x v="27"/>
    <x v="5"/>
    <x v="20"/>
    <x v="19"/>
    <x v="2"/>
    <x v="23"/>
    <x v="25"/>
    <x v="3"/>
    <x v="25"/>
    <x v="1"/>
    <x v="25"/>
    <x v="20"/>
    <x v="25"/>
  </r>
  <r>
    <x v="6"/>
    <x v="28"/>
    <x v="5"/>
    <x v="6"/>
    <x v="20"/>
    <x v="2"/>
    <x v="24"/>
    <x v="26"/>
    <x v="3"/>
    <x v="26"/>
    <x v="16"/>
    <x v="26"/>
    <x v="6"/>
    <x v="26"/>
  </r>
  <r>
    <x v="6"/>
    <x v="29"/>
    <x v="5"/>
    <x v="5"/>
    <x v="21"/>
    <x v="2"/>
    <x v="25"/>
    <x v="27"/>
    <x v="3"/>
    <x v="27"/>
    <x v="17"/>
    <x v="27"/>
    <x v="5"/>
    <x v="27"/>
  </r>
  <r>
    <x v="6"/>
    <x v="30"/>
    <x v="5"/>
    <x v="20"/>
    <x v="17"/>
    <x v="3"/>
    <x v="26"/>
    <x v="28"/>
    <x v="4"/>
    <x v="28"/>
    <x v="18"/>
    <x v="28"/>
    <x v="20"/>
    <x v="28"/>
  </r>
  <r>
    <x v="6"/>
    <x v="31"/>
    <x v="5"/>
    <x v="20"/>
    <x v="17"/>
    <x v="3"/>
    <x v="26"/>
    <x v="28"/>
    <x v="4"/>
    <x v="28"/>
    <x v="18"/>
    <x v="28"/>
    <x v="20"/>
    <x v="28"/>
  </r>
  <r>
    <x v="6"/>
    <x v="32"/>
    <x v="5"/>
    <x v="16"/>
    <x v="22"/>
    <x v="3"/>
    <x v="27"/>
    <x v="29"/>
    <x v="4"/>
    <x v="29"/>
    <x v="0"/>
    <x v="29"/>
    <x v="16"/>
    <x v="29"/>
  </r>
  <r>
    <x v="6"/>
    <x v="33"/>
    <x v="5"/>
    <x v="22"/>
    <x v="23"/>
    <x v="3"/>
    <x v="28"/>
    <x v="30"/>
    <x v="4"/>
    <x v="30"/>
    <x v="1"/>
    <x v="30"/>
    <x v="22"/>
    <x v="30"/>
  </r>
  <r>
    <x v="6"/>
    <x v="34"/>
    <x v="5"/>
    <x v="20"/>
    <x v="17"/>
    <x v="3"/>
    <x v="26"/>
    <x v="28"/>
    <x v="4"/>
    <x v="28"/>
    <x v="18"/>
    <x v="28"/>
    <x v="20"/>
    <x v="28"/>
  </r>
  <r>
    <x v="6"/>
    <x v="35"/>
    <x v="5"/>
    <x v="20"/>
    <x v="17"/>
    <x v="3"/>
    <x v="26"/>
    <x v="28"/>
    <x v="4"/>
    <x v="28"/>
    <x v="18"/>
    <x v="28"/>
    <x v="20"/>
    <x v="28"/>
  </r>
  <r>
    <x v="6"/>
    <x v="36"/>
    <x v="5"/>
    <x v="23"/>
    <x v="24"/>
    <x v="2"/>
    <x v="29"/>
    <x v="31"/>
    <x v="3"/>
    <x v="31"/>
    <x v="19"/>
    <x v="31"/>
    <x v="23"/>
    <x v="31"/>
  </r>
  <r>
    <x v="6"/>
    <x v="37"/>
    <x v="5"/>
    <x v="24"/>
    <x v="25"/>
    <x v="4"/>
    <x v="30"/>
    <x v="32"/>
    <x v="2"/>
    <x v="32"/>
    <x v="20"/>
    <x v="32"/>
    <x v="24"/>
    <x v="32"/>
  </r>
  <r>
    <x v="6"/>
    <x v="38"/>
    <x v="5"/>
    <x v="25"/>
    <x v="26"/>
    <x v="2"/>
    <x v="31"/>
    <x v="33"/>
    <x v="3"/>
    <x v="33"/>
    <x v="1"/>
    <x v="33"/>
    <x v="25"/>
    <x v="33"/>
  </r>
  <r>
    <x v="6"/>
    <x v="39"/>
    <x v="5"/>
    <x v="26"/>
    <x v="27"/>
    <x v="2"/>
    <x v="32"/>
    <x v="34"/>
    <x v="3"/>
    <x v="34"/>
    <x v="1"/>
    <x v="34"/>
    <x v="26"/>
    <x v="34"/>
  </r>
  <r>
    <x v="6"/>
    <x v="40"/>
    <x v="5"/>
    <x v="22"/>
    <x v="23"/>
    <x v="3"/>
    <x v="28"/>
    <x v="30"/>
    <x v="4"/>
    <x v="30"/>
    <x v="1"/>
    <x v="30"/>
    <x v="22"/>
    <x v="30"/>
  </r>
  <r>
    <x v="6"/>
    <x v="41"/>
    <x v="5"/>
    <x v="22"/>
    <x v="23"/>
    <x v="3"/>
    <x v="28"/>
    <x v="35"/>
    <x v="4"/>
    <x v="35"/>
    <x v="1"/>
    <x v="35"/>
    <x v="22"/>
    <x v="35"/>
  </r>
  <r>
    <x v="7"/>
    <x v="42"/>
    <x v="1"/>
    <x v="1"/>
    <x v="1"/>
    <x v="1"/>
    <x v="33"/>
    <x v="36"/>
    <x v="1"/>
    <x v="36"/>
    <x v="1"/>
    <x v="36"/>
    <x v="1"/>
    <x v="36"/>
  </r>
  <r>
    <x v="6"/>
    <x v="43"/>
    <x v="1"/>
    <x v="25"/>
    <x v="26"/>
    <x v="1"/>
    <x v="0"/>
    <x v="37"/>
    <x v="1"/>
    <x v="37"/>
    <x v="1"/>
    <x v="37"/>
    <x v="25"/>
    <x v="37"/>
  </r>
  <r>
    <x v="6"/>
    <x v="44"/>
    <x v="1"/>
    <x v="25"/>
    <x v="26"/>
    <x v="1"/>
    <x v="0"/>
    <x v="28"/>
    <x v="1"/>
    <x v="38"/>
    <x v="1"/>
    <x v="38"/>
    <x v="25"/>
    <x v="38"/>
  </r>
  <r>
    <x v="6"/>
    <x v="45"/>
    <x v="5"/>
    <x v="27"/>
    <x v="28"/>
    <x v="2"/>
    <x v="34"/>
    <x v="38"/>
    <x v="3"/>
    <x v="39"/>
    <x v="21"/>
    <x v="39"/>
    <x v="27"/>
    <x v="39"/>
  </r>
  <r>
    <x v="6"/>
    <x v="46"/>
    <x v="5"/>
    <x v="11"/>
    <x v="29"/>
    <x v="2"/>
    <x v="35"/>
    <x v="39"/>
    <x v="3"/>
    <x v="40"/>
    <x v="22"/>
    <x v="40"/>
    <x v="11"/>
    <x v="40"/>
  </r>
  <r>
    <x v="6"/>
    <x v="47"/>
    <x v="5"/>
    <x v="11"/>
    <x v="10"/>
    <x v="3"/>
    <x v="36"/>
    <x v="40"/>
    <x v="4"/>
    <x v="41"/>
    <x v="1"/>
    <x v="41"/>
    <x v="11"/>
    <x v="41"/>
  </r>
  <r>
    <x v="6"/>
    <x v="48"/>
    <x v="5"/>
    <x v="23"/>
    <x v="24"/>
    <x v="3"/>
    <x v="37"/>
    <x v="41"/>
    <x v="3"/>
    <x v="42"/>
    <x v="1"/>
    <x v="42"/>
    <x v="23"/>
    <x v="42"/>
  </r>
  <r>
    <x v="6"/>
    <x v="49"/>
    <x v="5"/>
    <x v="28"/>
    <x v="30"/>
    <x v="2"/>
    <x v="38"/>
    <x v="42"/>
    <x v="3"/>
    <x v="43"/>
    <x v="23"/>
    <x v="43"/>
    <x v="28"/>
    <x v="43"/>
  </r>
  <r>
    <x v="6"/>
    <x v="50"/>
    <x v="1"/>
    <x v="29"/>
    <x v="31"/>
    <x v="1"/>
    <x v="39"/>
    <x v="43"/>
    <x v="1"/>
    <x v="44"/>
    <x v="1"/>
    <x v="44"/>
    <x v="29"/>
    <x v="44"/>
  </r>
  <r>
    <x v="6"/>
    <x v="51"/>
    <x v="5"/>
    <x v="8"/>
    <x v="32"/>
    <x v="2"/>
    <x v="40"/>
    <x v="44"/>
    <x v="3"/>
    <x v="45"/>
    <x v="24"/>
    <x v="45"/>
    <x v="8"/>
    <x v="45"/>
  </r>
  <r>
    <x v="6"/>
    <x v="52"/>
    <x v="5"/>
    <x v="30"/>
    <x v="11"/>
    <x v="2"/>
    <x v="12"/>
    <x v="45"/>
    <x v="3"/>
    <x v="46"/>
    <x v="25"/>
    <x v="46"/>
    <x v="30"/>
    <x v="46"/>
  </r>
  <r>
    <x v="6"/>
    <x v="53"/>
    <x v="5"/>
    <x v="9"/>
    <x v="33"/>
    <x v="2"/>
    <x v="41"/>
    <x v="46"/>
    <x v="3"/>
    <x v="47"/>
    <x v="26"/>
    <x v="47"/>
    <x v="31"/>
    <x v="47"/>
  </r>
  <r>
    <x v="6"/>
    <x v="54"/>
    <x v="5"/>
    <x v="28"/>
    <x v="34"/>
    <x v="4"/>
    <x v="42"/>
    <x v="15"/>
    <x v="2"/>
    <x v="48"/>
    <x v="27"/>
    <x v="48"/>
    <x v="28"/>
    <x v="48"/>
  </r>
  <r>
    <x v="6"/>
    <x v="55"/>
    <x v="5"/>
    <x v="31"/>
    <x v="35"/>
    <x v="4"/>
    <x v="43"/>
    <x v="15"/>
    <x v="2"/>
    <x v="48"/>
    <x v="28"/>
    <x v="49"/>
    <x v="32"/>
    <x v="49"/>
  </r>
  <r>
    <x v="6"/>
    <x v="56"/>
    <x v="1"/>
    <x v="7"/>
    <x v="32"/>
    <x v="1"/>
    <x v="44"/>
    <x v="47"/>
    <x v="1"/>
    <x v="49"/>
    <x v="29"/>
    <x v="50"/>
    <x v="7"/>
    <x v="50"/>
  </r>
  <r>
    <x v="6"/>
    <x v="57"/>
    <x v="5"/>
    <x v="22"/>
    <x v="23"/>
    <x v="3"/>
    <x v="28"/>
    <x v="48"/>
    <x v="4"/>
    <x v="50"/>
    <x v="1"/>
    <x v="51"/>
    <x v="22"/>
    <x v="51"/>
  </r>
  <r>
    <x v="6"/>
    <x v="58"/>
    <x v="5"/>
    <x v="32"/>
    <x v="36"/>
    <x v="2"/>
    <x v="45"/>
    <x v="49"/>
    <x v="3"/>
    <x v="51"/>
    <x v="1"/>
    <x v="52"/>
    <x v="33"/>
    <x v="52"/>
  </r>
  <r>
    <x v="6"/>
    <x v="59"/>
    <x v="5"/>
    <x v="10"/>
    <x v="9"/>
    <x v="2"/>
    <x v="10"/>
    <x v="50"/>
    <x v="3"/>
    <x v="52"/>
    <x v="14"/>
    <x v="53"/>
    <x v="10"/>
    <x v="53"/>
  </r>
  <r>
    <x v="6"/>
    <x v="60"/>
    <x v="5"/>
    <x v="10"/>
    <x v="9"/>
    <x v="2"/>
    <x v="10"/>
    <x v="50"/>
    <x v="3"/>
    <x v="52"/>
    <x v="1"/>
    <x v="54"/>
    <x v="10"/>
    <x v="54"/>
  </r>
  <r>
    <x v="6"/>
    <x v="61"/>
    <x v="5"/>
    <x v="10"/>
    <x v="9"/>
    <x v="2"/>
    <x v="10"/>
    <x v="51"/>
    <x v="3"/>
    <x v="53"/>
    <x v="1"/>
    <x v="55"/>
    <x v="10"/>
    <x v="55"/>
  </r>
  <r>
    <x v="6"/>
    <x v="62"/>
    <x v="5"/>
    <x v="10"/>
    <x v="9"/>
    <x v="2"/>
    <x v="10"/>
    <x v="50"/>
    <x v="3"/>
    <x v="52"/>
    <x v="1"/>
    <x v="54"/>
    <x v="10"/>
    <x v="54"/>
  </r>
  <r>
    <x v="6"/>
    <x v="63"/>
    <x v="1"/>
    <x v="33"/>
    <x v="37"/>
    <x v="1"/>
    <x v="46"/>
    <x v="36"/>
    <x v="1"/>
    <x v="36"/>
    <x v="1"/>
    <x v="56"/>
    <x v="34"/>
    <x v="56"/>
  </r>
  <r>
    <x v="6"/>
    <x v="64"/>
    <x v="5"/>
    <x v="31"/>
    <x v="33"/>
    <x v="2"/>
    <x v="41"/>
    <x v="7"/>
    <x v="3"/>
    <x v="54"/>
    <x v="30"/>
    <x v="57"/>
    <x v="32"/>
    <x v="57"/>
  </r>
  <r>
    <x v="6"/>
    <x v="65"/>
    <x v="5"/>
    <x v="34"/>
    <x v="38"/>
    <x v="3"/>
    <x v="47"/>
    <x v="25"/>
    <x v="4"/>
    <x v="55"/>
    <x v="1"/>
    <x v="58"/>
    <x v="35"/>
    <x v="58"/>
  </r>
  <r>
    <x v="6"/>
    <x v="66"/>
    <x v="5"/>
    <x v="35"/>
    <x v="39"/>
    <x v="2"/>
    <x v="48"/>
    <x v="22"/>
    <x v="3"/>
    <x v="22"/>
    <x v="31"/>
    <x v="59"/>
    <x v="36"/>
    <x v="59"/>
  </r>
  <r>
    <x v="6"/>
    <x v="67"/>
    <x v="5"/>
    <x v="10"/>
    <x v="9"/>
    <x v="2"/>
    <x v="10"/>
    <x v="50"/>
    <x v="3"/>
    <x v="52"/>
    <x v="1"/>
    <x v="54"/>
    <x v="10"/>
    <x v="54"/>
  </r>
  <r>
    <x v="6"/>
    <x v="68"/>
    <x v="5"/>
    <x v="1"/>
    <x v="40"/>
    <x v="2"/>
    <x v="49"/>
    <x v="52"/>
    <x v="3"/>
    <x v="56"/>
    <x v="1"/>
    <x v="60"/>
    <x v="1"/>
    <x v="60"/>
  </r>
  <r>
    <x v="6"/>
    <x v="69"/>
    <x v="5"/>
    <x v="1"/>
    <x v="1"/>
    <x v="2"/>
    <x v="50"/>
    <x v="1"/>
    <x v="3"/>
    <x v="57"/>
    <x v="1"/>
    <x v="61"/>
    <x v="1"/>
    <x v="61"/>
  </r>
  <r>
    <x v="6"/>
    <x v="70"/>
    <x v="5"/>
    <x v="36"/>
    <x v="41"/>
    <x v="3"/>
    <x v="51"/>
    <x v="53"/>
    <x v="4"/>
    <x v="58"/>
    <x v="13"/>
    <x v="62"/>
    <x v="37"/>
    <x v="62"/>
  </r>
  <r>
    <x v="6"/>
    <x v="71"/>
    <x v="5"/>
    <x v="23"/>
    <x v="24"/>
    <x v="3"/>
    <x v="37"/>
    <x v="54"/>
    <x v="4"/>
    <x v="59"/>
    <x v="32"/>
    <x v="63"/>
    <x v="19"/>
    <x v="63"/>
  </r>
  <r>
    <x v="8"/>
    <x v="72"/>
    <x v="5"/>
    <x v="11"/>
    <x v="10"/>
    <x v="3"/>
    <x v="36"/>
    <x v="23"/>
    <x v="4"/>
    <x v="60"/>
    <x v="14"/>
    <x v="64"/>
    <x v="11"/>
    <x v="64"/>
  </r>
  <r>
    <x v="8"/>
    <x v="73"/>
    <x v="5"/>
    <x v="35"/>
    <x v="42"/>
    <x v="3"/>
    <x v="52"/>
    <x v="55"/>
    <x v="4"/>
    <x v="61"/>
    <x v="1"/>
    <x v="65"/>
    <x v="36"/>
    <x v="65"/>
  </r>
  <r>
    <x v="8"/>
    <x v="74"/>
    <x v="5"/>
    <x v="1"/>
    <x v="1"/>
    <x v="3"/>
    <x v="53"/>
    <x v="56"/>
    <x v="4"/>
    <x v="62"/>
    <x v="1"/>
    <x v="66"/>
    <x v="1"/>
    <x v="66"/>
  </r>
  <r>
    <x v="8"/>
    <x v="75"/>
    <x v="2"/>
    <x v="14"/>
    <x v="12"/>
    <x v="3"/>
    <x v="54"/>
    <x v="57"/>
    <x v="4"/>
    <x v="63"/>
    <x v="0"/>
    <x v="67"/>
    <x v="14"/>
    <x v="67"/>
  </r>
  <r>
    <x v="8"/>
    <x v="76"/>
    <x v="2"/>
    <x v="21"/>
    <x v="43"/>
    <x v="3"/>
    <x v="55"/>
    <x v="58"/>
    <x v="4"/>
    <x v="64"/>
    <x v="33"/>
    <x v="68"/>
    <x v="21"/>
    <x v="68"/>
  </r>
  <r>
    <x v="8"/>
    <x v="77"/>
    <x v="2"/>
    <x v="21"/>
    <x v="44"/>
    <x v="3"/>
    <x v="56"/>
    <x v="59"/>
    <x v="4"/>
    <x v="65"/>
    <x v="0"/>
    <x v="69"/>
    <x v="21"/>
    <x v="69"/>
  </r>
  <r>
    <x v="8"/>
    <x v="78"/>
    <x v="2"/>
    <x v="37"/>
    <x v="45"/>
    <x v="3"/>
    <x v="57"/>
    <x v="60"/>
    <x v="4"/>
    <x v="66"/>
    <x v="34"/>
    <x v="70"/>
    <x v="38"/>
    <x v="70"/>
  </r>
  <r>
    <x v="8"/>
    <x v="79"/>
    <x v="2"/>
    <x v="0"/>
    <x v="46"/>
    <x v="3"/>
    <x v="58"/>
    <x v="61"/>
    <x v="4"/>
    <x v="67"/>
    <x v="35"/>
    <x v="71"/>
    <x v="0"/>
    <x v="71"/>
  </r>
  <r>
    <x v="8"/>
    <x v="80"/>
    <x v="2"/>
    <x v="38"/>
    <x v="47"/>
    <x v="3"/>
    <x v="59"/>
    <x v="62"/>
    <x v="4"/>
    <x v="68"/>
    <x v="36"/>
    <x v="72"/>
    <x v="39"/>
    <x v="72"/>
  </r>
  <r>
    <x v="8"/>
    <x v="81"/>
    <x v="2"/>
    <x v="2"/>
    <x v="48"/>
    <x v="3"/>
    <x v="60"/>
    <x v="63"/>
    <x v="4"/>
    <x v="69"/>
    <x v="18"/>
    <x v="73"/>
    <x v="7"/>
    <x v="73"/>
  </r>
  <r>
    <x v="8"/>
    <x v="82"/>
    <x v="2"/>
    <x v="34"/>
    <x v="38"/>
    <x v="3"/>
    <x v="47"/>
    <x v="52"/>
    <x v="4"/>
    <x v="70"/>
    <x v="1"/>
    <x v="74"/>
    <x v="35"/>
    <x v="74"/>
  </r>
  <r>
    <x v="8"/>
    <x v="83"/>
    <x v="2"/>
    <x v="36"/>
    <x v="41"/>
    <x v="3"/>
    <x v="51"/>
    <x v="64"/>
    <x v="4"/>
    <x v="71"/>
    <x v="1"/>
    <x v="75"/>
    <x v="37"/>
    <x v="75"/>
  </r>
  <r>
    <x v="8"/>
    <x v="84"/>
    <x v="2"/>
    <x v="39"/>
    <x v="49"/>
    <x v="3"/>
    <x v="61"/>
    <x v="65"/>
    <x v="4"/>
    <x v="72"/>
    <x v="18"/>
    <x v="76"/>
    <x v="40"/>
    <x v="76"/>
  </r>
  <r>
    <x v="8"/>
    <x v="45"/>
    <x v="2"/>
    <x v="27"/>
    <x v="28"/>
    <x v="3"/>
    <x v="62"/>
    <x v="38"/>
    <x v="4"/>
    <x v="73"/>
    <x v="34"/>
    <x v="77"/>
    <x v="27"/>
    <x v="77"/>
  </r>
  <r>
    <x v="8"/>
    <x v="85"/>
    <x v="2"/>
    <x v="7"/>
    <x v="31"/>
    <x v="3"/>
    <x v="63"/>
    <x v="66"/>
    <x v="4"/>
    <x v="74"/>
    <x v="37"/>
    <x v="78"/>
    <x v="7"/>
    <x v="78"/>
  </r>
  <r>
    <x v="8"/>
    <x v="86"/>
    <x v="2"/>
    <x v="40"/>
    <x v="7"/>
    <x v="3"/>
    <x v="64"/>
    <x v="67"/>
    <x v="4"/>
    <x v="75"/>
    <x v="37"/>
    <x v="79"/>
    <x v="41"/>
    <x v="79"/>
  </r>
  <r>
    <x v="9"/>
    <x v="87"/>
    <x v="2"/>
    <x v="9"/>
    <x v="50"/>
    <x v="5"/>
    <x v="65"/>
    <x v="68"/>
    <x v="5"/>
    <x v="76"/>
    <x v="38"/>
    <x v="80"/>
    <x v="31"/>
    <x v="80"/>
  </r>
  <r>
    <x v="9"/>
    <x v="88"/>
    <x v="2"/>
    <x v="35"/>
    <x v="39"/>
    <x v="6"/>
    <x v="66"/>
    <x v="18"/>
    <x v="6"/>
    <x v="77"/>
    <x v="1"/>
    <x v="81"/>
    <x v="36"/>
    <x v="81"/>
  </r>
  <r>
    <x v="9"/>
    <x v="89"/>
    <x v="2"/>
    <x v="1"/>
    <x v="1"/>
    <x v="3"/>
    <x v="53"/>
    <x v="53"/>
    <x v="4"/>
    <x v="58"/>
    <x v="1"/>
    <x v="82"/>
    <x v="1"/>
    <x v="82"/>
  </r>
  <r>
    <x v="10"/>
    <x v="90"/>
    <x v="2"/>
    <x v="1"/>
    <x v="1"/>
    <x v="6"/>
    <x v="67"/>
    <x v="50"/>
    <x v="6"/>
    <x v="78"/>
    <x v="1"/>
    <x v="83"/>
    <x v="1"/>
    <x v="83"/>
  </r>
  <r>
    <x v="10"/>
    <x v="91"/>
    <x v="2"/>
    <x v="41"/>
    <x v="51"/>
    <x v="3"/>
    <x v="68"/>
    <x v="69"/>
    <x v="4"/>
    <x v="79"/>
    <x v="1"/>
    <x v="84"/>
    <x v="42"/>
    <x v="84"/>
  </r>
  <r>
    <x v="10"/>
    <x v="92"/>
    <x v="2"/>
    <x v="1"/>
    <x v="1"/>
    <x v="3"/>
    <x v="53"/>
    <x v="70"/>
    <x v="4"/>
    <x v="80"/>
    <x v="1"/>
    <x v="41"/>
    <x v="1"/>
    <x v="85"/>
  </r>
  <r>
    <x v="10"/>
    <x v="93"/>
    <x v="2"/>
    <x v="36"/>
    <x v="41"/>
    <x v="6"/>
    <x v="69"/>
    <x v="20"/>
    <x v="6"/>
    <x v="81"/>
    <x v="1"/>
    <x v="85"/>
    <x v="37"/>
    <x v="8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3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102:C114" firstHeaderRow="1" firstDataRow="1" firstDataCol="1"/>
  <pivotFields count="14">
    <pivotField axis="axisRow" compact="0" showAll="0">
      <items count="12">
        <item x="10"/>
        <item x="9"/>
        <item x="2"/>
        <item x="3"/>
        <item x="1"/>
        <item x="5"/>
        <item x="4"/>
        <item x="6"/>
        <item x="8"/>
        <item x="7"/>
        <item x="0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/>
  </pivotFields>
  <rowFields count="1">
    <field x="0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9"/>
  <sheetViews>
    <sheetView tabSelected="1" zoomScale="115" zoomScaleNormal="115" topLeftCell="A68" workbookViewId="0">
      <selection activeCell="N100" sqref="N100"/>
    </sheetView>
  </sheetViews>
  <sheetFormatPr defaultColWidth="8.88333333333333" defaultRowHeight="13.5"/>
  <cols>
    <col min="1" max="1" width="7.55833333333333" style="177" customWidth="1"/>
    <col min="2" max="2" width="10.875" style="177"/>
    <col min="3" max="4" width="17.25" style="177"/>
    <col min="5" max="11" width="9.55833333333333" style="177" customWidth="1"/>
    <col min="12" max="12" width="7.71666666666667" style="177" customWidth="1"/>
    <col min="13" max="13" width="9.55833333333333" style="177" customWidth="1"/>
    <col min="14" max="14" width="7.55833333333333" style="177" customWidth="1"/>
    <col min="15" max="15" width="9.55833333333333" style="177" customWidth="1"/>
    <col min="16" max="16" width="14.35" style="177" customWidth="1"/>
    <col min="17" max="17" width="15.2166666666667" style="177" customWidth="1"/>
    <col min="18" max="16384" width="8.88333333333333" style="177"/>
  </cols>
  <sheetData>
    <row r="1" spans="1:16">
      <c r="A1" s="178" t="s">
        <v>0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</row>
    <row r="2" spans="1:1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185"/>
    </row>
    <row r="3" s="174" customFormat="1" spans="1:16">
      <c r="A3" s="4">
        <f t="shared" ref="A3:A12" si="0">ROW()-2</f>
        <v>1</v>
      </c>
      <c r="B3" s="4" t="s">
        <v>17</v>
      </c>
      <c r="C3" s="4" t="s">
        <v>18</v>
      </c>
      <c r="D3" s="4" t="s">
        <v>19</v>
      </c>
      <c r="E3" s="4">
        <f>VLOOKUP(C3,考勤!A:AJ,35,0)</f>
        <v>15</v>
      </c>
      <c r="F3" s="4">
        <f>VLOOKUP(C3,考勤!$A$5:AP324,42,0)</f>
        <v>120</v>
      </c>
      <c r="G3" s="4">
        <v>18</v>
      </c>
      <c r="H3" s="4">
        <f t="shared" ref="H3:H12" si="1">F3*G3</f>
        <v>2160</v>
      </c>
      <c r="I3" s="4">
        <f>VLOOKUP(C3,考勤!$A$5:AP324,41,0)</f>
        <v>70.5</v>
      </c>
      <c r="J3" s="4">
        <v>18</v>
      </c>
      <c r="K3" s="4">
        <f t="shared" ref="K3:K12" si="2">I3*J3</f>
        <v>1269</v>
      </c>
      <c r="L3" s="4">
        <f>IFERROR(VLOOKUP(C3,奖惩!B:D,3,0),0)</f>
        <v>300</v>
      </c>
      <c r="M3" s="4">
        <f t="shared" ref="M3:M12" si="3">H3+K3+L3</f>
        <v>3729</v>
      </c>
      <c r="N3" s="4">
        <f t="shared" ref="N3:N12" si="4">E3*5</f>
        <v>75</v>
      </c>
      <c r="O3" s="4">
        <f t="shared" ref="O3:O12" si="5">M3+N3</f>
        <v>3804</v>
      </c>
      <c r="P3" s="4" t="str">
        <f>IFERROR(VLOOKUP(C3,奖惩!B:C,2,0),"")</f>
        <v>夜班补助</v>
      </c>
    </row>
    <row r="4" s="174" customFormat="1" spans="1:16">
      <c r="A4" s="4">
        <f t="shared" si="0"/>
        <v>2</v>
      </c>
      <c r="B4" s="4" t="s">
        <v>20</v>
      </c>
      <c r="C4" s="4" t="s">
        <v>21</v>
      </c>
      <c r="D4" s="4" t="s">
        <v>19</v>
      </c>
      <c r="E4" s="4">
        <f>VLOOKUP(C4,考勤!A:AJ,35,0)</f>
        <v>3</v>
      </c>
      <c r="F4" s="4">
        <f>VLOOKUP(C4,考勤!$A$5:AP325,42,0)</f>
        <v>24</v>
      </c>
      <c r="G4" s="4">
        <v>18</v>
      </c>
      <c r="H4" s="4">
        <f t="shared" si="1"/>
        <v>432</v>
      </c>
      <c r="I4" s="4">
        <f>VLOOKUP(C4,考勤!$A$5:AP325,41,0)</f>
        <v>9</v>
      </c>
      <c r="J4" s="4">
        <v>18</v>
      </c>
      <c r="K4" s="4">
        <f t="shared" si="2"/>
        <v>162</v>
      </c>
      <c r="L4" s="4">
        <f>IFERROR(VLOOKUP(C4,奖惩!B:D,3,0),0)</f>
        <v>0</v>
      </c>
      <c r="M4" s="4">
        <f t="shared" si="3"/>
        <v>594</v>
      </c>
      <c r="N4" s="4">
        <f t="shared" si="4"/>
        <v>15</v>
      </c>
      <c r="O4" s="4">
        <f t="shared" si="5"/>
        <v>609</v>
      </c>
      <c r="P4" s="4" t="str">
        <f>IFERROR(VLOOKUP(C4,奖惩!B:C,2,0),"")</f>
        <v/>
      </c>
    </row>
    <row r="5" s="174" customFormat="1" spans="1:16">
      <c r="A5" s="4">
        <f t="shared" si="0"/>
        <v>3</v>
      </c>
      <c r="B5" s="4" t="s">
        <v>20</v>
      </c>
      <c r="C5" s="4" t="s">
        <v>22</v>
      </c>
      <c r="D5" s="4" t="s">
        <v>19</v>
      </c>
      <c r="E5" s="4">
        <f>VLOOKUP(C5,考勤!A:AJ,35,0)</f>
        <v>14.5</v>
      </c>
      <c r="F5" s="4">
        <f>VLOOKUP(C5,考勤!$A$5:AP326,42,0)</f>
        <v>116</v>
      </c>
      <c r="G5" s="4">
        <v>18</v>
      </c>
      <c r="H5" s="4">
        <f t="shared" si="1"/>
        <v>2088</v>
      </c>
      <c r="I5" s="4">
        <f>VLOOKUP(C5,考勤!$A$5:AP326,41,0)</f>
        <v>50</v>
      </c>
      <c r="J5" s="4">
        <v>18</v>
      </c>
      <c r="K5" s="4">
        <f t="shared" si="2"/>
        <v>900</v>
      </c>
      <c r="L5" s="184">
        <f>IFERROR(VLOOKUP(C5,奖惩!B:D,3,0),0)+140</f>
        <v>140</v>
      </c>
      <c r="M5" s="4">
        <f t="shared" si="3"/>
        <v>3128</v>
      </c>
      <c r="N5" s="4">
        <f t="shared" si="4"/>
        <v>72.5</v>
      </c>
      <c r="O5" s="4">
        <f t="shared" si="5"/>
        <v>3200.5</v>
      </c>
      <c r="P5" s="4" t="str">
        <f>IFERROR(VLOOKUP(C5,奖惩!B:C,2,0),"")</f>
        <v/>
      </c>
    </row>
    <row r="6" s="174" customFormat="1" spans="1:16">
      <c r="A6" s="4">
        <f t="shared" si="0"/>
        <v>4</v>
      </c>
      <c r="B6" s="4" t="s">
        <v>20</v>
      </c>
      <c r="C6" s="4" t="s">
        <v>23</v>
      </c>
      <c r="D6" s="4" t="s">
        <v>19</v>
      </c>
      <c r="E6" s="4">
        <f>VLOOKUP(C6,考勤!A:AJ,35,0)</f>
        <v>14.5</v>
      </c>
      <c r="F6" s="4">
        <f>VLOOKUP(C6,考勤!$A$5:AP327,42,0)</f>
        <v>116</v>
      </c>
      <c r="G6" s="4">
        <v>18</v>
      </c>
      <c r="H6" s="4">
        <f t="shared" si="1"/>
        <v>2088</v>
      </c>
      <c r="I6" s="4">
        <f>VLOOKUP(C6,考勤!$A$5:AP327,41,0)</f>
        <v>50</v>
      </c>
      <c r="J6" s="4">
        <v>18</v>
      </c>
      <c r="K6" s="4">
        <f t="shared" si="2"/>
        <v>900</v>
      </c>
      <c r="L6" s="184">
        <f>IFERROR(VLOOKUP(C6,奖惩!B:D,3,0),0)+140</f>
        <v>140</v>
      </c>
      <c r="M6" s="4">
        <f t="shared" si="3"/>
        <v>3128</v>
      </c>
      <c r="N6" s="4">
        <f t="shared" si="4"/>
        <v>72.5</v>
      </c>
      <c r="O6" s="4">
        <f t="shared" si="5"/>
        <v>3200.5</v>
      </c>
      <c r="P6" s="4" t="str">
        <f>IFERROR(VLOOKUP(C6,奖惩!B:C,2,0),"")</f>
        <v/>
      </c>
    </row>
    <row r="7" s="174" customFormat="1" spans="1:16">
      <c r="A7" s="4">
        <f t="shared" si="0"/>
        <v>5</v>
      </c>
      <c r="B7" s="4" t="s">
        <v>20</v>
      </c>
      <c r="C7" s="4" t="s">
        <v>24</v>
      </c>
      <c r="D7" s="4" t="s">
        <v>19</v>
      </c>
      <c r="E7" s="4">
        <f>VLOOKUP(C7,考勤!A:AJ,35,0)</f>
        <v>17</v>
      </c>
      <c r="F7" s="4">
        <f>VLOOKUP(C7,考勤!$A$5:AP328,42,0)</f>
        <v>136</v>
      </c>
      <c r="G7" s="4">
        <v>18</v>
      </c>
      <c r="H7" s="4">
        <f t="shared" si="1"/>
        <v>2448</v>
      </c>
      <c r="I7" s="4">
        <f>VLOOKUP(C7,考勤!$A$5:AP328,41,0)</f>
        <v>61.5</v>
      </c>
      <c r="J7" s="4">
        <v>18</v>
      </c>
      <c r="K7" s="4">
        <f t="shared" si="2"/>
        <v>1107</v>
      </c>
      <c r="L7" s="184">
        <f>IFERROR(VLOOKUP(C7,奖惩!B:D,3,0),0)+255</f>
        <v>255</v>
      </c>
      <c r="M7" s="4">
        <f t="shared" si="3"/>
        <v>3810</v>
      </c>
      <c r="N7" s="4">
        <f t="shared" si="4"/>
        <v>85</v>
      </c>
      <c r="O7" s="4">
        <f t="shared" si="5"/>
        <v>3895</v>
      </c>
      <c r="P7" s="4" t="str">
        <f>IFERROR(VLOOKUP(C7,奖惩!B:C,2,0),"")</f>
        <v/>
      </c>
    </row>
    <row r="8" s="174" customFormat="1" spans="1:16">
      <c r="A8" s="4">
        <f t="shared" si="0"/>
        <v>6</v>
      </c>
      <c r="B8" s="4" t="s">
        <v>20</v>
      </c>
      <c r="C8" s="4" t="s">
        <v>25</v>
      </c>
      <c r="D8" s="4" t="s">
        <v>19</v>
      </c>
      <c r="E8" s="4">
        <f>VLOOKUP(C8,考勤!A:AJ,35,0)</f>
        <v>17</v>
      </c>
      <c r="F8" s="4">
        <f>VLOOKUP(C8,考勤!$A$5:AP329,42,0)</f>
        <v>136</v>
      </c>
      <c r="G8" s="4">
        <v>18</v>
      </c>
      <c r="H8" s="4">
        <f t="shared" si="1"/>
        <v>2448</v>
      </c>
      <c r="I8" s="4">
        <f>VLOOKUP(C8,考勤!$A$5:AP329,41,0)</f>
        <v>61.5</v>
      </c>
      <c r="J8" s="4">
        <v>18</v>
      </c>
      <c r="K8" s="4">
        <f t="shared" si="2"/>
        <v>1107</v>
      </c>
      <c r="L8" s="184">
        <f>IFERROR(VLOOKUP(C8,奖惩!B:D,3,0),0)+255</f>
        <v>255</v>
      </c>
      <c r="M8" s="4">
        <f t="shared" si="3"/>
        <v>3810</v>
      </c>
      <c r="N8" s="4">
        <f t="shared" si="4"/>
        <v>85</v>
      </c>
      <c r="O8" s="4">
        <f t="shared" si="5"/>
        <v>3895</v>
      </c>
      <c r="P8" s="4" t="str">
        <f>IFERROR(VLOOKUP(C8,奖惩!B:C,2,0),"")</f>
        <v/>
      </c>
    </row>
    <row r="9" s="174" customFormat="1" spans="1:16">
      <c r="A9" s="4">
        <f t="shared" si="0"/>
        <v>7</v>
      </c>
      <c r="B9" s="4" t="s">
        <v>20</v>
      </c>
      <c r="C9" s="4" t="s">
        <v>26</v>
      </c>
      <c r="D9" s="4" t="s">
        <v>19</v>
      </c>
      <c r="E9" s="4">
        <f>VLOOKUP(C9,考勤!A:AJ,35,0)</f>
        <v>15</v>
      </c>
      <c r="F9" s="4">
        <f>VLOOKUP(C9,考勤!$A$5:AP330,42,0)</f>
        <v>120</v>
      </c>
      <c r="G9" s="4">
        <v>18</v>
      </c>
      <c r="H9" s="4">
        <f t="shared" si="1"/>
        <v>2160</v>
      </c>
      <c r="I9" s="4">
        <f>VLOOKUP(C9,考勤!$A$5:AP330,41,0)</f>
        <v>66</v>
      </c>
      <c r="J9" s="4">
        <v>18</v>
      </c>
      <c r="K9" s="4">
        <f t="shared" si="2"/>
        <v>1188</v>
      </c>
      <c r="L9" s="184">
        <f>IFERROR(VLOOKUP(C9,奖惩!B:D,3,0),0)+252</f>
        <v>252</v>
      </c>
      <c r="M9" s="4">
        <f t="shared" si="3"/>
        <v>3600</v>
      </c>
      <c r="N9" s="4">
        <f t="shared" si="4"/>
        <v>75</v>
      </c>
      <c r="O9" s="4">
        <f t="shared" si="5"/>
        <v>3675</v>
      </c>
      <c r="P9" s="4" t="str">
        <f>IFERROR(VLOOKUP(C9,奖惩!B:C,2,0),"")</f>
        <v/>
      </c>
    </row>
    <row r="10" s="174" customFormat="1" spans="1:16">
      <c r="A10" s="4">
        <f t="shared" si="0"/>
        <v>8</v>
      </c>
      <c r="B10" s="180" t="s">
        <v>27</v>
      </c>
      <c r="C10" s="181" t="s">
        <v>28</v>
      </c>
      <c r="D10" s="4" t="s">
        <v>29</v>
      </c>
      <c r="E10" s="4">
        <f>VLOOKUP(C10,考勤!A:AJ,35,0)</f>
        <v>21.5</v>
      </c>
      <c r="F10" s="4">
        <f>VLOOKUP(C10,考勤!$A$5:AP328,42,0)</f>
        <v>173</v>
      </c>
      <c r="G10" s="4">
        <v>30</v>
      </c>
      <c r="H10" s="4">
        <f t="shared" si="1"/>
        <v>5190</v>
      </c>
      <c r="I10" s="4">
        <f>VLOOKUP(C10,考勤!$A$5:AP328,41,0)</f>
        <v>58</v>
      </c>
      <c r="J10" s="4">
        <v>30</v>
      </c>
      <c r="K10" s="4">
        <f t="shared" si="2"/>
        <v>1740</v>
      </c>
      <c r="L10" s="4">
        <f>IFERROR(VLOOKUP(C10,奖惩!B:D,3,0),0)</f>
        <v>0</v>
      </c>
      <c r="M10" s="4">
        <f t="shared" si="3"/>
        <v>6930</v>
      </c>
      <c r="N10" s="4">
        <f t="shared" si="4"/>
        <v>107.5</v>
      </c>
      <c r="O10" s="4">
        <f t="shared" si="5"/>
        <v>7037.5</v>
      </c>
      <c r="P10" s="4" t="str">
        <f>IFERROR(VLOOKUP(C10,奖惩!B:C,2,0),"")</f>
        <v/>
      </c>
    </row>
    <row r="11" s="174" customFormat="1" ht="13" customHeight="1" spans="1:16">
      <c r="A11" s="4">
        <f t="shared" si="0"/>
        <v>9</v>
      </c>
      <c r="B11" s="180" t="s">
        <v>30</v>
      </c>
      <c r="C11" s="180" t="s">
        <v>31</v>
      </c>
      <c r="D11" s="4" t="s">
        <v>32</v>
      </c>
      <c r="E11" s="4">
        <f>VLOOKUP(C11,考勤!A:AJ,35,0)</f>
        <v>19</v>
      </c>
      <c r="F11" s="4">
        <f>VLOOKUP(C11,考勤!$A$5:AP326,42,0)</f>
        <v>152</v>
      </c>
      <c r="G11" s="4">
        <v>19</v>
      </c>
      <c r="H11" s="4">
        <f t="shared" si="1"/>
        <v>2888</v>
      </c>
      <c r="I11" s="4">
        <f>VLOOKUP(C11,考勤!$A$5:AP326,41,0)</f>
        <v>89</v>
      </c>
      <c r="J11" s="4">
        <v>20</v>
      </c>
      <c r="K11" s="4">
        <f t="shared" si="2"/>
        <v>1780</v>
      </c>
      <c r="L11" s="184">
        <f>IFERROR(VLOOKUP(C11,奖惩!B:D,3,0),0)+202</f>
        <v>202</v>
      </c>
      <c r="M11" s="4">
        <f t="shared" si="3"/>
        <v>4870</v>
      </c>
      <c r="N11" s="4">
        <f t="shared" si="4"/>
        <v>95</v>
      </c>
      <c r="O11" s="4">
        <f t="shared" si="5"/>
        <v>4965</v>
      </c>
      <c r="P11" s="4" t="str">
        <f>IFERROR(VLOOKUP(C11,奖惩!B:C,2,0),"")</f>
        <v/>
      </c>
    </row>
    <row r="12" s="174" customFormat="1" spans="1:16">
      <c r="A12" s="4">
        <f t="shared" si="0"/>
        <v>10</v>
      </c>
      <c r="B12" s="180" t="s">
        <v>30</v>
      </c>
      <c r="C12" s="180" t="s">
        <v>33</v>
      </c>
      <c r="D12" s="4" t="s">
        <v>32</v>
      </c>
      <c r="E12" s="4">
        <f>VLOOKUP(C12,考勤!A:AJ,35,0)</f>
        <v>22.5</v>
      </c>
      <c r="F12" s="4">
        <f>VLOOKUP(C12,考勤!$A$5:AP327,42,0)</f>
        <v>181</v>
      </c>
      <c r="G12" s="4">
        <v>19</v>
      </c>
      <c r="H12" s="4">
        <f t="shared" si="1"/>
        <v>3439</v>
      </c>
      <c r="I12" s="4">
        <f>VLOOKUP(C12,考勤!$A$5:AP327,41,0)</f>
        <v>104.5</v>
      </c>
      <c r="J12" s="4">
        <v>20</v>
      </c>
      <c r="K12" s="4">
        <f t="shared" si="2"/>
        <v>2090</v>
      </c>
      <c r="L12" s="184">
        <f>IFERROR(VLOOKUP(C12,奖惩!B:D,3,0),0)+332</f>
        <v>332</v>
      </c>
      <c r="M12" s="4">
        <f t="shared" si="3"/>
        <v>5861</v>
      </c>
      <c r="N12" s="4">
        <f t="shared" si="4"/>
        <v>112.5</v>
      </c>
      <c r="O12" s="4">
        <f t="shared" si="5"/>
        <v>5973.5</v>
      </c>
      <c r="P12" s="4" t="str">
        <f>IFERROR(VLOOKUP(C12,奖惩!B:C,2,0),"")</f>
        <v/>
      </c>
    </row>
    <row r="13" s="174" customFormat="1" spans="1:16">
      <c r="A13" s="4">
        <f t="shared" ref="A13:A26" si="6">ROW()-2</f>
        <v>11</v>
      </c>
      <c r="B13" s="180" t="s">
        <v>30</v>
      </c>
      <c r="C13" s="180" t="s">
        <v>34</v>
      </c>
      <c r="D13" s="4" t="s">
        <v>32</v>
      </c>
      <c r="E13" s="4">
        <f>VLOOKUP(C13,考勤!A:AJ,35,0)</f>
        <v>29</v>
      </c>
      <c r="F13" s="4">
        <f>VLOOKUP(C13,考勤!$A$5:AP328,42,0)</f>
        <v>231.5</v>
      </c>
      <c r="G13" s="4">
        <v>19</v>
      </c>
      <c r="H13" s="4">
        <f t="shared" ref="H13:H26" si="7">F13*G13</f>
        <v>4398.5</v>
      </c>
      <c r="I13" s="4">
        <f>VLOOKUP(C13,考勤!$A$5:AP328,41,0)</f>
        <v>106</v>
      </c>
      <c r="J13" s="4">
        <v>20</v>
      </c>
      <c r="K13" s="4">
        <f t="shared" ref="K13:K26" si="8">I13*J13</f>
        <v>2120</v>
      </c>
      <c r="L13" s="184">
        <f>IFERROR(VLOOKUP(C13,奖惩!B:D,3,0),0)+338</f>
        <v>338</v>
      </c>
      <c r="M13" s="4">
        <f t="shared" ref="M13:M26" si="9">H13+K13+L13</f>
        <v>6856.5</v>
      </c>
      <c r="N13" s="4">
        <f t="shared" ref="N13:N26" si="10">E13*5</f>
        <v>145</v>
      </c>
      <c r="O13" s="4">
        <f t="shared" ref="O13:O26" si="11">M13+N13</f>
        <v>7001.5</v>
      </c>
      <c r="P13" s="4" t="str">
        <f>IFERROR(VLOOKUP(C13,奖惩!B:C,2,0),"")</f>
        <v/>
      </c>
    </row>
    <row r="14" s="174" customFormat="1" spans="1:16">
      <c r="A14" s="4">
        <f t="shared" si="6"/>
        <v>12</v>
      </c>
      <c r="B14" s="4" t="s">
        <v>30</v>
      </c>
      <c r="C14" s="4" t="s">
        <v>35</v>
      </c>
      <c r="D14" s="4" t="s">
        <v>32</v>
      </c>
      <c r="E14" s="4">
        <f>VLOOKUP(C14,考勤!A:AJ,35,0)</f>
        <v>28</v>
      </c>
      <c r="F14" s="4">
        <f>VLOOKUP(C14,考勤!$A$5:AP329,42,0)</f>
        <v>224</v>
      </c>
      <c r="G14" s="4">
        <v>19</v>
      </c>
      <c r="H14" s="4">
        <f t="shared" si="7"/>
        <v>4256</v>
      </c>
      <c r="I14" s="4">
        <f>VLOOKUP(C14,考勤!$A$5:AP329,41,0)</f>
        <v>98</v>
      </c>
      <c r="J14" s="4">
        <v>20</v>
      </c>
      <c r="K14" s="4">
        <f t="shared" si="8"/>
        <v>1960</v>
      </c>
      <c r="L14" s="184">
        <f>IFERROR(VLOOKUP(C14,奖惩!B:D,3,0),0)+302.5</f>
        <v>302.5</v>
      </c>
      <c r="M14" s="4">
        <f t="shared" si="9"/>
        <v>6518.5</v>
      </c>
      <c r="N14" s="4">
        <f t="shared" si="10"/>
        <v>140</v>
      </c>
      <c r="O14" s="4">
        <f t="shared" si="11"/>
        <v>6658.5</v>
      </c>
      <c r="P14" s="4" t="str">
        <f>IFERROR(VLOOKUP(C14,奖惩!B:C,2,0),"")</f>
        <v/>
      </c>
    </row>
    <row r="15" s="174" customFormat="1" spans="1:16">
      <c r="A15" s="4">
        <f t="shared" si="6"/>
        <v>13</v>
      </c>
      <c r="B15" s="4" t="s">
        <v>36</v>
      </c>
      <c r="C15" s="4" t="s">
        <v>37</v>
      </c>
      <c r="D15" s="4" t="s">
        <v>38</v>
      </c>
      <c r="E15" s="4">
        <f>VLOOKUP(C15,考勤!A:AJ,35,0)</f>
        <v>22</v>
      </c>
      <c r="F15" s="4">
        <f>VLOOKUP(C15,考勤!$A$5:AP309,42,0)</f>
        <v>224</v>
      </c>
      <c r="G15" s="4">
        <v>30</v>
      </c>
      <c r="H15" s="4">
        <f t="shared" si="7"/>
        <v>6720</v>
      </c>
      <c r="I15" s="4">
        <f>VLOOKUP(C15,考勤!$A$5:AP309,41,0)</f>
        <v>42</v>
      </c>
      <c r="J15" s="4">
        <v>30</v>
      </c>
      <c r="K15" s="4">
        <f t="shared" si="8"/>
        <v>1260</v>
      </c>
      <c r="L15" s="4">
        <f>IFERROR(VLOOKUP(C15,奖惩!B:D,3,0),0)</f>
        <v>0</v>
      </c>
      <c r="M15" s="4">
        <f t="shared" si="9"/>
        <v>7980</v>
      </c>
      <c r="N15" s="184">
        <f>E15*10</f>
        <v>220</v>
      </c>
      <c r="O15" s="4">
        <f t="shared" si="11"/>
        <v>8200</v>
      </c>
      <c r="P15" s="4" t="str">
        <f>IFERROR(VLOOKUP(C15,奖惩!B:C,2,0),"")</f>
        <v/>
      </c>
    </row>
    <row r="16" s="174" customFormat="1" spans="1:16">
      <c r="A16" s="4">
        <f t="shared" si="6"/>
        <v>14</v>
      </c>
      <c r="B16" s="4" t="s">
        <v>39</v>
      </c>
      <c r="C16" s="4" t="s">
        <v>40</v>
      </c>
      <c r="D16" s="4" t="s">
        <v>41</v>
      </c>
      <c r="E16" s="4">
        <f>VLOOKUP(C16,考勤!A:AJ,35,0)</f>
        <v>1</v>
      </c>
      <c r="F16" s="4">
        <f>VLOOKUP(C16,考勤!$A$5:AP322,42,0)</f>
        <v>8</v>
      </c>
      <c r="G16" s="4">
        <v>19</v>
      </c>
      <c r="H16" s="4">
        <f t="shared" si="7"/>
        <v>152</v>
      </c>
      <c r="I16" s="4">
        <f>VLOOKUP(C16,考勤!$A$5:AP322,41,0)</f>
        <v>2.5</v>
      </c>
      <c r="J16" s="4">
        <v>19</v>
      </c>
      <c r="K16" s="4">
        <f t="shared" si="8"/>
        <v>47.5</v>
      </c>
      <c r="L16" s="4">
        <f>IFERROR(VLOOKUP(C16,奖惩!B:D,3,0),0)+15</f>
        <v>15</v>
      </c>
      <c r="M16" s="4">
        <f t="shared" si="9"/>
        <v>214.5</v>
      </c>
      <c r="N16" s="4">
        <f t="shared" si="10"/>
        <v>5</v>
      </c>
      <c r="O16" s="4">
        <f t="shared" si="11"/>
        <v>219.5</v>
      </c>
      <c r="P16" s="4" t="str">
        <f>IFERROR(VLOOKUP(C16,奖惩!B:C,2,0),"")</f>
        <v/>
      </c>
    </row>
    <row r="17" s="174" customFormat="1" spans="1:16">
      <c r="A17" s="4">
        <f t="shared" si="6"/>
        <v>15</v>
      </c>
      <c r="B17" s="4" t="s">
        <v>39</v>
      </c>
      <c r="C17" s="4" t="s">
        <v>42</v>
      </c>
      <c r="D17" s="4" t="s">
        <v>41</v>
      </c>
      <c r="E17" s="4">
        <f>VLOOKUP(C17,考勤!A:AJ,35,0)</f>
        <v>4</v>
      </c>
      <c r="F17" s="4">
        <f>VLOOKUP(C17,考勤!$A$5:AP323,42,0)</f>
        <v>32</v>
      </c>
      <c r="G17" s="4">
        <v>19</v>
      </c>
      <c r="H17" s="4">
        <f t="shared" si="7"/>
        <v>608</v>
      </c>
      <c r="I17" s="4">
        <f>VLOOKUP(C17,考勤!$A$5:AP323,41,0)</f>
        <v>13.5</v>
      </c>
      <c r="J17" s="4">
        <v>19</v>
      </c>
      <c r="K17" s="4">
        <f t="shared" si="8"/>
        <v>256.5</v>
      </c>
      <c r="L17" s="4">
        <f>IFERROR(VLOOKUP(C17,奖惩!B:D,3,0),0)+60</f>
        <v>60</v>
      </c>
      <c r="M17" s="4">
        <f t="shared" si="9"/>
        <v>924.5</v>
      </c>
      <c r="N17" s="4">
        <f t="shared" si="10"/>
        <v>20</v>
      </c>
      <c r="O17" s="4">
        <f t="shared" si="11"/>
        <v>944.5</v>
      </c>
      <c r="P17" s="4" t="str">
        <f>IFERROR(VLOOKUP(C17,奖惩!B:C,2,0),"")</f>
        <v/>
      </c>
    </row>
    <row r="18" s="174" customFormat="1" spans="1:16">
      <c r="A18" s="4">
        <f t="shared" si="6"/>
        <v>16</v>
      </c>
      <c r="B18" s="4" t="s">
        <v>43</v>
      </c>
      <c r="C18" s="4" t="s">
        <v>44</v>
      </c>
      <c r="D18" s="4" t="s">
        <v>45</v>
      </c>
      <c r="E18" s="4">
        <f>VLOOKUP(C18,考勤!A:AJ,35,0)</f>
        <v>24.5</v>
      </c>
      <c r="F18" s="4">
        <f>VLOOKUP(C18,考勤!$A$5:AP324,42,0)</f>
        <v>200</v>
      </c>
      <c r="G18" s="4">
        <v>19</v>
      </c>
      <c r="H18" s="4">
        <f t="shared" si="7"/>
        <v>3800</v>
      </c>
      <c r="I18" s="4">
        <f>VLOOKUP(C18,考勤!$A$5:AP324,41,0)</f>
        <v>98.5</v>
      </c>
      <c r="J18" s="4">
        <v>19</v>
      </c>
      <c r="K18" s="4">
        <f t="shared" si="8"/>
        <v>1871.5</v>
      </c>
      <c r="L18" s="184">
        <f>IFERROR(VLOOKUP(C18,奖惩!B:D,3,0),0)+247</f>
        <v>247</v>
      </c>
      <c r="M18" s="4">
        <f t="shared" si="9"/>
        <v>5918.5</v>
      </c>
      <c r="N18" s="4">
        <f t="shared" si="10"/>
        <v>122.5</v>
      </c>
      <c r="O18" s="4">
        <f t="shared" si="11"/>
        <v>6041</v>
      </c>
      <c r="P18" s="4" t="str">
        <f>IFERROR(VLOOKUP(C18,奖惩!B:C,2,0),"")</f>
        <v/>
      </c>
    </row>
    <row r="19" s="174" customFormat="1" spans="1:16">
      <c r="A19" s="4">
        <f t="shared" si="6"/>
        <v>17</v>
      </c>
      <c r="B19" s="4" t="s">
        <v>43</v>
      </c>
      <c r="C19" s="4" t="s">
        <v>46</v>
      </c>
      <c r="D19" s="4" t="s">
        <v>29</v>
      </c>
      <c r="E19" s="4">
        <f>VLOOKUP(C19,考勤!A:AJ,35,0)</f>
        <v>27.5</v>
      </c>
      <c r="F19" s="4">
        <f>VLOOKUP(C19,考勤!$A$5:AP325,42,0)</f>
        <v>224</v>
      </c>
      <c r="G19" s="4">
        <v>30</v>
      </c>
      <c r="H19" s="4">
        <f t="shared" si="7"/>
        <v>6720</v>
      </c>
      <c r="I19" s="4">
        <f>VLOOKUP(C19,考勤!$A$5:AP325,41,0)</f>
        <v>86</v>
      </c>
      <c r="J19" s="4">
        <v>30</v>
      </c>
      <c r="K19" s="4">
        <f t="shared" si="8"/>
        <v>2580</v>
      </c>
      <c r="L19" s="4">
        <f>IFERROR(VLOOKUP(C19,奖惩!B:D,3,0),0)</f>
        <v>300</v>
      </c>
      <c r="M19" s="4">
        <f t="shared" si="9"/>
        <v>9600</v>
      </c>
      <c r="N19" s="4">
        <f t="shared" si="10"/>
        <v>137.5</v>
      </c>
      <c r="O19" s="4">
        <f t="shared" si="11"/>
        <v>9737.5</v>
      </c>
      <c r="P19" s="4" t="str">
        <f>IFERROR(VLOOKUP(C19,奖惩!B:C,2,0),"")</f>
        <v>夜班补助</v>
      </c>
    </row>
    <row r="20" s="174" customFormat="1" spans="1:16">
      <c r="A20" s="4">
        <f t="shared" si="6"/>
        <v>18</v>
      </c>
      <c r="B20" s="4" t="s">
        <v>43</v>
      </c>
      <c r="C20" s="4" t="s">
        <v>47</v>
      </c>
      <c r="D20" s="4" t="s">
        <v>29</v>
      </c>
      <c r="E20" s="4">
        <f>VLOOKUP(C20,考勤!A:AJ,35,0)</f>
        <v>19</v>
      </c>
      <c r="F20" s="4">
        <f>VLOOKUP(C20,考勤!$A$5:AP310,42,0)</f>
        <v>152</v>
      </c>
      <c r="G20" s="4">
        <v>30</v>
      </c>
      <c r="H20" s="4">
        <f t="shared" si="7"/>
        <v>4560</v>
      </c>
      <c r="I20" s="4">
        <f>VLOOKUP(C20,考勤!$A$5:AP310,41,0)</f>
        <v>62</v>
      </c>
      <c r="J20" s="4">
        <v>30</v>
      </c>
      <c r="K20" s="4">
        <f t="shared" si="8"/>
        <v>1860</v>
      </c>
      <c r="L20" s="4">
        <f>IFERROR(VLOOKUP(C20,奖惩!B:D,3,0),0)</f>
        <v>300</v>
      </c>
      <c r="M20" s="4">
        <f t="shared" si="9"/>
        <v>6720</v>
      </c>
      <c r="N20" s="4">
        <f t="shared" si="10"/>
        <v>95</v>
      </c>
      <c r="O20" s="4">
        <f t="shared" si="11"/>
        <v>6815</v>
      </c>
      <c r="P20" s="4" t="str">
        <f>IFERROR(VLOOKUP(C20,奖惩!B:C,2,0),"")</f>
        <v>夜班补助</v>
      </c>
    </row>
    <row r="21" s="174" customFormat="1" spans="1:16">
      <c r="A21" s="4">
        <f t="shared" si="6"/>
        <v>19</v>
      </c>
      <c r="B21" s="4" t="s">
        <v>43</v>
      </c>
      <c r="C21" s="4" t="s">
        <v>48</v>
      </c>
      <c r="D21" s="4" t="s">
        <v>29</v>
      </c>
      <c r="E21" s="4">
        <f>VLOOKUP(C21,考勤!A:AJ,35,0)</f>
        <v>26</v>
      </c>
      <c r="F21" s="4">
        <f>VLOOKUP(C21,考勤!$A$5:AP302,42,0)</f>
        <v>208</v>
      </c>
      <c r="G21" s="4">
        <v>30</v>
      </c>
      <c r="H21" s="4">
        <f t="shared" si="7"/>
        <v>6240</v>
      </c>
      <c r="I21" s="4">
        <f>VLOOKUP(C21,考勤!$A$5:AP302,41,0)</f>
        <v>89.5</v>
      </c>
      <c r="J21" s="4">
        <v>30</v>
      </c>
      <c r="K21" s="4">
        <f t="shared" si="8"/>
        <v>2685</v>
      </c>
      <c r="L21" s="4">
        <f>IFERROR(VLOOKUP(C21,奖惩!B:D,3,0),0)</f>
        <v>160</v>
      </c>
      <c r="M21" s="4">
        <f t="shared" si="9"/>
        <v>9085</v>
      </c>
      <c r="N21" s="4">
        <f t="shared" si="10"/>
        <v>130</v>
      </c>
      <c r="O21" s="4">
        <f t="shared" si="11"/>
        <v>9215</v>
      </c>
      <c r="P21" s="4" t="str">
        <f>IFERROR(VLOOKUP(C21,奖惩!B:C,2,0),"")</f>
        <v>夜班补助</v>
      </c>
    </row>
    <row r="22" s="174" customFormat="1" spans="1:16">
      <c r="A22" s="4">
        <f t="shared" si="6"/>
        <v>20</v>
      </c>
      <c r="B22" s="4" t="s">
        <v>43</v>
      </c>
      <c r="C22" s="4" t="s">
        <v>49</v>
      </c>
      <c r="D22" s="4" t="s">
        <v>45</v>
      </c>
      <c r="E22" s="4">
        <f>VLOOKUP(C22,考勤!A:AJ,35,0)</f>
        <v>12</v>
      </c>
      <c r="F22" s="4">
        <f>VLOOKUP(C22,考勤!$A$5:AP292,42,0)</f>
        <v>96</v>
      </c>
      <c r="G22" s="4">
        <v>21</v>
      </c>
      <c r="H22" s="4">
        <f t="shared" si="7"/>
        <v>2016</v>
      </c>
      <c r="I22" s="4">
        <f>VLOOKUP(C22,考勤!$A$5:AP292,41,0)</f>
        <v>36</v>
      </c>
      <c r="J22" s="4">
        <v>21</v>
      </c>
      <c r="K22" s="4">
        <f t="shared" si="8"/>
        <v>756</v>
      </c>
      <c r="L22" s="183">
        <f>IFERROR(VLOOKUP(C22,奖惩!B:D,3,0),0)</f>
        <v>0</v>
      </c>
      <c r="M22" s="4">
        <f t="shared" si="9"/>
        <v>2772</v>
      </c>
      <c r="N22" s="4">
        <f t="shared" si="10"/>
        <v>60</v>
      </c>
      <c r="O22" s="4">
        <f t="shared" si="11"/>
        <v>2832</v>
      </c>
      <c r="P22" s="4" t="str">
        <f>IFERROR(VLOOKUP(C22,奖惩!B:C,2,0),"")</f>
        <v/>
      </c>
    </row>
    <row r="23" s="174" customFormat="1" spans="1:16">
      <c r="A23" s="4">
        <f t="shared" si="6"/>
        <v>21</v>
      </c>
      <c r="B23" s="4" t="s">
        <v>43</v>
      </c>
      <c r="C23" s="4" t="s">
        <v>50</v>
      </c>
      <c r="D23" s="4" t="s">
        <v>29</v>
      </c>
      <c r="E23" s="4">
        <f>VLOOKUP(C23,考勤!A:AJ,35,0)</f>
        <v>14</v>
      </c>
      <c r="F23" s="4">
        <f>VLOOKUP(C23,考勤!$A$5:AP292,42,0)</f>
        <v>112</v>
      </c>
      <c r="G23" s="4">
        <v>30</v>
      </c>
      <c r="H23" s="4">
        <f t="shared" si="7"/>
        <v>3360</v>
      </c>
      <c r="I23" s="4">
        <f>VLOOKUP(C23,考勤!$A$5:AP292,41,0)</f>
        <v>37</v>
      </c>
      <c r="J23" s="4">
        <v>30</v>
      </c>
      <c r="K23" s="4">
        <f t="shared" si="8"/>
        <v>1110</v>
      </c>
      <c r="L23" s="4">
        <f>IFERROR(VLOOKUP(C23,奖惩!B:D,3,0),0)</f>
        <v>0</v>
      </c>
      <c r="M23" s="4">
        <f t="shared" si="9"/>
        <v>4470</v>
      </c>
      <c r="N23" s="4">
        <f t="shared" si="10"/>
        <v>70</v>
      </c>
      <c r="O23" s="4">
        <f t="shared" si="11"/>
        <v>4540</v>
      </c>
      <c r="P23" s="4" t="str">
        <f>IFERROR(VLOOKUP(C23,奖惩!B:C,2,0),"")</f>
        <v/>
      </c>
    </row>
    <row r="24" s="175" customFormat="1" spans="1:17">
      <c r="A24" s="182">
        <f t="shared" si="6"/>
        <v>22</v>
      </c>
      <c r="B24" s="182" t="s">
        <v>43</v>
      </c>
      <c r="C24" s="182" t="s">
        <v>51</v>
      </c>
      <c r="D24" s="182" t="s">
        <v>45</v>
      </c>
      <c r="E24" s="182">
        <f>VLOOKUP(C24,考勤!A:AJ,35,0)</f>
        <v>14</v>
      </c>
      <c r="F24" s="182">
        <f>VLOOKUP(C24,考勤!$A$5:AP293,42,0)</f>
        <v>112</v>
      </c>
      <c r="G24" s="182">
        <v>21</v>
      </c>
      <c r="H24" s="182">
        <f t="shared" si="7"/>
        <v>2352</v>
      </c>
      <c r="I24" s="182">
        <f>VLOOKUP(C24,考勤!$A$5:AP293,41,0)</f>
        <v>55.5</v>
      </c>
      <c r="J24" s="182">
        <v>21</v>
      </c>
      <c r="K24" s="182">
        <f t="shared" si="8"/>
        <v>1165.5</v>
      </c>
      <c r="L24" s="183">
        <f>IFERROR(VLOOKUP(C24,奖惩!B:D,3,0),0)</f>
        <v>0</v>
      </c>
      <c r="M24" s="182">
        <f t="shared" si="9"/>
        <v>3517.5</v>
      </c>
      <c r="N24" s="182">
        <f t="shared" si="10"/>
        <v>70</v>
      </c>
      <c r="O24" s="182">
        <f t="shared" si="11"/>
        <v>3587.5</v>
      </c>
      <c r="P24" s="182" t="str">
        <f>IFERROR(VLOOKUP(C24,奖惩!B:C,2,0),"")</f>
        <v/>
      </c>
      <c r="Q24" s="174"/>
    </row>
    <row r="25" s="174" customFormat="1" spans="1:16">
      <c r="A25" s="4">
        <f t="shared" si="6"/>
        <v>23</v>
      </c>
      <c r="B25" s="4" t="s">
        <v>43</v>
      </c>
      <c r="C25" s="4" t="s">
        <v>52</v>
      </c>
      <c r="D25" s="4" t="s">
        <v>45</v>
      </c>
      <c r="E25" s="4">
        <f>VLOOKUP(C25,考勤!A:AJ,35,0)</f>
        <v>3.5</v>
      </c>
      <c r="F25" s="4">
        <f>VLOOKUP(C25,考勤!$A$5:AP294,42,0)</f>
        <v>27.5</v>
      </c>
      <c r="G25" s="4">
        <v>19</v>
      </c>
      <c r="H25" s="4">
        <f t="shared" si="7"/>
        <v>522.5</v>
      </c>
      <c r="I25" s="4">
        <f>VLOOKUP(C25,考勤!$A$5:AP294,41,0)</f>
        <v>5</v>
      </c>
      <c r="J25" s="4">
        <v>19</v>
      </c>
      <c r="K25" s="4">
        <f t="shared" si="8"/>
        <v>95</v>
      </c>
      <c r="L25" s="4">
        <f>IFERROR(VLOOKUP(C25,奖惩!B:D,3,0),0)</f>
        <v>40</v>
      </c>
      <c r="M25" s="4">
        <f t="shared" si="9"/>
        <v>657.5</v>
      </c>
      <c r="N25" s="4">
        <f t="shared" si="10"/>
        <v>17.5</v>
      </c>
      <c r="O25" s="4">
        <f t="shared" si="11"/>
        <v>675</v>
      </c>
      <c r="P25" s="4" t="str">
        <f>IFERROR(VLOOKUP(C25,奖惩!B:C,2,0),"")</f>
        <v>夜班补助</v>
      </c>
    </row>
    <row r="26" s="174" customFormat="1" spans="1:16">
      <c r="A26" s="4">
        <f t="shared" si="6"/>
        <v>24</v>
      </c>
      <c r="B26" s="4" t="s">
        <v>43</v>
      </c>
      <c r="C26" s="4" t="s">
        <v>53</v>
      </c>
      <c r="D26" s="4" t="s">
        <v>29</v>
      </c>
      <c r="E26" s="4">
        <f>VLOOKUP(C26,考勤!A:AJ,35,0)</f>
        <v>15.5</v>
      </c>
      <c r="F26" s="4">
        <f>VLOOKUP(C26,考勤!$A$5:AP295,42,0)</f>
        <v>128</v>
      </c>
      <c r="G26" s="4">
        <v>30</v>
      </c>
      <c r="H26" s="4">
        <f t="shared" si="7"/>
        <v>3840</v>
      </c>
      <c r="I26" s="4">
        <f>VLOOKUP(C26,考勤!$A$5:AP295,41,0)</f>
        <v>44.5</v>
      </c>
      <c r="J26" s="4">
        <v>30</v>
      </c>
      <c r="K26" s="4">
        <f t="shared" si="8"/>
        <v>1335</v>
      </c>
      <c r="L26" s="4">
        <f>IFERROR(VLOOKUP(C26,奖惩!B:D,3,0),0)</f>
        <v>0</v>
      </c>
      <c r="M26" s="4">
        <f t="shared" si="9"/>
        <v>5175</v>
      </c>
      <c r="N26" s="4">
        <f t="shared" si="10"/>
        <v>77.5</v>
      </c>
      <c r="O26" s="4">
        <f t="shared" si="11"/>
        <v>5252.5</v>
      </c>
      <c r="P26" s="4" t="str">
        <f>IFERROR(VLOOKUP(C26,奖惩!B:C,2,0),"")</f>
        <v/>
      </c>
    </row>
    <row r="27" s="174" customFormat="1" spans="1:16">
      <c r="A27" s="4">
        <f t="shared" ref="A27:A60" si="12">ROW()-2</f>
        <v>25</v>
      </c>
      <c r="B27" s="4" t="s">
        <v>43</v>
      </c>
      <c r="C27" s="4" t="s">
        <v>54</v>
      </c>
      <c r="D27" s="4" t="s">
        <v>45</v>
      </c>
      <c r="E27" s="4">
        <f>VLOOKUP(C27,考勤!A:AJ,35,0)</f>
        <v>16</v>
      </c>
      <c r="F27" s="4">
        <f>VLOOKUP(C27,考勤!$A$5:AP297,42,0)</f>
        <v>128</v>
      </c>
      <c r="G27" s="4">
        <v>19</v>
      </c>
      <c r="H27" s="4">
        <f t="shared" ref="H27:H60" si="13">F27*G27</f>
        <v>2432</v>
      </c>
      <c r="I27" s="4">
        <f>VLOOKUP(C27,考勤!$A$5:AP297,41,0)</f>
        <v>40</v>
      </c>
      <c r="J27" s="4">
        <v>19</v>
      </c>
      <c r="K27" s="4">
        <f t="shared" ref="K27:K60" si="14">I27*J27</f>
        <v>760</v>
      </c>
      <c r="L27" s="4">
        <f>IFERROR(VLOOKUP(C27,奖惩!B:D,3,0),0)</f>
        <v>20</v>
      </c>
      <c r="M27" s="4">
        <f t="shared" ref="M27:M60" si="15">H27+K27+L27</f>
        <v>3212</v>
      </c>
      <c r="N27" s="4">
        <f t="shared" ref="N27:N60" si="16">E27*5</f>
        <v>80</v>
      </c>
      <c r="O27" s="4">
        <f t="shared" ref="O27:O60" si="17">M27+N27</f>
        <v>3292</v>
      </c>
      <c r="P27" s="4" t="str">
        <f>IFERROR(VLOOKUP(C27,奖惩!B:C,2,0),"")</f>
        <v>夜班补助</v>
      </c>
    </row>
    <row r="28" s="174" customFormat="1" spans="1:16">
      <c r="A28" s="4">
        <f t="shared" si="12"/>
        <v>26</v>
      </c>
      <c r="B28" s="4" t="s">
        <v>43</v>
      </c>
      <c r="C28" s="4" t="s">
        <v>55</v>
      </c>
      <c r="D28" s="4" t="s">
        <v>45</v>
      </c>
      <c r="E28" s="4">
        <f>VLOOKUP(C28,考勤!A:AJ,35,0)</f>
        <v>6</v>
      </c>
      <c r="F28" s="4">
        <f>VLOOKUP(C28,考勤!$A$5:AP298,42,0)</f>
        <v>48</v>
      </c>
      <c r="G28" s="4">
        <v>19</v>
      </c>
      <c r="H28" s="4">
        <f t="shared" si="13"/>
        <v>912</v>
      </c>
      <c r="I28" s="4">
        <f>VLOOKUP(C28,考勤!$A$5:AP298,41,0)</f>
        <v>11.5</v>
      </c>
      <c r="J28" s="4">
        <v>19</v>
      </c>
      <c r="K28" s="4">
        <f t="shared" si="14"/>
        <v>218.5</v>
      </c>
      <c r="L28" s="4">
        <f>IFERROR(VLOOKUP(C28,奖惩!B:D,3,0),0)</f>
        <v>20</v>
      </c>
      <c r="M28" s="4">
        <f t="shared" si="15"/>
        <v>1150.5</v>
      </c>
      <c r="N28" s="4">
        <f t="shared" si="16"/>
        <v>30</v>
      </c>
      <c r="O28" s="4">
        <f t="shared" si="17"/>
        <v>1180.5</v>
      </c>
      <c r="P28" s="4" t="str">
        <f>IFERROR(VLOOKUP(C28,奖惩!B:C,2,0),"")</f>
        <v>夜班补助</v>
      </c>
    </row>
    <row r="29" s="174" customFormat="1" spans="1:16">
      <c r="A29" s="4">
        <f t="shared" si="12"/>
        <v>27</v>
      </c>
      <c r="B29" s="4" t="s">
        <v>43</v>
      </c>
      <c r="C29" s="4" t="s">
        <v>56</v>
      </c>
      <c r="D29" s="4" t="s">
        <v>45</v>
      </c>
      <c r="E29" s="4">
        <f>VLOOKUP(C29,考勤!A:AJ,35,0)</f>
        <v>24</v>
      </c>
      <c r="F29" s="4">
        <f>VLOOKUP(C29,考勤!$A$5:AP299,42,0)</f>
        <v>191</v>
      </c>
      <c r="G29" s="4">
        <v>19</v>
      </c>
      <c r="H29" s="4">
        <f t="shared" si="13"/>
        <v>3629</v>
      </c>
      <c r="I29" s="4">
        <f>VLOOKUP(C29,考勤!$A$5:AP299,41,0)</f>
        <v>82</v>
      </c>
      <c r="J29" s="4">
        <v>19</v>
      </c>
      <c r="K29" s="4">
        <f t="shared" si="14"/>
        <v>1558</v>
      </c>
      <c r="L29" s="184">
        <f>IFERROR(VLOOKUP(C29,奖惩!B:D,3,0),0)+172</f>
        <v>472</v>
      </c>
      <c r="M29" s="4">
        <f t="shared" si="15"/>
        <v>5659</v>
      </c>
      <c r="N29" s="4">
        <f t="shared" si="16"/>
        <v>120</v>
      </c>
      <c r="O29" s="4">
        <f t="shared" si="17"/>
        <v>5779</v>
      </c>
      <c r="P29" s="4" t="str">
        <f>IFERROR(VLOOKUP(C29,奖惩!B:C,2,0),"")</f>
        <v>夜班补助</v>
      </c>
    </row>
    <row r="30" s="174" customFormat="1" spans="1:16">
      <c r="A30" s="4">
        <f t="shared" si="12"/>
        <v>28</v>
      </c>
      <c r="B30" s="4" t="s">
        <v>43</v>
      </c>
      <c r="C30" s="180" t="s">
        <v>57</v>
      </c>
      <c r="D30" s="4" t="s">
        <v>45</v>
      </c>
      <c r="E30" s="4">
        <f>VLOOKUP(C30,考勤!A:AJ,35,0)</f>
        <v>6</v>
      </c>
      <c r="F30" s="4">
        <f>VLOOKUP(C30,考勤!$A$5:AP292,42,0)</f>
        <v>47.5</v>
      </c>
      <c r="G30" s="4">
        <v>19</v>
      </c>
      <c r="H30" s="4">
        <f t="shared" si="13"/>
        <v>902.5</v>
      </c>
      <c r="I30" s="4">
        <f>VLOOKUP(C30,考勤!$A$5:AP292,41,0)</f>
        <v>15</v>
      </c>
      <c r="J30" s="4">
        <v>19</v>
      </c>
      <c r="K30" s="4">
        <f t="shared" si="14"/>
        <v>285</v>
      </c>
      <c r="L30" s="4">
        <f>IFERROR(VLOOKUP(C30,奖惩!B:D,3,0),0)</f>
        <v>0</v>
      </c>
      <c r="M30" s="4">
        <f t="shared" si="15"/>
        <v>1187.5</v>
      </c>
      <c r="N30" s="4">
        <f t="shared" si="16"/>
        <v>30</v>
      </c>
      <c r="O30" s="4">
        <f t="shared" si="17"/>
        <v>1217.5</v>
      </c>
      <c r="P30" s="4" t="str">
        <f>IFERROR(VLOOKUP(C30,奖惩!B:C,2,0),"")</f>
        <v/>
      </c>
    </row>
    <row r="31" s="174" customFormat="1" spans="1:16">
      <c r="A31" s="4">
        <f t="shared" si="12"/>
        <v>29</v>
      </c>
      <c r="B31" s="4" t="s">
        <v>43</v>
      </c>
      <c r="C31" s="180" t="s">
        <v>58</v>
      </c>
      <c r="D31" s="4" t="s">
        <v>45</v>
      </c>
      <c r="E31" s="4">
        <f>VLOOKUP(C31,考勤!A:AJ,35,0)</f>
        <v>22.5</v>
      </c>
      <c r="F31" s="4">
        <f>VLOOKUP(C31,考勤!$A$5:AP293,42,0)</f>
        <v>180.5</v>
      </c>
      <c r="G31" s="4">
        <v>19</v>
      </c>
      <c r="H31" s="4">
        <f t="shared" si="13"/>
        <v>3429.5</v>
      </c>
      <c r="I31" s="4">
        <f>VLOOKUP(C31,考勤!$A$5:AP293,41,0)</f>
        <v>81</v>
      </c>
      <c r="J31" s="4">
        <v>19</v>
      </c>
      <c r="K31" s="4">
        <f t="shared" si="14"/>
        <v>1539</v>
      </c>
      <c r="L31" s="184">
        <f>IFERROR(VLOOKUP(C31,奖惩!B:D,3,0),0)+231</f>
        <v>231</v>
      </c>
      <c r="M31" s="4">
        <f t="shared" si="15"/>
        <v>5199.5</v>
      </c>
      <c r="N31" s="4">
        <f t="shared" si="16"/>
        <v>112.5</v>
      </c>
      <c r="O31" s="4">
        <f t="shared" si="17"/>
        <v>5312</v>
      </c>
      <c r="P31" s="4" t="str">
        <f>IFERROR(VLOOKUP(C31,奖惩!B:C,2,0),"")</f>
        <v/>
      </c>
    </row>
    <row r="32" s="174" customFormat="1" spans="1:16">
      <c r="A32" s="4">
        <f t="shared" si="12"/>
        <v>30</v>
      </c>
      <c r="B32" s="4" t="s">
        <v>43</v>
      </c>
      <c r="C32" s="180" t="s">
        <v>59</v>
      </c>
      <c r="D32" s="4" t="s">
        <v>45</v>
      </c>
      <c r="E32" s="4">
        <f>VLOOKUP(C32,考勤!A:AJ,35,0)</f>
        <v>19</v>
      </c>
      <c r="F32" s="4">
        <f>VLOOKUP(C32,考勤!$A$5:AP294,42,0)</f>
        <v>151</v>
      </c>
      <c r="G32" s="4">
        <v>19</v>
      </c>
      <c r="H32" s="4">
        <f t="shared" si="13"/>
        <v>2869</v>
      </c>
      <c r="I32" s="4">
        <f>VLOOKUP(C32,考勤!$A$5:AP294,41,0)</f>
        <v>73</v>
      </c>
      <c r="J32" s="4">
        <v>19</v>
      </c>
      <c r="K32" s="4">
        <f t="shared" si="14"/>
        <v>1387</v>
      </c>
      <c r="L32" s="184">
        <f>IFERROR(VLOOKUP(C32,奖惩!B:D,3,0),0)+144</f>
        <v>144</v>
      </c>
      <c r="M32" s="4">
        <f t="shared" si="15"/>
        <v>4400</v>
      </c>
      <c r="N32" s="4">
        <f t="shared" si="16"/>
        <v>95</v>
      </c>
      <c r="O32" s="4">
        <f t="shared" si="17"/>
        <v>4495</v>
      </c>
      <c r="P32" s="4" t="str">
        <f>IFERROR(VLOOKUP(C32,奖惩!B:C,2,0),"")</f>
        <v/>
      </c>
    </row>
    <row r="33" s="174" customFormat="1" spans="1:16">
      <c r="A33" s="4">
        <f t="shared" si="12"/>
        <v>31</v>
      </c>
      <c r="B33" s="4" t="s">
        <v>43</v>
      </c>
      <c r="C33" s="180" t="s">
        <v>60</v>
      </c>
      <c r="D33" s="4" t="s">
        <v>45</v>
      </c>
      <c r="E33" s="4">
        <f>VLOOKUP(C33,考勤!A:AJ,35,0)</f>
        <v>6</v>
      </c>
      <c r="F33" s="4">
        <f>VLOOKUP(C33,考勤!$A$5:AP295,42,0)</f>
        <v>48</v>
      </c>
      <c r="G33" s="4">
        <v>21</v>
      </c>
      <c r="H33" s="4">
        <f t="shared" si="13"/>
        <v>1008</v>
      </c>
      <c r="I33" s="4">
        <f>VLOOKUP(C33,考勤!$A$5:AP295,41,0)</f>
        <v>24</v>
      </c>
      <c r="J33" s="4">
        <v>21</v>
      </c>
      <c r="K33" s="4">
        <f t="shared" si="14"/>
        <v>504</v>
      </c>
      <c r="L33" s="183">
        <f>IFERROR(VLOOKUP(C33,奖惩!B:D,3,0),0)</f>
        <v>120</v>
      </c>
      <c r="M33" s="4">
        <f t="shared" si="15"/>
        <v>1632</v>
      </c>
      <c r="N33" s="4">
        <f t="shared" si="16"/>
        <v>30</v>
      </c>
      <c r="O33" s="4">
        <f t="shared" si="17"/>
        <v>1662</v>
      </c>
      <c r="P33" s="4" t="str">
        <f>IFERROR(VLOOKUP(C33,奖惩!B:C,2,0),"")</f>
        <v>夜班补助</v>
      </c>
    </row>
    <row r="34" s="174" customFormat="1" spans="1:16">
      <c r="A34" s="4">
        <f t="shared" si="12"/>
        <v>32</v>
      </c>
      <c r="B34" s="4" t="s">
        <v>43</v>
      </c>
      <c r="C34" s="180" t="s">
        <v>61</v>
      </c>
      <c r="D34" s="4" t="s">
        <v>45</v>
      </c>
      <c r="E34" s="4">
        <f>VLOOKUP(C34,考勤!A:AJ,35,0)</f>
        <v>6</v>
      </c>
      <c r="F34" s="4">
        <f>VLOOKUP(C34,考勤!$A$5:AP296,42,0)</f>
        <v>48</v>
      </c>
      <c r="G34" s="4">
        <v>21</v>
      </c>
      <c r="H34" s="4">
        <f t="shared" si="13"/>
        <v>1008</v>
      </c>
      <c r="I34" s="4">
        <f>VLOOKUP(C34,考勤!$A$5:AP296,41,0)</f>
        <v>24</v>
      </c>
      <c r="J34" s="4">
        <v>21</v>
      </c>
      <c r="K34" s="4">
        <f t="shared" si="14"/>
        <v>504</v>
      </c>
      <c r="L34" s="183">
        <f>IFERROR(VLOOKUP(C34,奖惩!B:D,3,0),0)</f>
        <v>120</v>
      </c>
      <c r="M34" s="4">
        <f t="shared" si="15"/>
        <v>1632</v>
      </c>
      <c r="N34" s="4">
        <f t="shared" si="16"/>
        <v>30</v>
      </c>
      <c r="O34" s="4">
        <f t="shared" si="17"/>
        <v>1662</v>
      </c>
      <c r="P34" s="4" t="str">
        <f>IFERROR(VLOOKUP(C34,奖惩!B:C,2,0),"")</f>
        <v>夜班补助</v>
      </c>
    </row>
    <row r="35" s="174" customFormat="1" spans="1:16">
      <c r="A35" s="4">
        <f t="shared" si="12"/>
        <v>33</v>
      </c>
      <c r="B35" s="4" t="s">
        <v>43</v>
      </c>
      <c r="C35" s="180" t="s">
        <v>62</v>
      </c>
      <c r="D35" s="4" t="s">
        <v>45</v>
      </c>
      <c r="E35" s="4">
        <f>VLOOKUP(C35,考勤!A:AJ,35,0)</f>
        <v>14</v>
      </c>
      <c r="F35" s="4">
        <f>VLOOKUP(C35,考勤!$A$5:AP297,42,0)</f>
        <v>111</v>
      </c>
      <c r="G35" s="4">
        <v>21</v>
      </c>
      <c r="H35" s="4">
        <f t="shared" si="13"/>
        <v>2331</v>
      </c>
      <c r="I35" s="4">
        <f>VLOOKUP(C35,考勤!$A$5:AP297,41,0)</f>
        <v>44</v>
      </c>
      <c r="J35" s="4">
        <v>21</v>
      </c>
      <c r="K35" s="4">
        <f t="shared" si="14"/>
        <v>924</v>
      </c>
      <c r="L35" s="183">
        <f>IFERROR(VLOOKUP(C35,奖惩!B:D,3,0),0)</f>
        <v>300</v>
      </c>
      <c r="M35" s="4">
        <f t="shared" si="15"/>
        <v>3555</v>
      </c>
      <c r="N35" s="4">
        <f t="shared" si="16"/>
        <v>70</v>
      </c>
      <c r="O35" s="4">
        <f t="shared" si="17"/>
        <v>3625</v>
      </c>
      <c r="P35" s="4" t="str">
        <f>IFERROR(VLOOKUP(C35,奖惩!B:C,2,0),"")</f>
        <v>夜班补助</v>
      </c>
    </row>
    <row r="36" s="174" customFormat="1" spans="1:16">
      <c r="A36" s="4">
        <f t="shared" si="12"/>
        <v>34</v>
      </c>
      <c r="B36" s="4" t="s">
        <v>43</v>
      </c>
      <c r="C36" s="180" t="s">
        <v>63</v>
      </c>
      <c r="D36" s="4" t="s">
        <v>45</v>
      </c>
      <c r="E36" s="4">
        <f>VLOOKUP(C36,考勤!A:AJ,35,0)</f>
        <v>13</v>
      </c>
      <c r="F36" s="4">
        <f>VLOOKUP(C36,考勤!$A$5:AP298,42,0)</f>
        <v>104</v>
      </c>
      <c r="G36" s="4">
        <v>21</v>
      </c>
      <c r="H36" s="4">
        <f t="shared" si="13"/>
        <v>2184</v>
      </c>
      <c r="I36" s="4">
        <f>VLOOKUP(C36,考勤!$A$5:AP298,41,0)</f>
        <v>39</v>
      </c>
      <c r="J36" s="4">
        <v>21</v>
      </c>
      <c r="K36" s="4">
        <f t="shared" si="14"/>
        <v>819</v>
      </c>
      <c r="L36" s="183">
        <f>IFERROR(VLOOKUP(C36,奖惩!B:D,3,0),0)</f>
        <v>0</v>
      </c>
      <c r="M36" s="4">
        <f t="shared" si="15"/>
        <v>3003</v>
      </c>
      <c r="N36" s="4">
        <f t="shared" si="16"/>
        <v>65</v>
      </c>
      <c r="O36" s="4">
        <f t="shared" si="17"/>
        <v>3068</v>
      </c>
      <c r="P36" s="4" t="str">
        <f>IFERROR(VLOOKUP(C36,奖惩!B:C,2,0),"")</f>
        <v/>
      </c>
    </row>
    <row r="37" s="174" customFormat="1" spans="1:16">
      <c r="A37" s="4">
        <f t="shared" si="12"/>
        <v>35</v>
      </c>
      <c r="B37" s="4" t="s">
        <v>43</v>
      </c>
      <c r="C37" s="4" t="s">
        <v>64</v>
      </c>
      <c r="D37" s="4" t="s">
        <v>45</v>
      </c>
      <c r="E37" s="4">
        <f>VLOOKUP(C37,考勤!A:AJ,35,0)</f>
        <v>6</v>
      </c>
      <c r="F37" s="4">
        <f>VLOOKUP(C37,考勤!$A$5:AP280,42,0)</f>
        <v>48</v>
      </c>
      <c r="G37" s="4">
        <v>21</v>
      </c>
      <c r="H37" s="4">
        <f t="shared" si="13"/>
        <v>1008</v>
      </c>
      <c r="I37" s="4">
        <f>VLOOKUP(C37,考勤!$A$5:AP280,41,0)</f>
        <v>24</v>
      </c>
      <c r="J37" s="4">
        <v>21</v>
      </c>
      <c r="K37" s="4">
        <f t="shared" si="14"/>
        <v>504</v>
      </c>
      <c r="L37" s="4">
        <f>IFERROR(VLOOKUP(C37,奖惩!B:D,3,0),0)</f>
        <v>120</v>
      </c>
      <c r="M37" s="4">
        <f t="shared" si="15"/>
        <v>1632</v>
      </c>
      <c r="N37" s="4">
        <f t="shared" si="16"/>
        <v>30</v>
      </c>
      <c r="O37" s="4">
        <f t="shared" si="17"/>
        <v>1662</v>
      </c>
      <c r="P37" s="4" t="str">
        <f>IFERROR(VLOOKUP(C37,奖惩!B:C,2,0),"")</f>
        <v>夜班补助</v>
      </c>
    </row>
    <row r="38" s="174" customFormat="1" spans="1:16">
      <c r="A38" s="4">
        <f t="shared" si="12"/>
        <v>36</v>
      </c>
      <c r="B38" s="4" t="s">
        <v>43</v>
      </c>
      <c r="C38" s="4" t="s">
        <v>65</v>
      </c>
      <c r="D38" s="4" t="s">
        <v>45</v>
      </c>
      <c r="E38" s="4">
        <f>VLOOKUP(C38,考勤!A:AJ,35,0)</f>
        <v>6</v>
      </c>
      <c r="F38" s="4">
        <f>VLOOKUP(C38,考勤!$A$5:AP281,42,0)</f>
        <v>48</v>
      </c>
      <c r="G38" s="4">
        <v>21</v>
      </c>
      <c r="H38" s="4">
        <f t="shared" si="13"/>
        <v>1008</v>
      </c>
      <c r="I38" s="4">
        <f>VLOOKUP(C38,考勤!$A$5:AP281,41,0)</f>
        <v>24</v>
      </c>
      <c r="J38" s="4">
        <v>21</v>
      </c>
      <c r="K38" s="4">
        <f t="shared" si="14"/>
        <v>504</v>
      </c>
      <c r="L38" s="4">
        <f>IFERROR(VLOOKUP(C38,奖惩!B:D,3,0),0)</f>
        <v>120</v>
      </c>
      <c r="M38" s="4">
        <f t="shared" si="15"/>
        <v>1632</v>
      </c>
      <c r="N38" s="4">
        <f t="shared" si="16"/>
        <v>30</v>
      </c>
      <c r="O38" s="4">
        <f t="shared" si="17"/>
        <v>1662</v>
      </c>
      <c r="P38" s="4" t="str">
        <f>IFERROR(VLOOKUP(C38,奖惩!B:C,2,0),"")</f>
        <v>夜班补助</v>
      </c>
    </row>
    <row r="39" s="174" customFormat="1" spans="1:16">
      <c r="A39" s="4">
        <f t="shared" si="12"/>
        <v>37</v>
      </c>
      <c r="B39" s="4" t="s">
        <v>43</v>
      </c>
      <c r="C39" s="4" t="s">
        <v>66</v>
      </c>
      <c r="D39" s="4" t="s">
        <v>45</v>
      </c>
      <c r="E39" s="4">
        <f>VLOOKUP(C39,考勤!A:AJ,35,0)</f>
        <v>8</v>
      </c>
      <c r="F39" s="4">
        <f>VLOOKUP(C39,考勤!$A$5:AP282,42,0)</f>
        <v>64</v>
      </c>
      <c r="G39" s="4">
        <v>19</v>
      </c>
      <c r="H39" s="4">
        <f t="shared" si="13"/>
        <v>1216</v>
      </c>
      <c r="I39" s="4">
        <f>VLOOKUP(C39,考勤!$A$5:AP282,41,0)</f>
        <v>25</v>
      </c>
      <c r="J39" s="4">
        <v>19</v>
      </c>
      <c r="K39" s="4">
        <f t="shared" si="14"/>
        <v>475</v>
      </c>
      <c r="L39" s="184">
        <f>IFERROR(VLOOKUP(C39,奖惩!B:D,3,0),0)+66</f>
        <v>226</v>
      </c>
      <c r="M39" s="4">
        <f t="shared" si="15"/>
        <v>1917</v>
      </c>
      <c r="N39" s="4">
        <f t="shared" si="16"/>
        <v>40</v>
      </c>
      <c r="O39" s="4">
        <f t="shared" si="17"/>
        <v>1957</v>
      </c>
      <c r="P39" s="4" t="str">
        <f>IFERROR(VLOOKUP(C39,奖惩!B:C,2,0),"")</f>
        <v>夜班补助</v>
      </c>
    </row>
    <row r="40" s="176" customFormat="1" spans="1:17">
      <c r="A40" s="183">
        <f t="shared" si="12"/>
        <v>38</v>
      </c>
      <c r="B40" s="183" t="s">
        <v>43</v>
      </c>
      <c r="C40" s="183" t="s">
        <v>67</v>
      </c>
      <c r="D40" s="183" t="s">
        <v>45</v>
      </c>
      <c r="E40" s="183">
        <f>VLOOKUP(C40,考勤!A:AJ,35,0)</f>
        <v>26.5</v>
      </c>
      <c r="F40" s="183">
        <f>VLOOKUP(C40,考勤!$A$5:AP283,42,0)</f>
        <v>212</v>
      </c>
      <c r="G40" s="183">
        <v>20</v>
      </c>
      <c r="H40" s="183">
        <f t="shared" si="13"/>
        <v>4240</v>
      </c>
      <c r="I40" s="183">
        <f>VLOOKUP(C40,考勤!$A$5:AP283,41,0)</f>
        <v>84.5</v>
      </c>
      <c r="J40" s="183">
        <v>20</v>
      </c>
      <c r="K40" s="183">
        <f t="shared" si="14"/>
        <v>1690</v>
      </c>
      <c r="L40" s="184">
        <f>IFERROR(VLOOKUP(C40,奖惩!B:D,3,0),0)+121.5</f>
        <v>136.5</v>
      </c>
      <c r="M40" s="183">
        <f t="shared" si="15"/>
        <v>6066.5</v>
      </c>
      <c r="N40" s="183">
        <f t="shared" si="16"/>
        <v>132.5</v>
      </c>
      <c r="O40" s="183">
        <f t="shared" si="17"/>
        <v>6199</v>
      </c>
      <c r="P40" s="183" t="str">
        <f>IFERROR(VLOOKUP(C40,奖惩!B:C,2,0),"")</f>
        <v>夜班补助</v>
      </c>
      <c r="Q40" s="175"/>
    </row>
    <row r="41" s="174" customFormat="1" spans="1:16">
      <c r="A41" s="4">
        <f t="shared" si="12"/>
        <v>39</v>
      </c>
      <c r="B41" s="4" t="s">
        <v>43</v>
      </c>
      <c r="C41" s="4" t="s">
        <v>68</v>
      </c>
      <c r="D41" s="4" t="s">
        <v>45</v>
      </c>
      <c r="E41" s="4">
        <f>VLOOKUP(C41,考勤!A:AJ,35,0)</f>
        <v>9</v>
      </c>
      <c r="F41" s="4">
        <f>VLOOKUP(C41,考勤!$A$5:AP284,42,0)</f>
        <v>72</v>
      </c>
      <c r="G41" s="4">
        <v>19</v>
      </c>
      <c r="H41" s="4">
        <f t="shared" si="13"/>
        <v>1368</v>
      </c>
      <c r="I41" s="4">
        <f>VLOOKUP(C41,考勤!$A$5:AP284,41,0)</f>
        <v>28</v>
      </c>
      <c r="J41" s="4">
        <v>19</v>
      </c>
      <c r="K41" s="4">
        <f t="shared" si="14"/>
        <v>532</v>
      </c>
      <c r="L41" s="4">
        <f>IFERROR(VLOOKUP(C41,奖惩!B:D,3,0),0)</f>
        <v>0</v>
      </c>
      <c r="M41" s="4">
        <f t="shared" si="15"/>
        <v>1900</v>
      </c>
      <c r="N41" s="4">
        <f t="shared" si="16"/>
        <v>45</v>
      </c>
      <c r="O41" s="4">
        <f t="shared" si="17"/>
        <v>1945</v>
      </c>
      <c r="P41" s="4" t="str">
        <f>IFERROR(VLOOKUP(C41,奖惩!B:C,2,0),"")</f>
        <v/>
      </c>
    </row>
    <row r="42" s="174" customFormat="1" spans="1:16">
      <c r="A42" s="4">
        <f t="shared" si="12"/>
        <v>40</v>
      </c>
      <c r="B42" s="4" t="s">
        <v>43</v>
      </c>
      <c r="C42" s="4" t="s">
        <v>69</v>
      </c>
      <c r="D42" s="4" t="s">
        <v>45</v>
      </c>
      <c r="E42" s="4">
        <f>VLOOKUP(C42,考勤!A:AJ,35,0)</f>
        <v>9.5</v>
      </c>
      <c r="F42" s="4">
        <f>VLOOKUP(C42,考勤!$A$5:AP285,42,0)</f>
        <v>76</v>
      </c>
      <c r="G42" s="4">
        <v>19</v>
      </c>
      <c r="H42" s="4">
        <f t="shared" si="13"/>
        <v>1444</v>
      </c>
      <c r="I42" s="4">
        <f>VLOOKUP(C42,考勤!$A$5:AP285,41,0)</f>
        <v>33</v>
      </c>
      <c r="J42" s="4">
        <v>19</v>
      </c>
      <c r="K42" s="4">
        <f t="shared" si="14"/>
        <v>627</v>
      </c>
      <c r="L42" s="4">
        <f>IFERROR(VLOOKUP(C42,奖惩!B:D,3,0),0)</f>
        <v>0</v>
      </c>
      <c r="M42" s="4">
        <f t="shared" si="15"/>
        <v>2071</v>
      </c>
      <c r="N42" s="4">
        <f t="shared" si="16"/>
        <v>47.5</v>
      </c>
      <c r="O42" s="4">
        <f t="shared" si="17"/>
        <v>2118.5</v>
      </c>
      <c r="P42" s="4" t="str">
        <f>IFERROR(VLOOKUP(C42,奖惩!B:C,2,0),"")</f>
        <v/>
      </c>
    </row>
    <row r="43" s="174" customFormat="1" spans="1:16">
      <c r="A43" s="4">
        <f t="shared" si="12"/>
        <v>41</v>
      </c>
      <c r="B43" s="4" t="s">
        <v>43</v>
      </c>
      <c r="C43" s="4" t="s">
        <v>70</v>
      </c>
      <c r="D43" s="4" t="s">
        <v>45</v>
      </c>
      <c r="E43" s="4">
        <f>VLOOKUP(C43,考勤!A:AJ,35,0)</f>
        <v>13</v>
      </c>
      <c r="F43" s="4">
        <f>VLOOKUP(C43,考勤!$A$5:AP286,42,0)</f>
        <v>104</v>
      </c>
      <c r="G43" s="4">
        <v>21</v>
      </c>
      <c r="H43" s="4">
        <f t="shared" si="13"/>
        <v>2184</v>
      </c>
      <c r="I43" s="4">
        <f>VLOOKUP(C43,考勤!$A$5:AP286,41,0)</f>
        <v>39</v>
      </c>
      <c r="J43" s="4">
        <v>21</v>
      </c>
      <c r="K43" s="4">
        <f t="shared" si="14"/>
        <v>819</v>
      </c>
      <c r="L43" s="184">
        <f>IFERROR(VLOOKUP(C43,奖惩!B:D,3,0),0)</f>
        <v>0</v>
      </c>
      <c r="M43" s="4">
        <f t="shared" si="15"/>
        <v>3003</v>
      </c>
      <c r="N43" s="4">
        <f t="shared" si="16"/>
        <v>65</v>
      </c>
      <c r="O43" s="4">
        <f t="shared" si="17"/>
        <v>3068</v>
      </c>
      <c r="P43" s="4" t="str">
        <f>IFERROR(VLOOKUP(C43,奖惩!B:C,2,0),"")</f>
        <v/>
      </c>
    </row>
    <row r="44" s="174" customFormat="1" spans="1:16">
      <c r="A44" s="4">
        <f t="shared" si="12"/>
        <v>42</v>
      </c>
      <c r="B44" s="4" t="s">
        <v>43</v>
      </c>
      <c r="C44" s="4" t="s">
        <v>71</v>
      </c>
      <c r="D44" s="4" t="s">
        <v>45</v>
      </c>
      <c r="E44" s="4">
        <f>VLOOKUP(C44,考勤!A:AJ,35,0)</f>
        <v>13</v>
      </c>
      <c r="F44" s="4">
        <f>VLOOKUP(C44,考勤!$A$5:AP287,42,0)</f>
        <v>104</v>
      </c>
      <c r="G44" s="4">
        <v>21</v>
      </c>
      <c r="H44" s="4">
        <f t="shared" si="13"/>
        <v>2184</v>
      </c>
      <c r="I44" s="4">
        <f>VLOOKUP(C44,考勤!$A$5:AP287,41,0)</f>
        <v>39.5</v>
      </c>
      <c r="J44" s="4">
        <v>21</v>
      </c>
      <c r="K44" s="4">
        <f t="shared" si="14"/>
        <v>829.5</v>
      </c>
      <c r="L44" s="184">
        <f>IFERROR(VLOOKUP(C44,奖惩!B:D,3,0),0)</f>
        <v>0</v>
      </c>
      <c r="M44" s="4">
        <f t="shared" si="15"/>
        <v>3013.5</v>
      </c>
      <c r="N44" s="4">
        <f t="shared" si="16"/>
        <v>65</v>
      </c>
      <c r="O44" s="4">
        <f t="shared" si="17"/>
        <v>3078.5</v>
      </c>
      <c r="P44" s="4" t="str">
        <f>IFERROR(VLOOKUP(C44,奖惩!B:C,2,0),"")</f>
        <v/>
      </c>
    </row>
    <row r="45" s="174" customFormat="1" spans="1:16">
      <c r="A45" s="4">
        <f t="shared" si="12"/>
        <v>43</v>
      </c>
      <c r="B45" s="4" t="s">
        <v>72</v>
      </c>
      <c r="C45" s="4" t="s">
        <v>73</v>
      </c>
      <c r="D45" s="4" t="s">
        <v>29</v>
      </c>
      <c r="E45" s="4">
        <f>VLOOKUP(C45,考勤!A:AJ,35,0)</f>
        <v>3</v>
      </c>
      <c r="F45" s="4">
        <f>VLOOKUP(C45,考勤!$A$5:AP287,42,0)</f>
        <v>24</v>
      </c>
      <c r="G45" s="4">
        <v>30</v>
      </c>
      <c r="H45" s="4">
        <f t="shared" si="13"/>
        <v>720</v>
      </c>
      <c r="I45" s="4">
        <f>VLOOKUP(C45,考勤!$A$5:AP287,41,0)</f>
        <v>0</v>
      </c>
      <c r="J45" s="4">
        <v>30</v>
      </c>
      <c r="K45" s="4">
        <f t="shared" si="14"/>
        <v>0</v>
      </c>
      <c r="L45" s="4">
        <f>IFERROR(VLOOKUP(C45,奖惩!B:D,3,0),0)</f>
        <v>0</v>
      </c>
      <c r="M45" s="4">
        <f t="shared" si="15"/>
        <v>720</v>
      </c>
      <c r="N45" s="4">
        <f t="shared" si="16"/>
        <v>15</v>
      </c>
      <c r="O45" s="4">
        <f t="shared" si="17"/>
        <v>735</v>
      </c>
      <c r="P45" s="4" t="str">
        <f>IFERROR(VLOOKUP(C45,奖惩!B:C,2,0),"")</f>
        <v/>
      </c>
    </row>
    <row r="46" s="174" customFormat="1" spans="1:16">
      <c r="A46" s="4">
        <f t="shared" ref="A46:A55" si="18">ROW()-2</f>
        <v>44</v>
      </c>
      <c r="B46" s="4" t="s">
        <v>43</v>
      </c>
      <c r="C46" s="4" t="s">
        <v>74</v>
      </c>
      <c r="D46" s="4" t="s">
        <v>29</v>
      </c>
      <c r="E46" s="4">
        <f>VLOOKUP(C46,考勤!A:AJ,35,0)</f>
        <v>9</v>
      </c>
      <c r="F46" s="4">
        <f>VLOOKUP(C46,考勤!$A$5:AP288,42,0)</f>
        <v>72</v>
      </c>
      <c r="G46" s="4">
        <v>30</v>
      </c>
      <c r="H46" s="4">
        <f t="shared" ref="H46:H55" si="19">F46*G46</f>
        <v>2160</v>
      </c>
      <c r="I46" s="4">
        <f>VLOOKUP(C46,考勤!$A$5:AP288,41,0)</f>
        <v>27</v>
      </c>
      <c r="J46" s="4">
        <v>30</v>
      </c>
      <c r="K46" s="4">
        <f t="shared" ref="K46:K55" si="20">I46*J46</f>
        <v>810</v>
      </c>
      <c r="L46" s="4">
        <f>IFERROR(VLOOKUP(C46,奖惩!B:D,3,0),0)</f>
        <v>0</v>
      </c>
      <c r="M46" s="4">
        <f t="shared" ref="M46:M55" si="21">H46+K46+L46</f>
        <v>2970</v>
      </c>
      <c r="N46" s="4">
        <f t="shared" ref="N46:N55" si="22">E46*5</f>
        <v>45</v>
      </c>
      <c r="O46" s="4">
        <f t="shared" ref="O46:O55" si="23">M46+N46</f>
        <v>3015</v>
      </c>
      <c r="P46" s="4" t="str">
        <f>IFERROR(VLOOKUP(C46,奖惩!B:C,2,0),"")</f>
        <v/>
      </c>
    </row>
    <row r="47" s="174" customFormat="1" spans="1:16">
      <c r="A47" s="4">
        <f t="shared" si="18"/>
        <v>45</v>
      </c>
      <c r="B47" s="4" t="s">
        <v>43</v>
      </c>
      <c r="C47" s="4" t="s">
        <v>75</v>
      </c>
      <c r="D47" s="4" t="s">
        <v>29</v>
      </c>
      <c r="E47" s="4">
        <f>VLOOKUP(C47,考勤!A:AJ,35,0)</f>
        <v>9</v>
      </c>
      <c r="F47" s="4">
        <f>VLOOKUP(C47,考勤!$A$5:AP289,42,0)</f>
        <v>72</v>
      </c>
      <c r="G47" s="4">
        <v>30</v>
      </c>
      <c r="H47" s="4">
        <f t="shared" si="19"/>
        <v>2160</v>
      </c>
      <c r="I47" s="4">
        <f>VLOOKUP(C47,考勤!$A$5:AP289,41,0)</f>
        <v>24</v>
      </c>
      <c r="J47" s="4">
        <v>30</v>
      </c>
      <c r="K47" s="4">
        <f t="shared" si="20"/>
        <v>720</v>
      </c>
      <c r="L47" s="4">
        <f>IFERROR(VLOOKUP(C47,奖惩!B:D,3,0),0)</f>
        <v>0</v>
      </c>
      <c r="M47" s="4">
        <f t="shared" si="21"/>
        <v>2880</v>
      </c>
      <c r="N47" s="4">
        <f t="shared" si="22"/>
        <v>45</v>
      </c>
      <c r="O47" s="4">
        <f t="shared" si="23"/>
        <v>2925</v>
      </c>
      <c r="P47" s="4" t="str">
        <f>IFERROR(VLOOKUP(C47,奖惩!B:C,2,0),"")</f>
        <v/>
      </c>
    </row>
    <row r="48" s="174" customFormat="1" spans="1:16">
      <c r="A48" s="4">
        <f t="shared" si="18"/>
        <v>46</v>
      </c>
      <c r="B48" s="4" t="s">
        <v>43</v>
      </c>
      <c r="C48" s="4" t="s">
        <v>76</v>
      </c>
      <c r="D48" s="4" t="s">
        <v>45</v>
      </c>
      <c r="E48" s="4">
        <f>VLOOKUP(C48,考勤!A:AJ,35,0)</f>
        <v>7.5</v>
      </c>
      <c r="F48" s="4">
        <f>VLOOKUP(C48,考勤!$A$5:AP288,42,0)</f>
        <v>59</v>
      </c>
      <c r="G48" s="4">
        <v>19</v>
      </c>
      <c r="H48" s="4">
        <f t="shared" si="19"/>
        <v>1121</v>
      </c>
      <c r="I48" s="4">
        <f>VLOOKUP(C48,考勤!$A$5:AP288,41,0)</f>
        <v>18</v>
      </c>
      <c r="J48" s="4">
        <v>19</v>
      </c>
      <c r="K48" s="4">
        <f t="shared" si="20"/>
        <v>342</v>
      </c>
      <c r="L48" s="184">
        <f>IFERROR(VLOOKUP(C48,奖惩!B:D,3,0),0)+88</f>
        <v>168</v>
      </c>
      <c r="M48" s="4">
        <f t="shared" si="21"/>
        <v>1631</v>
      </c>
      <c r="N48" s="4">
        <f t="shared" si="22"/>
        <v>37.5</v>
      </c>
      <c r="O48" s="4">
        <f t="shared" si="23"/>
        <v>1668.5</v>
      </c>
      <c r="P48" s="4" t="str">
        <f>IFERROR(VLOOKUP(C48,奖惩!B:C,2,0),"")</f>
        <v>夜班补助</v>
      </c>
    </row>
    <row r="49" s="176" customFormat="1" spans="1:16">
      <c r="A49" s="183">
        <f t="shared" si="18"/>
        <v>47</v>
      </c>
      <c r="B49" s="183" t="s">
        <v>43</v>
      </c>
      <c r="C49" s="183" t="s">
        <v>77</v>
      </c>
      <c r="D49" s="183" t="s">
        <v>45</v>
      </c>
      <c r="E49" s="183">
        <f>VLOOKUP(C49,考勤!A:AJ,35,0)</f>
        <v>4</v>
      </c>
      <c r="F49" s="183">
        <f>VLOOKUP(C49,考勤!$A$5:AP289,42,0)</f>
        <v>31</v>
      </c>
      <c r="G49" s="183">
        <v>19</v>
      </c>
      <c r="H49" s="183">
        <f t="shared" si="19"/>
        <v>589</v>
      </c>
      <c r="I49" s="183">
        <f>VLOOKUP(C49,考勤!$A$5:AP289,41,0)</f>
        <v>6</v>
      </c>
      <c r="J49" s="183">
        <v>19</v>
      </c>
      <c r="K49" s="183">
        <f t="shared" si="20"/>
        <v>114</v>
      </c>
      <c r="L49" s="183">
        <f>IFERROR(VLOOKUP(C49,奖惩!B:D,3,0),0)+36</f>
        <v>36</v>
      </c>
      <c r="M49" s="183">
        <f t="shared" si="21"/>
        <v>739</v>
      </c>
      <c r="N49" s="183">
        <f t="shared" si="22"/>
        <v>20</v>
      </c>
      <c r="O49" s="183">
        <f t="shared" si="23"/>
        <v>759</v>
      </c>
      <c r="P49" s="183" t="str">
        <f>IFERROR(VLOOKUP(C49,奖惩!B:C,2,0),"")</f>
        <v/>
      </c>
    </row>
    <row r="50" s="174" customFormat="1" spans="1:16">
      <c r="A50" s="4">
        <f t="shared" si="18"/>
        <v>48</v>
      </c>
      <c r="B50" s="4" t="s">
        <v>43</v>
      </c>
      <c r="C50" s="4" t="s">
        <v>78</v>
      </c>
      <c r="D50" s="4" t="s">
        <v>45</v>
      </c>
      <c r="E50" s="4">
        <f>VLOOKUP(C50,考勤!A:AJ,35,0)</f>
        <v>4</v>
      </c>
      <c r="F50" s="4">
        <f>VLOOKUP(C50,考勤!$A$5:AP290,42,0)</f>
        <v>32</v>
      </c>
      <c r="G50" s="4">
        <v>21</v>
      </c>
      <c r="H50" s="4">
        <f t="shared" si="19"/>
        <v>672</v>
      </c>
      <c r="I50" s="4">
        <f>VLOOKUP(C50,考勤!$A$5:AP290,41,0)</f>
        <v>12</v>
      </c>
      <c r="J50" s="4">
        <v>21</v>
      </c>
      <c r="K50" s="4">
        <f t="shared" si="20"/>
        <v>252</v>
      </c>
      <c r="L50" s="4">
        <f>IFERROR(VLOOKUP(C50,奖惩!B:D,3,0),0)</f>
        <v>0</v>
      </c>
      <c r="M50" s="4">
        <f t="shared" si="21"/>
        <v>924</v>
      </c>
      <c r="N50" s="4">
        <f t="shared" si="22"/>
        <v>20</v>
      </c>
      <c r="O50" s="4">
        <f t="shared" si="23"/>
        <v>944</v>
      </c>
      <c r="P50" s="4" t="str">
        <f>IFERROR(VLOOKUP(C50,奖惩!B:C,2,0),"")</f>
        <v/>
      </c>
    </row>
    <row r="51" s="174" customFormat="1" spans="1:16">
      <c r="A51" s="4">
        <f t="shared" si="18"/>
        <v>49</v>
      </c>
      <c r="B51" s="4" t="s">
        <v>43</v>
      </c>
      <c r="C51" s="4" t="s">
        <v>79</v>
      </c>
      <c r="D51" s="4" t="s">
        <v>45</v>
      </c>
      <c r="E51" s="4">
        <f>VLOOKUP(C51,考勤!A:AJ,35,0)</f>
        <v>8</v>
      </c>
      <c r="F51" s="4">
        <f>VLOOKUP(C51,考勤!$A$5:AP291,42,0)</f>
        <v>64</v>
      </c>
      <c r="G51" s="4">
        <v>21</v>
      </c>
      <c r="H51" s="4">
        <f t="shared" si="19"/>
        <v>1344</v>
      </c>
      <c r="I51" s="4">
        <f>VLOOKUP(C51,考勤!$A$5:AP291,41,0)</f>
        <v>23</v>
      </c>
      <c r="J51" s="4">
        <v>19</v>
      </c>
      <c r="K51" s="4">
        <f t="shared" si="20"/>
        <v>437</v>
      </c>
      <c r="L51" s="4">
        <f>IFERROR(VLOOKUP(C51,奖惩!B:D,3,0),0)</f>
        <v>0</v>
      </c>
      <c r="M51" s="4">
        <f t="shared" si="21"/>
        <v>1781</v>
      </c>
      <c r="N51" s="4">
        <f t="shared" si="22"/>
        <v>40</v>
      </c>
      <c r="O51" s="4">
        <f t="shared" si="23"/>
        <v>1821</v>
      </c>
      <c r="P51" s="4" t="str">
        <f>IFERROR(VLOOKUP(C51,奖惩!B:C,2,0),"")</f>
        <v/>
      </c>
    </row>
    <row r="52" s="174" customFormat="1" spans="1:16">
      <c r="A52" s="4">
        <f t="shared" si="18"/>
        <v>50</v>
      </c>
      <c r="B52" s="4" t="s">
        <v>43</v>
      </c>
      <c r="C52" s="4" t="s">
        <v>80</v>
      </c>
      <c r="D52" s="4" t="s">
        <v>45</v>
      </c>
      <c r="E52" s="4">
        <f>VLOOKUP(C52,考勤!A:AJ,35,0)</f>
        <v>23.5</v>
      </c>
      <c r="F52" s="4">
        <f>VLOOKUP(C52,考勤!$A$5:AP293,42,0)</f>
        <v>186.5</v>
      </c>
      <c r="G52" s="4">
        <v>19</v>
      </c>
      <c r="H52" s="4">
        <f t="shared" si="19"/>
        <v>3543.5</v>
      </c>
      <c r="I52" s="4">
        <f>VLOOKUP(C52,考勤!$A$5:AP293,41,0)</f>
        <v>67.5</v>
      </c>
      <c r="J52" s="4">
        <v>19</v>
      </c>
      <c r="K52" s="4">
        <f t="shared" si="20"/>
        <v>1282.5</v>
      </c>
      <c r="L52" s="184">
        <f>IFERROR(VLOOKUP(C52,奖惩!B:D,3,0),0)+161</f>
        <v>151</v>
      </c>
      <c r="M52" s="4">
        <f t="shared" si="21"/>
        <v>4977</v>
      </c>
      <c r="N52" s="4">
        <f t="shared" si="22"/>
        <v>117.5</v>
      </c>
      <c r="O52" s="4">
        <f t="shared" si="23"/>
        <v>5094.5</v>
      </c>
      <c r="P52" s="4" t="str">
        <f>IFERROR(VLOOKUP(C52,奖惩!B:C,2,0),"")</f>
        <v>欧马可盖板漏焊</v>
      </c>
    </row>
    <row r="53" s="174" customFormat="1" spans="1:16">
      <c r="A53" s="4">
        <f t="shared" si="18"/>
        <v>51</v>
      </c>
      <c r="B53" s="4" t="s">
        <v>43</v>
      </c>
      <c r="C53" s="180" t="s">
        <v>81</v>
      </c>
      <c r="D53" s="4" t="s">
        <v>29</v>
      </c>
      <c r="E53" s="4">
        <f>VLOOKUP(C53,考勤!A:AJ,35,0)</f>
        <v>29.5</v>
      </c>
      <c r="F53" s="4">
        <f>VLOOKUP(C53,考勤!$A$5:AP299,42,0)</f>
        <v>238</v>
      </c>
      <c r="G53" s="4">
        <v>30</v>
      </c>
      <c r="H53" s="4">
        <f t="shared" si="19"/>
        <v>7140</v>
      </c>
      <c r="I53" s="4">
        <f>VLOOKUP(C53,考勤!$A$5:AP299,41,0)</f>
        <v>92.5</v>
      </c>
      <c r="J53" s="4">
        <v>30</v>
      </c>
      <c r="K53" s="4">
        <f t="shared" si="20"/>
        <v>2775</v>
      </c>
      <c r="L53" s="4">
        <f>IFERROR(VLOOKUP(C53,奖惩!B:D,3,0),0)</f>
        <v>0</v>
      </c>
      <c r="M53" s="4">
        <f t="shared" si="21"/>
        <v>9915</v>
      </c>
      <c r="N53" s="4">
        <f t="shared" si="22"/>
        <v>147.5</v>
      </c>
      <c r="O53" s="4">
        <f t="shared" si="23"/>
        <v>10062.5</v>
      </c>
      <c r="P53" s="4" t="str">
        <f>IFERROR(VLOOKUP(C53,奖惩!B:C,2,0),"")</f>
        <v/>
      </c>
    </row>
    <row r="54" s="174" customFormat="1" spans="1:16">
      <c r="A54" s="4">
        <f t="shared" si="18"/>
        <v>52</v>
      </c>
      <c r="B54" s="4" t="s">
        <v>43</v>
      </c>
      <c r="C54" s="4" t="s">
        <v>82</v>
      </c>
      <c r="D54" s="4" t="s">
        <v>45</v>
      </c>
      <c r="E54" s="4">
        <f>VLOOKUP(C54,考勤!A:AJ,35,0)</f>
        <v>28</v>
      </c>
      <c r="F54" s="4">
        <f>VLOOKUP(C54,考勤!$A$5:AP300,42,0)</f>
        <v>231</v>
      </c>
      <c r="G54" s="4">
        <v>19</v>
      </c>
      <c r="H54" s="4">
        <f t="shared" si="19"/>
        <v>4389</v>
      </c>
      <c r="I54" s="4">
        <f>VLOOKUP(C54,考勤!$A$5:AP300,41,0)</f>
        <v>112.5</v>
      </c>
      <c r="J54" s="4">
        <v>19</v>
      </c>
      <c r="K54" s="4">
        <f t="shared" si="20"/>
        <v>2137.5</v>
      </c>
      <c r="L54" s="184">
        <f>IFERROR(VLOOKUP(C54,奖惩!B:D,3,0),0)+260</f>
        <v>560</v>
      </c>
      <c r="M54" s="4">
        <f t="shared" si="21"/>
        <v>7086.5</v>
      </c>
      <c r="N54" s="4">
        <f t="shared" si="22"/>
        <v>140</v>
      </c>
      <c r="O54" s="4">
        <f t="shared" si="23"/>
        <v>7226.5</v>
      </c>
      <c r="P54" s="4" t="str">
        <f>IFERROR(VLOOKUP(C54,奖惩!B:C,2,0),"")</f>
        <v>夜班补助</v>
      </c>
    </row>
    <row r="55" s="174" customFormat="1" spans="1:16">
      <c r="A55" s="4">
        <f t="shared" si="18"/>
        <v>53</v>
      </c>
      <c r="B55" s="4" t="s">
        <v>43</v>
      </c>
      <c r="C55" s="4" t="s">
        <v>83</v>
      </c>
      <c r="D55" s="4" t="s">
        <v>45</v>
      </c>
      <c r="E55" s="4">
        <f>VLOOKUP(C55,考勤!A:AJ,35,0)</f>
        <v>25</v>
      </c>
      <c r="F55" s="4">
        <f>VLOOKUP(C55,考勤!$A$5:AP301,42,0)</f>
        <v>200</v>
      </c>
      <c r="G55" s="4">
        <v>19</v>
      </c>
      <c r="H55" s="4">
        <f t="shared" si="19"/>
        <v>3800</v>
      </c>
      <c r="I55" s="4">
        <f>VLOOKUP(C55,考勤!$A$5:AP301,41,0)</f>
        <v>101</v>
      </c>
      <c r="J55" s="4">
        <v>19</v>
      </c>
      <c r="K55" s="4">
        <f t="shared" si="20"/>
        <v>1919</v>
      </c>
      <c r="L55" s="184">
        <f>IFERROR(VLOOKUP(C55,奖惩!B:D,3,0),0)+149</f>
        <v>449</v>
      </c>
      <c r="M55" s="4">
        <f t="shared" si="21"/>
        <v>6168</v>
      </c>
      <c r="N55" s="4">
        <f t="shared" si="22"/>
        <v>125</v>
      </c>
      <c r="O55" s="4">
        <f t="shared" si="23"/>
        <v>6293</v>
      </c>
      <c r="P55" s="4" t="str">
        <f>IFERROR(VLOOKUP(C55,奖惩!B:C,2,0),"")</f>
        <v>夜班补助</v>
      </c>
    </row>
    <row r="56" s="174" customFormat="1" spans="1:16">
      <c r="A56" s="4">
        <f t="shared" ref="A56:A77" si="24">ROW()-2</f>
        <v>54</v>
      </c>
      <c r="B56" s="4" t="s">
        <v>43</v>
      </c>
      <c r="C56" s="4" t="s">
        <v>84</v>
      </c>
      <c r="D56" s="4" t="s">
        <v>45</v>
      </c>
      <c r="E56" s="4">
        <f>VLOOKUP(C56,考勤!A:AJ,35,0)</f>
        <v>22</v>
      </c>
      <c r="F56" s="4">
        <f>VLOOKUP(C56,考勤!$A$5:AP303,42,0)</f>
        <v>191.5</v>
      </c>
      <c r="G56" s="4">
        <v>19</v>
      </c>
      <c r="H56" s="4">
        <f t="shared" ref="H56:H77" si="25">F56*G56</f>
        <v>3638.5</v>
      </c>
      <c r="I56" s="4">
        <f>VLOOKUP(C56,考勤!$A$5:AP303,41,0)</f>
        <v>74.5</v>
      </c>
      <c r="J56" s="4">
        <v>19</v>
      </c>
      <c r="K56" s="4">
        <f t="shared" ref="K56:K77" si="26">I56*J56</f>
        <v>1415.5</v>
      </c>
      <c r="L56" s="184">
        <f>IFERROR(VLOOKUP(C56,奖惩!B:D,3,0),0)+128</f>
        <v>128</v>
      </c>
      <c r="M56" s="4">
        <f t="shared" ref="M56:M77" si="27">H56+K56+L56</f>
        <v>5182</v>
      </c>
      <c r="N56" s="4">
        <f t="shared" ref="N56:N77" si="28">E56*5</f>
        <v>110</v>
      </c>
      <c r="O56" s="4">
        <f t="shared" ref="O56:O77" si="29">M56+N56</f>
        <v>5292</v>
      </c>
      <c r="P56" s="4" t="str">
        <f>IFERROR(VLOOKUP(C56,奖惩!B:C,2,0),"")</f>
        <v/>
      </c>
    </row>
    <row r="57" s="174" customFormat="1" spans="1:16">
      <c r="A57" s="4">
        <f t="shared" si="24"/>
        <v>55</v>
      </c>
      <c r="B57" s="4" t="s">
        <v>43</v>
      </c>
      <c r="C57" s="4" t="s">
        <v>85</v>
      </c>
      <c r="D57" s="4" t="s">
        <v>45</v>
      </c>
      <c r="E57" s="4">
        <f>VLOOKUP(C57,考勤!A:AJ,35,0)</f>
        <v>23.5</v>
      </c>
      <c r="F57" s="4">
        <f>VLOOKUP(C57,考勤!$A$5:AP316,42,0)</f>
        <v>189</v>
      </c>
      <c r="G57" s="184">
        <v>20</v>
      </c>
      <c r="H57" s="4">
        <f t="shared" si="25"/>
        <v>3780</v>
      </c>
      <c r="I57" s="4">
        <f>VLOOKUP(C57,考勤!$A$5:AP316,41,0)</f>
        <v>62</v>
      </c>
      <c r="J57" s="184">
        <v>20</v>
      </c>
      <c r="K57" s="4">
        <f t="shared" si="26"/>
        <v>1240</v>
      </c>
      <c r="L57" s="184">
        <f>IFERROR(VLOOKUP(C57,奖惩!B:D,3,0),0)+105</f>
        <v>405</v>
      </c>
      <c r="M57" s="4">
        <f t="shared" si="27"/>
        <v>5425</v>
      </c>
      <c r="N57" s="4">
        <f t="shared" si="28"/>
        <v>117.5</v>
      </c>
      <c r="O57" s="4">
        <f t="shared" si="29"/>
        <v>5542.5</v>
      </c>
      <c r="P57" s="4" t="str">
        <f>IFERROR(VLOOKUP(C57,奖惩!B:C,2,0),"")</f>
        <v>夜班补助</v>
      </c>
    </row>
    <row r="58" s="176" customFormat="1" spans="1:17">
      <c r="A58" s="183">
        <f t="shared" si="24"/>
        <v>56</v>
      </c>
      <c r="B58" s="183" t="s">
        <v>43</v>
      </c>
      <c r="C58" s="183" t="s">
        <v>86</v>
      </c>
      <c r="D58" s="183" t="s">
        <v>45</v>
      </c>
      <c r="E58" s="183">
        <f>VLOOKUP(C58,考勤!A:AJ,35,0)</f>
        <v>23</v>
      </c>
      <c r="F58" s="183">
        <f>VLOOKUP(C58,考勤!$A$5:AP324,42,0)</f>
        <v>189.5</v>
      </c>
      <c r="G58" s="183">
        <v>20</v>
      </c>
      <c r="H58" s="183">
        <f t="shared" si="25"/>
        <v>3790</v>
      </c>
      <c r="I58" s="183">
        <f>VLOOKUP(C58,考勤!$A$5:AP324,41,0)</f>
        <v>62</v>
      </c>
      <c r="J58" s="183">
        <v>20</v>
      </c>
      <c r="K58" s="183">
        <f t="shared" si="26"/>
        <v>1240</v>
      </c>
      <c r="L58" s="184">
        <f>IFERROR(VLOOKUP(C58,奖惩!B:D,3,0),0)+83</f>
        <v>103</v>
      </c>
      <c r="M58" s="183">
        <f t="shared" si="27"/>
        <v>5133</v>
      </c>
      <c r="N58" s="183">
        <f t="shared" si="28"/>
        <v>115</v>
      </c>
      <c r="O58" s="183">
        <f t="shared" si="29"/>
        <v>5248</v>
      </c>
      <c r="P58" s="183" t="str">
        <f>IFERROR(VLOOKUP(C58,奖惩!B:C,2,0),"")</f>
        <v>夜班补助</v>
      </c>
      <c r="Q58" s="175"/>
    </row>
    <row r="59" s="174" customFormat="1" spans="1:16">
      <c r="A59" s="4">
        <f t="shared" si="24"/>
        <v>57</v>
      </c>
      <c r="B59" s="4" t="s">
        <v>43</v>
      </c>
      <c r="C59" s="4" t="s">
        <v>87</v>
      </c>
      <c r="D59" s="4" t="s">
        <v>29</v>
      </c>
      <c r="E59" s="4">
        <f>VLOOKUP(C59,考勤!A:AJ,35,0)</f>
        <v>29</v>
      </c>
      <c r="F59" s="4">
        <f>VLOOKUP(C59,考勤!$A$5:AP308,42,0)</f>
        <v>231</v>
      </c>
      <c r="G59" s="4">
        <v>30</v>
      </c>
      <c r="H59" s="4">
        <f t="shared" si="25"/>
        <v>6930</v>
      </c>
      <c r="I59" s="4">
        <f>VLOOKUP(C59,考勤!$A$5:AP308,41,0)</f>
        <v>90.5</v>
      </c>
      <c r="J59" s="4">
        <v>30</v>
      </c>
      <c r="K59" s="4">
        <f t="shared" si="26"/>
        <v>2715</v>
      </c>
      <c r="L59" s="4">
        <f>IFERROR(VLOOKUP(C59,奖惩!B:D,3,0),0)</f>
        <v>220</v>
      </c>
      <c r="M59" s="4">
        <f t="shared" si="27"/>
        <v>9865</v>
      </c>
      <c r="N59" s="4">
        <f t="shared" si="28"/>
        <v>145</v>
      </c>
      <c r="O59" s="4">
        <f t="shared" si="29"/>
        <v>10010</v>
      </c>
      <c r="P59" s="4" t="str">
        <f>IFERROR(VLOOKUP(C59,奖惩!B:C,2,0),"")</f>
        <v>夜班补助</v>
      </c>
    </row>
    <row r="60" s="174" customFormat="1" spans="1:16">
      <c r="A60" s="4">
        <f t="shared" si="24"/>
        <v>58</v>
      </c>
      <c r="B60" s="4" t="s">
        <v>43</v>
      </c>
      <c r="C60" s="4" t="s">
        <v>88</v>
      </c>
      <c r="D60" s="4" t="s">
        <v>45</v>
      </c>
      <c r="E60" s="4">
        <f>VLOOKUP(C60,考勤!A:AJ,35,0)</f>
        <v>13</v>
      </c>
      <c r="F60" s="4">
        <f>VLOOKUP(C60,考勤!$A$5:AP331,42,0)</f>
        <v>104</v>
      </c>
      <c r="G60" s="4">
        <v>21</v>
      </c>
      <c r="H60" s="4">
        <f t="shared" si="25"/>
        <v>2184</v>
      </c>
      <c r="I60" s="4">
        <f>VLOOKUP(C60,考勤!$A$5:AP331,41,0)</f>
        <v>34.5</v>
      </c>
      <c r="J60" s="4">
        <v>21</v>
      </c>
      <c r="K60" s="4">
        <f t="shared" si="26"/>
        <v>724.5</v>
      </c>
      <c r="L60" s="184">
        <f>IFERROR(VLOOKUP(C60,奖惩!B:D,3,0),0)</f>
        <v>0</v>
      </c>
      <c r="M60" s="4">
        <f t="shared" si="27"/>
        <v>2908.5</v>
      </c>
      <c r="N60" s="4">
        <f t="shared" si="28"/>
        <v>65</v>
      </c>
      <c r="O60" s="4">
        <f t="shared" si="29"/>
        <v>2973.5</v>
      </c>
      <c r="P60" s="4" t="str">
        <f>IFERROR(VLOOKUP(C60,奖惩!B:C,2,0),"")</f>
        <v/>
      </c>
    </row>
    <row r="61" s="174" customFormat="1" spans="1:16">
      <c r="A61" s="4">
        <f t="shared" si="24"/>
        <v>59</v>
      </c>
      <c r="B61" s="4" t="s">
        <v>43</v>
      </c>
      <c r="C61" s="4" t="s">
        <v>89</v>
      </c>
      <c r="D61" s="4" t="s">
        <v>45</v>
      </c>
      <c r="E61" s="4">
        <f>VLOOKUP(C61,考勤!A:AJ,35,0)</f>
        <v>2.5</v>
      </c>
      <c r="F61" s="4">
        <f>VLOOKUP(C61,考勤!$A$5:AP320,42,0)</f>
        <v>19</v>
      </c>
      <c r="G61" s="4">
        <v>19</v>
      </c>
      <c r="H61" s="4">
        <f t="shared" si="25"/>
        <v>361</v>
      </c>
      <c r="I61" s="4">
        <f>VLOOKUP(C61,考勤!$A$5:AP320,41,0)</f>
        <v>6.5</v>
      </c>
      <c r="J61" s="4">
        <v>19</v>
      </c>
      <c r="K61" s="4">
        <f t="shared" si="26"/>
        <v>123.5</v>
      </c>
      <c r="L61" s="4">
        <f>IFERROR(VLOOKUP(C61,奖惩!B:D,3,0),0)</f>
        <v>0</v>
      </c>
      <c r="M61" s="4">
        <f t="shared" si="27"/>
        <v>484.5</v>
      </c>
      <c r="N61" s="4">
        <f t="shared" si="28"/>
        <v>12.5</v>
      </c>
      <c r="O61" s="4">
        <f t="shared" si="29"/>
        <v>497</v>
      </c>
      <c r="P61" s="4" t="str">
        <f>IFERROR(VLOOKUP(C61,奖惩!B:C,2,0),"")</f>
        <v/>
      </c>
    </row>
    <row r="62" s="174" customFormat="1" spans="1:16">
      <c r="A62" s="4">
        <f t="shared" si="24"/>
        <v>60</v>
      </c>
      <c r="B62" s="4" t="s">
        <v>43</v>
      </c>
      <c r="C62" s="4" t="s">
        <v>90</v>
      </c>
      <c r="D62" s="4" t="s">
        <v>45</v>
      </c>
      <c r="E62" s="4">
        <f>VLOOKUP(C62,考勤!A:AJ,35,0)</f>
        <v>1</v>
      </c>
      <c r="F62" s="4">
        <f>VLOOKUP(C62,考勤!$A$5:AP321,42,0)</f>
        <v>8</v>
      </c>
      <c r="G62" s="4">
        <v>19</v>
      </c>
      <c r="H62" s="4">
        <f t="shared" si="25"/>
        <v>152</v>
      </c>
      <c r="I62" s="4">
        <f>VLOOKUP(C62,考勤!$A$5:AP321,41,0)</f>
        <v>3</v>
      </c>
      <c r="J62" s="4">
        <v>19</v>
      </c>
      <c r="K62" s="4">
        <f t="shared" si="26"/>
        <v>57</v>
      </c>
      <c r="L62" s="4">
        <f>IFERROR(VLOOKUP(C62,奖惩!B:D,3,0),0)</f>
        <v>20</v>
      </c>
      <c r="M62" s="4">
        <f t="shared" si="27"/>
        <v>229</v>
      </c>
      <c r="N62" s="4">
        <f t="shared" si="28"/>
        <v>5</v>
      </c>
      <c r="O62" s="4">
        <f t="shared" si="29"/>
        <v>234</v>
      </c>
      <c r="P62" s="4" t="str">
        <f>IFERROR(VLOOKUP(C62,奖惩!B:C,2,0),"")</f>
        <v>夜班补助</v>
      </c>
    </row>
    <row r="63" s="174" customFormat="1" spans="1:16">
      <c r="A63" s="4">
        <f t="shared" si="24"/>
        <v>61</v>
      </c>
      <c r="B63" s="4" t="s">
        <v>43</v>
      </c>
      <c r="C63" s="4" t="s">
        <v>91</v>
      </c>
      <c r="D63" s="4" t="s">
        <v>45</v>
      </c>
      <c r="E63" s="4">
        <f>VLOOKUP(C63,考勤!A:AJ,35,0)</f>
        <v>1</v>
      </c>
      <c r="F63" s="4">
        <f>VLOOKUP(C63,考勤!$A$5:AP322,42,0)</f>
        <v>8</v>
      </c>
      <c r="G63" s="4">
        <v>19</v>
      </c>
      <c r="H63" s="4">
        <f t="shared" si="25"/>
        <v>152</v>
      </c>
      <c r="I63" s="4">
        <f>VLOOKUP(C63,考勤!$A$5:AP322,41,0)</f>
        <v>3</v>
      </c>
      <c r="J63" s="4">
        <v>19</v>
      </c>
      <c r="K63" s="4">
        <f t="shared" si="26"/>
        <v>57</v>
      </c>
      <c r="L63" s="4">
        <f>IFERROR(VLOOKUP(C63,奖惩!B:D,3,0),0)</f>
        <v>0</v>
      </c>
      <c r="M63" s="4">
        <f t="shared" si="27"/>
        <v>209</v>
      </c>
      <c r="N63" s="4">
        <f t="shared" si="28"/>
        <v>5</v>
      </c>
      <c r="O63" s="4">
        <f t="shared" si="29"/>
        <v>214</v>
      </c>
      <c r="P63" s="4" t="str">
        <f>IFERROR(VLOOKUP(C63,奖惩!B:C,2,0),"")</f>
        <v/>
      </c>
    </row>
    <row r="64" s="174" customFormat="1" spans="1:16">
      <c r="A64" s="4">
        <f t="shared" si="24"/>
        <v>62</v>
      </c>
      <c r="B64" s="4" t="s">
        <v>43</v>
      </c>
      <c r="C64" s="4" t="s">
        <v>92</v>
      </c>
      <c r="D64" s="4" t="s">
        <v>45</v>
      </c>
      <c r="E64" s="4">
        <f>VLOOKUP(C64,考勤!A:AJ,35,0)</f>
        <v>1</v>
      </c>
      <c r="F64" s="4">
        <f>VLOOKUP(C64,考勤!$A$5:AP323,42,0)</f>
        <v>8</v>
      </c>
      <c r="G64" s="4">
        <v>19</v>
      </c>
      <c r="H64" s="4">
        <f t="shared" si="25"/>
        <v>152</v>
      </c>
      <c r="I64" s="4">
        <f>VLOOKUP(C64,考勤!$A$5:AP323,41,0)</f>
        <v>3.5</v>
      </c>
      <c r="J64" s="4">
        <v>19</v>
      </c>
      <c r="K64" s="4">
        <f t="shared" si="26"/>
        <v>66.5</v>
      </c>
      <c r="L64" s="4">
        <f>IFERROR(VLOOKUP(C64,奖惩!B:D,3,0),0)</f>
        <v>0</v>
      </c>
      <c r="M64" s="4">
        <f t="shared" si="27"/>
        <v>218.5</v>
      </c>
      <c r="N64" s="4">
        <f t="shared" si="28"/>
        <v>5</v>
      </c>
      <c r="O64" s="4">
        <f t="shared" si="29"/>
        <v>223.5</v>
      </c>
      <c r="P64" s="4" t="str">
        <f>IFERROR(VLOOKUP(C64,奖惩!B:C,2,0),"")</f>
        <v/>
      </c>
    </row>
    <row r="65" s="174" customFormat="1" spans="1:16">
      <c r="A65" s="4">
        <f t="shared" si="24"/>
        <v>63</v>
      </c>
      <c r="B65" s="4" t="s">
        <v>43</v>
      </c>
      <c r="C65" s="4" t="s">
        <v>93</v>
      </c>
      <c r="D65" s="4" t="s">
        <v>45</v>
      </c>
      <c r="E65" s="4">
        <f>VLOOKUP(C65,考勤!A:AJ,35,0)</f>
        <v>1</v>
      </c>
      <c r="F65" s="4">
        <f>VLOOKUP(C65,考勤!$A$5:AP324,42,0)</f>
        <v>8</v>
      </c>
      <c r="G65" s="4">
        <v>19</v>
      </c>
      <c r="H65" s="4">
        <f t="shared" si="25"/>
        <v>152</v>
      </c>
      <c r="I65" s="4">
        <f>VLOOKUP(C65,考勤!$A$5:AP324,41,0)</f>
        <v>3</v>
      </c>
      <c r="J65" s="4">
        <v>19</v>
      </c>
      <c r="K65" s="4">
        <f t="shared" si="26"/>
        <v>57</v>
      </c>
      <c r="L65" s="4">
        <f>IFERROR(VLOOKUP(C65,奖惩!B:D,3,0),0)</f>
        <v>0</v>
      </c>
      <c r="M65" s="4">
        <f t="shared" si="27"/>
        <v>209</v>
      </c>
      <c r="N65" s="4">
        <f t="shared" si="28"/>
        <v>5</v>
      </c>
      <c r="O65" s="4">
        <f t="shared" si="29"/>
        <v>214</v>
      </c>
      <c r="P65" s="4" t="str">
        <f>IFERROR(VLOOKUP(C65,奖惩!B:C,2,0),"")</f>
        <v/>
      </c>
    </row>
    <row r="66" s="174" customFormat="1" spans="1:16">
      <c r="A66" s="4">
        <f t="shared" si="24"/>
        <v>64</v>
      </c>
      <c r="B66" s="4" t="s">
        <v>43</v>
      </c>
      <c r="C66" s="4" t="s">
        <v>94</v>
      </c>
      <c r="D66" s="4" t="s">
        <v>29</v>
      </c>
      <c r="E66" s="4">
        <f>VLOOKUP(C66,考勤!A:AJ,35,0)</f>
        <v>1.5</v>
      </c>
      <c r="F66" s="4">
        <f>VLOOKUP(C66,考勤!$A$5:AP325,42,0)</f>
        <v>17.5</v>
      </c>
      <c r="G66" s="4">
        <v>30</v>
      </c>
      <c r="H66" s="4">
        <f t="shared" si="25"/>
        <v>525</v>
      </c>
      <c r="I66" s="4">
        <f>VLOOKUP(C66,考勤!$A$5:AP325,41,0)</f>
        <v>0</v>
      </c>
      <c r="J66" s="4">
        <v>30</v>
      </c>
      <c r="K66" s="4">
        <f t="shared" si="26"/>
        <v>0</v>
      </c>
      <c r="L66" s="4">
        <f>IFERROR(VLOOKUP(C66,奖惩!B:D,3,0),0)</f>
        <v>0</v>
      </c>
      <c r="M66" s="4">
        <f t="shared" si="27"/>
        <v>525</v>
      </c>
      <c r="N66" s="4">
        <f t="shared" si="28"/>
        <v>7.5</v>
      </c>
      <c r="O66" s="4">
        <f t="shared" si="29"/>
        <v>532.5</v>
      </c>
      <c r="P66" s="4" t="str">
        <f>IFERROR(VLOOKUP(C66,奖惩!B:C,2,0),"")</f>
        <v/>
      </c>
    </row>
    <row r="67" s="174" customFormat="1" spans="1:16">
      <c r="A67" s="4">
        <f t="shared" si="24"/>
        <v>65</v>
      </c>
      <c r="B67" s="4" t="s">
        <v>43</v>
      </c>
      <c r="C67" s="4" t="s">
        <v>95</v>
      </c>
      <c r="D67" s="4" t="s">
        <v>45</v>
      </c>
      <c r="E67" s="4">
        <f>VLOOKUP(C67,考勤!A:AJ,35,0)</f>
        <v>23</v>
      </c>
      <c r="F67" s="4">
        <f>VLOOKUP(C67,考勤!$A$5:AP326,42,0)</f>
        <v>191.5</v>
      </c>
      <c r="G67" s="4">
        <v>19</v>
      </c>
      <c r="H67" s="4">
        <f t="shared" si="25"/>
        <v>3638.5</v>
      </c>
      <c r="I67" s="4">
        <f>VLOOKUP(C67,考勤!$A$5:AP326,41,0)</f>
        <v>104.5</v>
      </c>
      <c r="J67" s="4">
        <v>19</v>
      </c>
      <c r="K67" s="4">
        <f t="shared" si="26"/>
        <v>1985.5</v>
      </c>
      <c r="L67" s="184">
        <f>IFERROR(VLOOKUP(C67,奖惩!B:D,3,0),0)+234</f>
        <v>234</v>
      </c>
      <c r="M67" s="4">
        <f t="shared" si="27"/>
        <v>5858</v>
      </c>
      <c r="N67" s="4">
        <f t="shared" si="28"/>
        <v>115</v>
      </c>
      <c r="O67" s="4">
        <f t="shared" si="29"/>
        <v>5973</v>
      </c>
      <c r="P67" s="4" t="str">
        <f>IFERROR(VLOOKUP(C67,奖惩!B:C,2,0),"")</f>
        <v/>
      </c>
    </row>
    <row r="68" s="174" customFormat="1" spans="1:16">
      <c r="A68" s="4">
        <f t="shared" si="24"/>
        <v>66</v>
      </c>
      <c r="B68" s="4" t="s">
        <v>43</v>
      </c>
      <c r="C68" s="4" t="s">
        <v>96</v>
      </c>
      <c r="D68" s="4" t="s">
        <v>45</v>
      </c>
      <c r="E68" s="4">
        <f>VLOOKUP(C68,考勤!A:AJ,35,0)</f>
        <v>5</v>
      </c>
      <c r="F68" s="4">
        <f>VLOOKUP(C68,考勤!$A$5:AP327,42,0)</f>
        <v>40</v>
      </c>
      <c r="G68" s="4">
        <v>21</v>
      </c>
      <c r="H68" s="4">
        <f t="shared" si="25"/>
        <v>840</v>
      </c>
      <c r="I68" s="4">
        <f>VLOOKUP(C68,考勤!$A$5:AP327,41,0)</f>
        <v>15</v>
      </c>
      <c r="J68" s="4">
        <v>21</v>
      </c>
      <c r="K68" s="4">
        <f t="shared" si="26"/>
        <v>315</v>
      </c>
      <c r="L68" s="4">
        <f>IFERROR(VLOOKUP(C68,奖惩!B:D,3,0),0)</f>
        <v>0</v>
      </c>
      <c r="M68" s="4">
        <f t="shared" si="27"/>
        <v>1155</v>
      </c>
      <c r="N68" s="4">
        <f t="shared" si="28"/>
        <v>25</v>
      </c>
      <c r="O68" s="4">
        <f t="shared" si="29"/>
        <v>1180</v>
      </c>
      <c r="P68" s="4" t="str">
        <f>IFERROR(VLOOKUP(C68,奖惩!B:C,2,0),"")</f>
        <v/>
      </c>
    </row>
    <row r="69" s="174" customFormat="1" spans="1:16">
      <c r="A69" s="4">
        <f t="shared" si="24"/>
        <v>67</v>
      </c>
      <c r="B69" s="4" t="s">
        <v>43</v>
      </c>
      <c r="C69" s="4" t="s">
        <v>97</v>
      </c>
      <c r="D69" s="4" t="s">
        <v>45</v>
      </c>
      <c r="E69" s="4">
        <f>VLOOKUP(C69,考勤!A:AJ,35,0)</f>
        <v>10</v>
      </c>
      <c r="F69" s="4">
        <f>VLOOKUP(C69,考勤!$A$5:AP328,42,0)</f>
        <v>80</v>
      </c>
      <c r="G69" s="4">
        <v>19</v>
      </c>
      <c r="H69" s="4">
        <f t="shared" si="25"/>
        <v>1520</v>
      </c>
      <c r="I69" s="4">
        <f>VLOOKUP(C69,考勤!$A$5:AP328,41,0)</f>
        <v>40</v>
      </c>
      <c r="J69" s="4">
        <v>19</v>
      </c>
      <c r="K69" s="4">
        <f t="shared" si="26"/>
        <v>760</v>
      </c>
      <c r="L69" s="184">
        <f>IFERROR(VLOOKUP(C69,奖惩!B:D,3,0),0)+26</f>
        <v>26</v>
      </c>
      <c r="M69" s="4">
        <f t="shared" si="27"/>
        <v>2306</v>
      </c>
      <c r="N69" s="4">
        <f t="shared" si="28"/>
        <v>50</v>
      </c>
      <c r="O69" s="4">
        <f t="shared" si="29"/>
        <v>2356</v>
      </c>
      <c r="P69" s="4" t="str">
        <f>IFERROR(VLOOKUP(C69,奖惩!B:C,2,0),"")</f>
        <v/>
      </c>
    </row>
    <row r="70" s="174" customFormat="1" spans="1:16">
      <c r="A70" s="4">
        <f t="shared" si="24"/>
        <v>68</v>
      </c>
      <c r="B70" s="4" t="s">
        <v>43</v>
      </c>
      <c r="C70" s="4" t="s">
        <v>98</v>
      </c>
      <c r="D70" s="4" t="s">
        <v>45</v>
      </c>
      <c r="E70" s="4">
        <f>VLOOKUP(C70,考勤!A:AJ,35,0)</f>
        <v>1</v>
      </c>
      <c r="F70" s="4">
        <f>VLOOKUP(C70,考勤!$A$5:AP329,42,0)</f>
        <v>8</v>
      </c>
      <c r="G70" s="4">
        <v>19</v>
      </c>
      <c r="H70" s="4">
        <f t="shared" si="25"/>
        <v>152</v>
      </c>
      <c r="I70" s="4">
        <f>VLOOKUP(C70,考勤!$A$5:AP329,41,0)</f>
        <v>3</v>
      </c>
      <c r="J70" s="4">
        <v>19</v>
      </c>
      <c r="K70" s="4">
        <f t="shared" si="26"/>
        <v>57</v>
      </c>
      <c r="L70" s="4">
        <f>IFERROR(VLOOKUP(C70,奖惩!B:D,3,0),0)</f>
        <v>0</v>
      </c>
      <c r="M70" s="4">
        <f t="shared" si="27"/>
        <v>209</v>
      </c>
      <c r="N70" s="4">
        <f t="shared" si="28"/>
        <v>5</v>
      </c>
      <c r="O70" s="4">
        <f t="shared" si="29"/>
        <v>214</v>
      </c>
      <c r="P70" s="4" t="str">
        <f>IFERROR(VLOOKUP(C70,奖惩!B:C,2,0),"")</f>
        <v/>
      </c>
    </row>
    <row r="71" s="174" customFormat="1" spans="1:16">
      <c r="A71" s="4">
        <f t="shared" si="24"/>
        <v>69</v>
      </c>
      <c r="B71" s="4" t="s">
        <v>43</v>
      </c>
      <c r="C71" s="4" t="s">
        <v>99</v>
      </c>
      <c r="D71" s="4" t="s">
        <v>45</v>
      </c>
      <c r="E71" s="4">
        <f>VLOOKUP(C71,考勤!A:AJ,35,0)</f>
        <v>3</v>
      </c>
      <c r="F71" s="4">
        <f>VLOOKUP(C71,考勤!$A$5:AP330,42,0)</f>
        <v>26</v>
      </c>
      <c r="G71" s="4">
        <v>19</v>
      </c>
      <c r="H71" s="4">
        <f t="shared" si="25"/>
        <v>494</v>
      </c>
      <c r="I71" s="4">
        <f>VLOOKUP(C71,考勤!$A$5:AP330,41,0)</f>
        <v>10</v>
      </c>
      <c r="J71" s="4">
        <v>19</v>
      </c>
      <c r="K71" s="4">
        <f t="shared" si="26"/>
        <v>190</v>
      </c>
      <c r="L71" s="4">
        <f>IFERROR(VLOOKUP(C71,奖惩!B:D,3,0),0)</f>
        <v>0</v>
      </c>
      <c r="M71" s="4">
        <f t="shared" si="27"/>
        <v>684</v>
      </c>
      <c r="N71" s="4">
        <f t="shared" si="28"/>
        <v>15</v>
      </c>
      <c r="O71" s="4">
        <f t="shared" si="29"/>
        <v>699</v>
      </c>
      <c r="P71" s="4" t="str">
        <f>IFERROR(VLOOKUP(C71,奖惩!B:C,2,0),"")</f>
        <v/>
      </c>
    </row>
    <row r="72" s="174" customFormat="1" spans="1:16">
      <c r="A72" s="4">
        <f t="shared" si="24"/>
        <v>70</v>
      </c>
      <c r="B72" s="4" t="s">
        <v>43</v>
      </c>
      <c r="C72" s="4" t="s">
        <v>100</v>
      </c>
      <c r="D72" s="4" t="s">
        <v>45</v>
      </c>
      <c r="E72" s="4">
        <f>VLOOKUP(C72,考勤!A:AJ,35,0)</f>
        <v>3</v>
      </c>
      <c r="F72" s="4">
        <f>VLOOKUP(C72,考勤!$A$5:AP329,42,0)</f>
        <v>24</v>
      </c>
      <c r="G72" s="4">
        <v>19</v>
      </c>
      <c r="H72" s="4">
        <f t="shared" si="25"/>
        <v>456</v>
      </c>
      <c r="I72" s="4">
        <f>VLOOKUP(C72,考勤!$A$5:AP329,41,0)</f>
        <v>9</v>
      </c>
      <c r="J72" s="4">
        <v>19</v>
      </c>
      <c r="K72" s="4">
        <f t="shared" si="26"/>
        <v>171</v>
      </c>
      <c r="L72" s="4">
        <f>IFERROR(VLOOKUP(C72,奖惩!B:D,3,0),0)</f>
        <v>0</v>
      </c>
      <c r="M72" s="4">
        <f t="shared" si="27"/>
        <v>627</v>
      </c>
      <c r="N72" s="4">
        <f t="shared" si="28"/>
        <v>15</v>
      </c>
      <c r="O72" s="4">
        <f t="shared" si="29"/>
        <v>642</v>
      </c>
      <c r="P72" s="4" t="str">
        <f>IFERROR(VLOOKUP(C72,奖惩!B:C,2,0),"")</f>
        <v/>
      </c>
    </row>
    <row r="73" s="174" customFormat="1" spans="1:16">
      <c r="A73" s="4">
        <f t="shared" si="24"/>
        <v>71</v>
      </c>
      <c r="B73" s="4" t="s">
        <v>43</v>
      </c>
      <c r="C73" s="4" t="s">
        <v>101</v>
      </c>
      <c r="D73" s="4" t="s">
        <v>45</v>
      </c>
      <c r="E73" s="4">
        <f>VLOOKUP(C73,考勤!A:AJ,35,0)</f>
        <v>2</v>
      </c>
      <c r="F73" s="4">
        <f>VLOOKUP(C73,考勤!$A$5:AP330,42,0)</f>
        <v>16</v>
      </c>
      <c r="G73" s="4">
        <v>21</v>
      </c>
      <c r="H73" s="4">
        <f t="shared" si="25"/>
        <v>336</v>
      </c>
      <c r="I73" s="4">
        <f>VLOOKUP(C73,考勤!$A$5:AP330,41,0)</f>
        <v>8</v>
      </c>
      <c r="J73" s="4">
        <v>21</v>
      </c>
      <c r="K73" s="4">
        <f t="shared" si="26"/>
        <v>168</v>
      </c>
      <c r="L73" s="4">
        <f>IFERROR(VLOOKUP(C73,奖惩!B:D,3,0),0)</f>
        <v>40</v>
      </c>
      <c r="M73" s="4">
        <f t="shared" si="27"/>
        <v>544</v>
      </c>
      <c r="N73" s="4">
        <f t="shared" si="28"/>
        <v>10</v>
      </c>
      <c r="O73" s="4">
        <f t="shared" si="29"/>
        <v>554</v>
      </c>
      <c r="P73" s="4" t="str">
        <f>IFERROR(VLOOKUP(C73,奖惩!B:C,2,0),"")</f>
        <v>夜班补助</v>
      </c>
    </row>
    <row r="74" s="174" customFormat="1" spans="1:16">
      <c r="A74" s="4">
        <f t="shared" si="24"/>
        <v>72</v>
      </c>
      <c r="B74" s="4" t="s">
        <v>43</v>
      </c>
      <c r="C74" s="4" t="s">
        <v>102</v>
      </c>
      <c r="D74" s="4" t="s">
        <v>45</v>
      </c>
      <c r="E74" s="4">
        <f>VLOOKUP(C74,考勤!A:AJ,35,0)</f>
        <v>8</v>
      </c>
      <c r="F74" s="4">
        <f>VLOOKUP(C74,考勤!$A$5:AP331,42,0)</f>
        <v>64</v>
      </c>
      <c r="G74" s="4">
        <v>21</v>
      </c>
      <c r="H74" s="4">
        <f t="shared" si="25"/>
        <v>1344</v>
      </c>
      <c r="I74" s="4">
        <f>VLOOKUP(C74,考勤!$A$5:AP331,41,0)</f>
        <v>20.5</v>
      </c>
      <c r="J74" s="4">
        <v>21</v>
      </c>
      <c r="K74" s="4">
        <f t="shared" si="26"/>
        <v>430.5</v>
      </c>
      <c r="L74" s="4">
        <f>IFERROR(VLOOKUP(C74,奖惩!B:D,3,0),0)</f>
        <v>1959.5</v>
      </c>
      <c r="M74" s="4">
        <f t="shared" si="27"/>
        <v>3734</v>
      </c>
      <c r="N74" s="184">
        <f>E74*10</f>
        <v>80</v>
      </c>
      <c r="O74" s="4">
        <f t="shared" si="29"/>
        <v>3814</v>
      </c>
      <c r="P74" s="4" t="str">
        <f>IFERROR(VLOOKUP(C74,奖惩!B:C,2,0),"")</f>
        <v>漏装螺母</v>
      </c>
    </row>
    <row r="75" s="174" customFormat="1" spans="1:16">
      <c r="A75" s="4">
        <f t="shared" si="24"/>
        <v>73</v>
      </c>
      <c r="B75" s="4" t="s">
        <v>103</v>
      </c>
      <c r="C75" s="4" t="s">
        <v>104</v>
      </c>
      <c r="D75" s="4" t="s">
        <v>45</v>
      </c>
      <c r="E75" s="4">
        <f>VLOOKUP(C75,考勤!A:AJ,35,0)</f>
        <v>4</v>
      </c>
      <c r="F75" s="4">
        <f>VLOOKUP(C75,考勤!$A$5:AP332,42,0)</f>
        <v>32</v>
      </c>
      <c r="G75" s="4">
        <v>21</v>
      </c>
      <c r="H75" s="4">
        <f t="shared" si="25"/>
        <v>672</v>
      </c>
      <c r="I75" s="4">
        <f>VLOOKUP(C75,考勤!$A$5:AP332,41,0)</f>
        <v>11.5</v>
      </c>
      <c r="J75" s="4">
        <v>21</v>
      </c>
      <c r="K75" s="4">
        <f t="shared" si="26"/>
        <v>241.5</v>
      </c>
      <c r="L75" s="4">
        <f>IFERROR(VLOOKUP(C75,奖惩!B:D,3,0),0)</f>
        <v>20</v>
      </c>
      <c r="M75" s="4">
        <f t="shared" si="27"/>
        <v>933.5</v>
      </c>
      <c r="N75" s="4">
        <f t="shared" si="28"/>
        <v>20</v>
      </c>
      <c r="O75" s="4">
        <f t="shared" si="29"/>
        <v>953.5</v>
      </c>
      <c r="P75" s="4" t="str">
        <f>IFERROR(VLOOKUP(C75,奖惩!B:C,2,0),"")</f>
        <v>夜班补助</v>
      </c>
    </row>
    <row r="76" s="174" customFormat="1" spans="1:16">
      <c r="A76" s="4">
        <f t="shared" si="24"/>
        <v>74</v>
      </c>
      <c r="B76" s="4" t="s">
        <v>103</v>
      </c>
      <c r="C76" s="4" t="s">
        <v>105</v>
      </c>
      <c r="D76" s="4" t="s">
        <v>45</v>
      </c>
      <c r="E76" s="4">
        <f>VLOOKUP(C76,考勤!A:AJ,35,0)</f>
        <v>10</v>
      </c>
      <c r="F76" s="4">
        <f>VLOOKUP(C76,考勤!$A$5:AP332,42,0)</f>
        <v>89</v>
      </c>
      <c r="G76" s="4">
        <v>21</v>
      </c>
      <c r="H76" s="4">
        <f t="shared" si="25"/>
        <v>1869</v>
      </c>
      <c r="I76" s="4">
        <f>VLOOKUP(C76,考勤!$A$5:AP332,41,0)</f>
        <v>30.5</v>
      </c>
      <c r="J76" s="4">
        <v>21</v>
      </c>
      <c r="K76" s="4">
        <f t="shared" si="26"/>
        <v>640.5</v>
      </c>
      <c r="L76" s="4">
        <f>IFERROR(VLOOKUP(C76,奖惩!B:D,3,0),0)</f>
        <v>0</v>
      </c>
      <c r="M76" s="4">
        <f t="shared" si="27"/>
        <v>2509.5</v>
      </c>
      <c r="N76" s="4">
        <f t="shared" si="28"/>
        <v>50</v>
      </c>
      <c r="O76" s="4">
        <f t="shared" si="29"/>
        <v>2559.5</v>
      </c>
      <c r="P76" s="4" t="str">
        <f>IFERROR(VLOOKUP(C76,奖惩!B:C,2,0),"")</f>
        <v/>
      </c>
    </row>
    <row r="77" s="174" customFormat="1" spans="1:16">
      <c r="A77" s="4">
        <f t="shared" si="24"/>
        <v>75</v>
      </c>
      <c r="B77" s="4" t="s">
        <v>103</v>
      </c>
      <c r="C77" s="4" t="s">
        <v>106</v>
      </c>
      <c r="D77" s="4" t="s">
        <v>45</v>
      </c>
      <c r="E77" s="4">
        <f>VLOOKUP(C77,考勤!A:AJ,35,0)</f>
        <v>3</v>
      </c>
      <c r="F77" s="4">
        <f>VLOOKUP(C77,考勤!$A$5:AP333,42,0)</f>
        <v>24</v>
      </c>
      <c r="G77" s="4">
        <v>21</v>
      </c>
      <c r="H77" s="4">
        <f t="shared" si="25"/>
        <v>504</v>
      </c>
      <c r="I77" s="4">
        <f>VLOOKUP(C77,考勤!$A$5:AP333,41,0)</f>
        <v>7.5</v>
      </c>
      <c r="J77" s="4">
        <v>21</v>
      </c>
      <c r="K77" s="4">
        <f t="shared" si="26"/>
        <v>157.5</v>
      </c>
      <c r="L77" s="4">
        <f>IFERROR(VLOOKUP(C77,奖惩!B:D,3,0),0)</f>
        <v>0</v>
      </c>
      <c r="M77" s="4">
        <f t="shared" si="27"/>
        <v>661.5</v>
      </c>
      <c r="N77" s="4">
        <f t="shared" si="28"/>
        <v>15</v>
      </c>
      <c r="O77" s="4">
        <f t="shared" si="29"/>
        <v>676.5</v>
      </c>
      <c r="P77" s="4" t="str">
        <f>IFERROR(VLOOKUP(C77,奖惩!B:C,2,0),"")</f>
        <v/>
      </c>
    </row>
    <row r="78" s="174" customFormat="1" spans="1:16">
      <c r="A78" s="4">
        <f t="shared" ref="A78:A85" si="30">ROW()-2</f>
        <v>76</v>
      </c>
      <c r="B78" s="4" t="s">
        <v>103</v>
      </c>
      <c r="C78" s="4" t="s">
        <v>107</v>
      </c>
      <c r="D78" s="4" t="s">
        <v>32</v>
      </c>
      <c r="E78" s="4">
        <f>VLOOKUP(C78,考勤!A:AJ,35,0)</f>
        <v>26</v>
      </c>
      <c r="F78" s="4">
        <f>VLOOKUP(C78,考勤!$A$5:AP321,42,0)</f>
        <v>208</v>
      </c>
      <c r="G78" s="4">
        <v>21</v>
      </c>
      <c r="H78" s="4">
        <f t="shared" ref="H78:H85" si="31">F78*G78</f>
        <v>4368</v>
      </c>
      <c r="I78" s="4">
        <f>VLOOKUP(C78,考勤!$A$5:AP321,41,0)</f>
        <v>108</v>
      </c>
      <c r="J78" s="4">
        <v>21</v>
      </c>
      <c r="K78" s="4">
        <f t="shared" ref="K78:K85" si="32">I78*J78</f>
        <v>2268</v>
      </c>
      <c r="L78" s="4">
        <f>IFERROR(VLOOKUP(C78,奖惩!B:D,3,0),0)</f>
        <v>300</v>
      </c>
      <c r="M78" s="4">
        <f t="shared" ref="M78:M85" si="33">H78+K78+L78</f>
        <v>6936</v>
      </c>
      <c r="N78" s="4">
        <f t="shared" ref="N78:N85" si="34">E78*5</f>
        <v>130</v>
      </c>
      <c r="O78" s="4">
        <f t="shared" ref="O78:O85" si="35">M78+N78</f>
        <v>7066</v>
      </c>
      <c r="P78" s="4" t="str">
        <f>IFERROR(VLOOKUP(C78,奖惩!B:C,2,0),"")</f>
        <v>夜班补助</v>
      </c>
    </row>
    <row r="79" s="174" customFormat="1" spans="1:16">
      <c r="A79" s="4">
        <f t="shared" si="30"/>
        <v>77</v>
      </c>
      <c r="B79" s="4" t="s">
        <v>103</v>
      </c>
      <c r="C79" s="4" t="s">
        <v>108</v>
      </c>
      <c r="D79" s="4" t="s">
        <v>32</v>
      </c>
      <c r="E79" s="4">
        <f>VLOOKUP(C79,考勤!A:AJ,35,0)</f>
        <v>24</v>
      </c>
      <c r="F79" s="4">
        <f>VLOOKUP(C79,考勤!$A$5:AP322,42,0)</f>
        <v>196</v>
      </c>
      <c r="G79" s="4">
        <v>21</v>
      </c>
      <c r="H79" s="4">
        <f t="shared" si="31"/>
        <v>4116</v>
      </c>
      <c r="I79" s="4">
        <f>VLOOKUP(C79,考勤!$A$5:AP322,41,0)</f>
        <v>80.5</v>
      </c>
      <c r="J79" s="4">
        <v>21</v>
      </c>
      <c r="K79" s="4">
        <f t="shared" si="32"/>
        <v>1690.5</v>
      </c>
      <c r="L79" s="4">
        <f>IFERROR(VLOOKUP(C79,奖惩!B:D,3,0),0)</f>
        <v>200</v>
      </c>
      <c r="M79" s="4">
        <f t="shared" si="33"/>
        <v>6006.5</v>
      </c>
      <c r="N79" s="4">
        <f t="shared" si="34"/>
        <v>120</v>
      </c>
      <c r="O79" s="4">
        <f t="shared" si="35"/>
        <v>6126.5</v>
      </c>
      <c r="P79" s="4" t="str">
        <f>IFERROR(VLOOKUP(C79,奖惩!B:C,2,0),"")</f>
        <v>夜班补助</v>
      </c>
    </row>
    <row r="80" s="174" customFormat="1" spans="1:16">
      <c r="A80" s="4">
        <f t="shared" si="30"/>
        <v>78</v>
      </c>
      <c r="B80" s="4" t="s">
        <v>103</v>
      </c>
      <c r="C80" s="4" t="s">
        <v>109</v>
      </c>
      <c r="D80" s="4" t="s">
        <v>32</v>
      </c>
      <c r="E80" s="4">
        <f>VLOOKUP(C80,考勤!A:AJ,35,0)</f>
        <v>24</v>
      </c>
      <c r="F80" s="4">
        <f>VLOOKUP(C80,考勤!$A$5:AP323,42,0)</f>
        <v>192</v>
      </c>
      <c r="G80" s="4">
        <v>21</v>
      </c>
      <c r="H80" s="4">
        <f t="shared" si="31"/>
        <v>4032</v>
      </c>
      <c r="I80" s="4">
        <f>VLOOKUP(C80,考勤!$A$5:AP323,41,0)</f>
        <v>97.5</v>
      </c>
      <c r="J80" s="4">
        <v>21</v>
      </c>
      <c r="K80" s="4">
        <f t="shared" si="32"/>
        <v>2047.5</v>
      </c>
      <c r="L80" s="4">
        <f>IFERROR(VLOOKUP(C80,奖惩!B:D,3,0),0)</f>
        <v>300</v>
      </c>
      <c r="M80" s="4">
        <f t="shared" si="33"/>
        <v>6379.5</v>
      </c>
      <c r="N80" s="4">
        <f t="shared" si="34"/>
        <v>120</v>
      </c>
      <c r="O80" s="4">
        <f t="shared" si="35"/>
        <v>6499.5</v>
      </c>
      <c r="P80" s="4" t="str">
        <f>IFERROR(VLOOKUP(C80,奖惩!B:C,2,0),"")</f>
        <v>夜班补助</v>
      </c>
    </row>
    <row r="81" s="174" customFormat="1" spans="1:16">
      <c r="A81" s="4">
        <f t="shared" si="30"/>
        <v>79</v>
      </c>
      <c r="B81" s="4" t="s">
        <v>103</v>
      </c>
      <c r="C81" s="4" t="s">
        <v>110</v>
      </c>
      <c r="D81" s="4" t="s">
        <v>32</v>
      </c>
      <c r="E81" s="4">
        <f>VLOOKUP(C81,考勤!A:AJ,35,0)</f>
        <v>20</v>
      </c>
      <c r="F81" s="4">
        <f>VLOOKUP(C81,考勤!$A$5:AP324,42,0)</f>
        <v>165.5</v>
      </c>
      <c r="G81" s="4">
        <v>21</v>
      </c>
      <c r="H81" s="4">
        <f t="shared" si="31"/>
        <v>3475.5</v>
      </c>
      <c r="I81" s="4">
        <f>VLOOKUP(C81,考勤!$A$5:AP324,41,0)</f>
        <v>55</v>
      </c>
      <c r="J81" s="4">
        <v>21</v>
      </c>
      <c r="K81" s="4">
        <f t="shared" si="32"/>
        <v>1155</v>
      </c>
      <c r="L81" s="4">
        <f>IFERROR(VLOOKUP(C81,奖惩!B:D,3,0),0)</f>
        <v>80</v>
      </c>
      <c r="M81" s="4">
        <f t="shared" si="33"/>
        <v>4710.5</v>
      </c>
      <c r="N81" s="4">
        <f t="shared" si="34"/>
        <v>100</v>
      </c>
      <c r="O81" s="4">
        <f t="shared" si="35"/>
        <v>4810.5</v>
      </c>
      <c r="P81" s="4" t="str">
        <f>IFERROR(VLOOKUP(C81,奖惩!B:C,2,0),"")</f>
        <v>夜班补助</v>
      </c>
    </row>
    <row r="82" s="174" customFormat="1" spans="1:16">
      <c r="A82" s="4">
        <f t="shared" si="30"/>
        <v>80</v>
      </c>
      <c r="B82" s="4" t="s">
        <v>103</v>
      </c>
      <c r="C82" s="4" t="s">
        <v>111</v>
      </c>
      <c r="D82" s="4" t="s">
        <v>32</v>
      </c>
      <c r="E82" s="4">
        <f>VLOOKUP(C82,考勤!A:AJ,35,0)</f>
        <v>15</v>
      </c>
      <c r="F82" s="4">
        <f>VLOOKUP(C82,考勤!$A$5:AP325,42,0)</f>
        <v>123</v>
      </c>
      <c r="G82" s="4">
        <v>21</v>
      </c>
      <c r="H82" s="4">
        <f t="shared" si="31"/>
        <v>2583</v>
      </c>
      <c r="I82" s="4">
        <f>VLOOKUP(C82,考勤!$A$5:AP325,41,0)</f>
        <v>51</v>
      </c>
      <c r="J82" s="4">
        <v>21</v>
      </c>
      <c r="K82" s="4">
        <f t="shared" si="32"/>
        <v>1071</v>
      </c>
      <c r="L82" s="4">
        <f>IFERROR(VLOOKUP(C82,奖惩!B:D,3,0),0)</f>
        <v>100</v>
      </c>
      <c r="M82" s="4">
        <f t="shared" si="33"/>
        <v>3754</v>
      </c>
      <c r="N82" s="4">
        <f t="shared" si="34"/>
        <v>75</v>
      </c>
      <c r="O82" s="4">
        <f t="shared" si="35"/>
        <v>3829</v>
      </c>
      <c r="P82" s="4" t="str">
        <f>IFERROR(VLOOKUP(C82,奖惩!B:C,2,0),"")</f>
        <v>夜班补助</v>
      </c>
    </row>
    <row r="83" s="174" customFormat="1" spans="1:16">
      <c r="A83" s="4">
        <f t="shared" si="30"/>
        <v>81</v>
      </c>
      <c r="B83" s="4" t="s">
        <v>103</v>
      </c>
      <c r="C83" s="4" t="s">
        <v>112</v>
      </c>
      <c r="D83" s="4" t="s">
        <v>32</v>
      </c>
      <c r="E83" s="4">
        <f>VLOOKUP(C83,考勤!A:AJ,35,0)</f>
        <v>16.5</v>
      </c>
      <c r="F83" s="4">
        <f>VLOOKUP(C83,考勤!$A$5:AP326,42,0)</f>
        <v>134</v>
      </c>
      <c r="G83" s="4">
        <v>21</v>
      </c>
      <c r="H83" s="4">
        <f t="shared" si="31"/>
        <v>2814</v>
      </c>
      <c r="I83" s="4">
        <f>VLOOKUP(C83,考勤!$A$5:AP326,41,0)</f>
        <v>60.5</v>
      </c>
      <c r="J83" s="4">
        <v>21</v>
      </c>
      <c r="K83" s="4">
        <f t="shared" si="32"/>
        <v>1270.5</v>
      </c>
      <c r="L83" s="4">
        <f>IFERROR(VLOOKUP(C83,奖惩!B:D,3,0),0)</f>
        <v>180</v>
      </c>
      <c r="M83" s="4">
        <f t="shared" si="33"/>
        <v>4264.5</v>
      </c>
      <c r="N83" s="4">
        <f t="shared" si="34"/>
        <v>82.5</v>
      </c>
      <c r="O83" s="4">
        <f t="shared" si="35"/>
        <v>4347</v>
      </c>
      <c r="P83" s="4" t="str">
        <f>IFERROR(VLOOKUP(C83,奖惩!B:C,2,0),"")</f>
        <v>夜班补助</v>
      </c>
    </row>
    <row r="84" s="174" customFormat="1" spans="1:16">
      <c r="A84" s="4">
        <f t="shared" si="30"/>
        <v>82</v>
      </c>
      <c r="B84" s="4" t="s">
        <v>103</v>
      </c>
      <c r="C84" s="4" t="s">
        <v>113</v>
      </c>
      <c r="D84" s="4" t="s">
        <v>32</v>
      </c>
      <c r="E84" s="4">
        <f>VLOOKUP(C84,考勤!A:AJ,35,0)</f>
        <v>14.5</v>
      </c>
      <c r="F84" s="4">
        <f>VLOOKUP(C84,考勤!$A$5:AP327,42,0)</f>
        <v>119.5</v>
      </c>
      <c r="G84" s="4">
        <v>21</v>
      </c>
      <c r="H84" s="4">
        <f t="shared" si="31"/>
        <v>2509.5</v>
      </c>
      <c r="I84" s="4">
        <f>VLOOKUP(C84,考勤!$A$5:AP327,41,0)</f>
        <v>43.5</v>
      </c>
      <c r="J84" s="4">
        <v>21</v>
      </c>
      <c r="K84" s="4">
        <f t="shared" si="32"/>
        <v>913.5</v>
      </c>
      <c r="L84" s="4">
        <f>IFERROR(VLOOKUP(C84,奖惩!B:D,3,0),0)</f>
        <v>120</v>
      </c>
      <c r="M84" s="4">
        <f t="shared" si="33"/>
        <v>3543</v>
      </c>
      <c r="N84" s="184">
        <f>E84*10</f>
        <v>145</v>
      </c>
      <c r="O84" s="4">
        <f t="shared" si="35"/>
        <v>3688</v>
      </c>
      <c r="P84" s="4" t="str">
        <f>IFERROR(VLOOKUP(C84,奖惩!B:C,2,0),"")</f>
        <v>夜班补助</v>
      </c>
    </row>
    <row r="85" s="174" customFormat="1" spans="1:16">
      <c r="A85" s="4">
        <f t="shared" si="30"/>
        <v>83</v>
      </c>
      <c r="B85" s="4" t="s">
        <v>103</v>
      </c>
      <c r="C85" s="4" t="s">
        <v>114</v>
      </c>
      <c r="D85" s="4" t="s">
        <v>32</v>
      </c>
      <c r="E85" s="4">
        <f>VLOOKUP(C85,考勤!A:AJ,35,0)</f>
        <v>5</v>
      </c>
      <c r="F85" s="4">
        <f>VLOOKUP(C85,考勤!$A$5:AP328,42,0)</f>
        <v>40</v>
      </c>
      <c r="G85" s="4">
        <v>21</v>
      </c>
      <c r="H85" s="4">
        <f t="shared" si="31"/>
        <v>840</v>
      </c>
      <c r="I85" s="4">
        <f>VLOOKUP(C85,考勤!$A$5:AP328,41,0)</f>
        <v>10</v>
      </c>
      <c r="J85" s="4">
        <v>21</v>
      </c>
      <c r="K85" s="4">
        <f t="shared" si="32"/>
        <v>210</v>
      </c>
      <c r="L85" s="4">
        <f>IFERROR(VLOOKUP(C85,奖惩!B:D,3,0),0)</f>
        <v>0</v>
      </c>
      <c r="M85" s="4">
        <f t="shared" si="33"/>
        <v>1050</v>
      </c>
      <c r="N85" s="4">
        <f t="shared" si="34"/>
        <v>25</v>
      </c>
      <c r="O85" s="4">
        <f t="shared" si="35"/>
        <v>1075</v>
      </c>
      <c r="P85" s="4" t="str">
        <f>IFERROR(VLOOKUP(C85,奖惩!B:C,2,0),"")</f>
        <v/>
      </c>
    </row>
    <row r="86" s="174" customFormat="1" spans="1:16">
      <c r="A86" s="4">
        <f t="shared" ref="A86:A97" si="36">ROW()-2</f>
        <v>84</v>
      </c>
      <c r="B86" s="4" t="s">
        <v>103</v>
      </c>
      <c r="C86" s="4" t="s">
        <v>115</v>
      </c>
      <c r="D86" s="4" t="s">
        <v>32</v>
      </c>
      <c r="E86" s="4">
        <f>VLOOKUP(C86,考勤!A:AJ,35,0)</f>
        <v>2</v>
      </c>
      <c r="F86" s="4">
        <f>VLOOKUP(C86,考勤!$A$5:AP332,42,0)</f>
        <v>16</v>
      </c>
      <c r="G86" s="4">
        <v>21</v>
      </c>
      <c r="H86" s="4">
        <f t="shared" ref="H86:H97" si="37">F86*G86</f>
        <v>336</v>
      </c>
      <c r="I86" s="4">
        <f>VLOOKUP(C86,考勤!$A$5:AP332,41,0)</f>
        <v>1</v>
      </c>
      <c r="J86" s="4">
        <v>21</v>
      </c>
      <c r="K86" s="4">
        <f t="shared" ref="K86:K97" si="38">I86*J86</f>
        <v>21</v>
      </c>
      <c r="L86" s="4">
        <f>IFERROR(VLOOKUP(C86,奖惩!B:D,3,0),0)</f>
        <v>0</v>
      </c>
      <c r="M86" s="4">
        <f t="shared" ref="M86:M97" si="39">H86+K86+L86</f>
        <v>357</v>
      </c>
      <c r="N86" s="4">
        <f t="shared" ref="N86:N97" si="40">E86*5</f>
        <v>10</v>
      </c>
      <c r="O86" s="4">
        <f t="shared" ref="O86:O97" si="41">M86+N86</f>
        <v>367</v>
      </c>
      <c r="P86" s="4" t="str">
        <f>IFERROR(VLOOKUP(C86,奖惩!B:C,2,0),"")</f>
        <v/>
      </c>
    </row>
    <row r="87" s="174" customFormat="1" spans="1:16">
      <c r="A87" s="4">
        <f t="shared" si="36"/>
        <v>85</v>
      </c>
      <c r="B87" s="4" t="s">
        <v>103</v>
      </c>
      <c r="C87" s="4" t="s">
        <v>116</v>
      </c>
      <c r="D87" s="4" t="s">
        <v>32</v>
      </c>
      <c r="E87" s="4">
        <f>VLOOKUP(C87,考勤!A:AJ,35,0)</f>
        <v>21</v>
      </c>
      <c r="F87" s="4">
        <f>VLOOKUP(C87,考勤!$A$5:AP333,42,0)</f>
        <v>167</v>
      </c>
      <c r="G87" s="4">
        <v>21</v>
      </c>
      <c r="H87" s="4">
        <f t="shared" si="37"/>
        <v>3507</v>
      </c>
      <c r="I87" s="4">
        <f>VLOOKUP(C87,考勤!$A$5:AP333,41,0)</f>
        <v>47.5</v>
      </c>
      <c r="J87" s="4">
        <v>21</v>
      </c>
      <c r="K87" s="4">
        <f t="shared" si="38"/>
        <v>997.5</v>
      </c>
      <c r="L87" s="4">
        <f>IFERROR(VLOOKUP(C87,奖惩!B:D,3,0),0)</f>
        <v>120</v>
      </c>
      <c r="M87" s="4">
        <f t="shared" si="39"/>
        <v>4624.5</v>
      </c>
      <c r="N87" s="4">
        <f t="shared" si="40"/>
        <v>105</v>
      </c>
      <c r="O87" s="4">
        <f t="shared" si="41"/>
        <v>4729.5</v>
      </c>
      <c r="P87" s="4" t="str">
        <f>IFERROR(VLOOKUP(C87,奖惩!B:C,2,0),"")</f>
        <v>夜班补助</v>
      </c>
    </row>
    <row r="88" s="174" customFormat="1" spans="1:16">
      <c r="A88" s="4">
        <f t="shared" si="36"/>
        <v>86</v>
      </c>
      <c r="B88" s="4" t="s">
        <v>103</v>
      </c>
      <c r="C88" s="4" t="s">
        <v>76</v>
      </c>
      <c r="D88" s="4" t="s">
        <v>32</v>
      </c>
      <c r="E88" s="4">
        <f>VLOOKUP(C88,考勤!A:AJ,35,0)</f>
        <v>7.5</v>
      </c>
      <c r="F88" s="4">
        <f>VLOOKUP(C88,考勤!$A$5:AP334,42,0)</f>
        <v>59</v>
      </c>
      <c r="G88" s="4">
        <v>21</v>
      </c>
      <c r="H88" s="4">
        <f t="shared" si="37"/>
        <v>1239</v>
      </c>
      <c r="I88" s="4">
        <f>VLOOKUP(C88,考勤!$A$5:AP334,41,0)</f>
        <v>18</v>
      </c>
      <c r="J88" s="4">
        <v>21</v>
      </c>
      <c r="K88" s="4">
        <f t="shared" si="38"/>
        <v>378</v>
      </c>
      <c r="L88" s="4">
        <f>IFERROR(VLOOKUP(C88,奖惩!B:D,3,0),0)</f>
        <v>80</v>
      </c>
      <c r="M88" s="4">
        <f t="shared" si="39"/>
        <v>1697</v>
      </c>
      <c r="N88" s="4">
        <f t="shared" si="40"/>
        <v>37.5</v>
      </c>
      <c r="O88" s="4">
        <f t="shared" si="41"/>
        <v>1734.5</v>
      </c>
      <c r="P88" s="4" t="str">
        <f>IFERROR(VLOOKUP(C88,奖惩!B:C,2,0),"")</f>
        <v>夜班补助</v>
      </c>
    </row>
    <row r="89" s="174" customFormat="1" spans="1:16">
      <c r="A89" s="4">
        <f t="shared" si="36"/>
        <v>87</v>
      </c>
      <c r="B89" s="4" t="s">
        <v>103</v>
      </c>
      <c r="C89" s="4" t="s">
        <v>117</v>
      </c>
      <c r="D89" s="4" t="s">
        <v>32</v>
      </c>
      <c r="E89" s="4">
        <f>VLOOKUP(C89,考勤!A:AJ,35,0)</f>
        <v>29</v>
      </c>
      <c r="F89" s="4">
        <f>VLOOKUP(C89,考勤!$A$5:AP335,42,0)</f>
        <v>238</v>
      </c>
      <c r="G89" s="4">
        <v>21</v>
      </c>
      <c r="H89" s="4">
        <f t="shared" si="37"/>
        <v>4998</v>
      </c>
      <c r="I89" s="4">
        <f>VLOOKUP(C89,考勤!$A$5:AP335,41,0)</f>
        <v>117</v>
      </c>
      <c r="J89" s="4">
        <v>21</v>
      </c>
      <c r="K89" s="4">
        <f t="shared" si="38"/>
        <v>2457</v>
      </c>
      <c r="L89" s="4">
        <f>IFERROR(VLOOKUP(C89,奖惩!B:D,3,0),0)</f>
        <v>360</v>
      </c>
      <c r="M89" s="4">
        <f t="shared" si="39"/>
        <v>7815</v>
      </c>
      <c r="N89" s="4">
        <f t="shared" si="40"/>
        <v>145</v>
      </c>
      <c r="O89" s="4">
        <f t="shared" si="41"/>
        <v>7960</v>
      </c>
      <c r="P89" s="4" t="str">
        <f>IFERROR(VLOOKUP(C89,奖惩!B:C,2,0),"")</f>
        <v>夜班补助</v>
      </c>
    </row>
    <row r="90" s="174" customFormat="1" spans="1:16">
      <c r="A90" s="4">
        <f t="shared" si="36"/>
        <v>88</v>
      </c>
      <c r="B90" s="4" t="s">
        <v>103</v>
      </c>
      <c r="C90" s="4" t="s">
        <v>118</v>
      </c>
      <c r="D90" s="4" t="s">
        <v>32</v>
      </c>
      <c r="E90" s="4">
        <f>VLOOKUP(C90,考勤!A:AJ,35,0)</f>
        <v>28.5</v>
      </c>
      <c r="F90" s="4">
        <f>VLOOKUP(C90,考勤!$A$5:AP336,42,0)</f>
        <v>231.5</v>
      </c>
      <c r="G90" s="4">
        <v>21</v>
      </c>
      <c r="H90" s="4">
        <f t="shared" si="37"/>
        <v>4861.5</v>
      </c>
      <c r="I90" s="4">
        <f>VLOOKUP(C90,考勤!$A$5:AP336,41,0)</f>
        <v>120</v>
      </c>
      <c r="J90" s="4">
        <v>21</v>
      </c>
      <c r="K90" s="4">
        <f t="shared" si="38"/>
        <v>2520</v>
      </c>
      <c r="L90" s="4">
        <f>IFERROR(VLOOKUP(C90,奖惩!B:D,3,0),0)</f>
        <v>360</v>
      </c>
      <c r="M90" s="4">
        <f t="shared" si="39"/>
        <v>7741.5</v>
      </c>
      <c r="N90" s="4">
        <f t="shared" si="40"/>
        <v>142.5</v>
      </c>
      <c r="O90" s="4">
        <f t="shared" si="41"/>
        <v>7884</v>
      </c>
      <c r="P90" s="4" t="str">
        <f>IFERROR(VLOOKUP(C90,奖惩!B:C,2,0),"")</f>
        <v>夜班补助</v>
      </c>
    </row>
    <row r="91" s="174" customFormat="1" spans="1:16">
      <c r="A91" s="4">
        <f t="shared" si="36"/>
        <v>89</v>
      </c>
      <c r="B91" s="4" t="s">
        <v>119</v>
      </c>
      <c r="C91" s="4" t="s">
        <v>120</v>
      </c>
      <c r="D91" s="4" t="s">
        <v>32</v>
      </c>
      <c r="E91" s="4">
        <f>VLOOKUP(C91,考勤!A:AJ,35,0)</f>
        <v>22</v>
      </c>
      <c r="F91" s="4">
        <f>VLOOKUP(C91,考勤!$A$5:AP334,42,0)</f>
        <v>175.5</v>
      </c>
      <c r="G91" s="4">
        <v>19.5</v>
      </c>
      <c r="H91" s="4">
        <f t="shared" si="37"/>
        <v>3422.25</v>
      </c>
      <c r="I91" s="4">
        <f>VLOOKUP(C91,考勤!$A$5:AP334,41,0)</f>
        <v>72</v>
      </c>
      <c r="J91" s="4">
        <v>20.5</v>
      </c>
      <c r="K91" s="4">
        <f t="shared" si="38"/>
        <v>1476</v>
      </c>
      <c r="L91" s="184">
        <f>IFERROR(VLOOKUP(C91,奖惩!B:D,3,0),0)+154.5</f>
        <v>154.5</v>
      </c>
      <c r="M91" s="4">
        <f t="shared" si="39"/>
        <v>5052.75</v>
      </c>
      <c r="N91" s="4">
        <f t="shared" si="40"/>
        <v>110</v>
      </c>
      <c r="O91" s="4">
        <f t="shared" si="41"/>
        <v>5162.75</v>
      </c>
      <c r="P91" s="4" t="str">
        <f>IFERROR(VLOOKUP(C91,奖惩!B:C,2,0),"")</f>
        <v/>
      </c>
    </row>
    <row r="92" s="174" customFormat="1" spans="1:16">
      <c r="A92" s="4">
        <f t="shared" si="36"/>
        <v>90</v>
      </c>
      <c r="B92" s="4" t="s">
        <v>119</v>
      </c>
      <c r="C92" s="4" t="s">
        <v>121</v>
      </c>
      <c r="D92" s="4" t="s">
        <v>32</v>
      </c>
      <c r="E92" s="4">
        <f>VLOOKUP(C92,考勤!A:AJ,35,0)</f>
        <v>10</v>
      </c>
      <c r="F92" s="4">
        <f>VLOOKUP(C92,考勤!$A$5:AP335,42,0)</f>
        <v>80</v>
      </c>
      <c r="G92" s="4">
        <v>23</v>
      </c>
      <c r="H92" s="4">
        <f t="shared" si="37"/>
        <v>1840</v>
      </c>
      <c r="I92" s="4">
        <f>VLOOKUP(C92,考勤!$A$5:AP335,41,0)</f>
        <v>37</v>
      </c>
      <c r="J92" s="4">
        <v>23</v>
      </c>
      <c r="K92" s="4">
        <f t="shared" si="38"/>
        <v>851</v>
      </c>
      <c r="L92" s="4">
        <f>IFERROR(VLOOKUP(C92,奖惩!B:D,3,0),0)</f>
        <v>0</v>
      </c>
      <c r="M92" s="4">
        <f t="shared" si="39"/>
        <v>2691</v>
      </c>
      <c r="N92" s="4">
        <f t="shared" si="40"/>
        <v>50</v>
      </c>
      <c r="O92" s="4">
        <f t="shared" si="41"/>
        <v>2741</v>
      </c>
      <c r="P92" s="4" t="str">
        <f>IFERROR(VLOOKUP(C92,奖惩!B:C,2,0),"")</f>
        <v/>
      </c>
    </row>
    <row r="93" s="174" customFormat="1" spans="1:16">
      <c r="A93" s="4">
        <f t="shared" si="36"/>
        <v>91</v>
      </c>
      <c r="B93" s="4" t="s">
        <v>119</v>
      </c>
      <c r="C93" s="4" t="s">
        <v>122</v>
      </c>
      <c r="D93" s="4" t="s">
        <v>32</v>
      </c>
      <c r="E93" s="4">
        <f>VLOOKUP(C93,考勤!A:AJ,35,0)</f>
        <v>3</v>
      </c>
      <c r="F93" s="4">
        <f>VLOOKUP(C93,考勤!$A$5:AP336,42,0)</f>
        <v>24</v>
      </c>
      <c r="G93" s="4">
        <v>21</v>
      </c>
      <c r="H93" s="4">
        <f t="shared" si="37"/>
        <v>504</v>
      </c>
      <c r="I93" s="4">
        <f>VLOOKUP(C93,考勤!$A$5:AP336,41,0)</f>
        <v>8</v>
      </c>
      <c r="J93" s="4">
        <v>21</v>
      </c>
      <c r="K93" s="4">
        <f t="shared" si="38"/>
        <v>168</v>
      </c>
      <c r="L93" s="4">
        <f>IFERROR(VLOOKUP(C93,奖惩!B:D,3,0),0)</f>
        <v>0</v>
      </c>
      <c r="M93" s="4">
        <f t="shared" si="39"/>
        <v>672</v>
      </c>
      <c r="N93" s="4">
        <f t="shared" si="40"/>
        <v>15</v>
      </c>
      <c r="O93" s="4">
        <f t="shared" si="41"/>
        <v>687</v>
      </c>
      <c r="P93" s="4" t="str">
        <f>IFERROR(VLOOKUP(C93,奖惩!B:C,2,0),"")</f>
        <v/>
      </c>
    </row>
    <row r="94" s="174" customFormat="1" spans="1:16">
      <c r="A94" s="4">
        <f t="shared" si="36"/>
        <v>92</v>
      </c>
      <c r="B94" s="4" t="s">
        <v>123</v>
      </c>
      <c r="C94" s="183" t="s">
        <v>124</v>
      </c>
      <c r="D94" s="4" t="s">
        <v>32</v>
      </c>
      <c r="E94" s="4">
        <f>VLOOKUP(C94,考勤!A:AJ,35,0)</f>
        <v>3</v>
      </c>
      <c r="F94" s="4">
        <f>VLOOKUP(C94,考勤!$A$5:AP333,42,0)</f>
        <v>24</v>
      </c>
      <c r="G94" s="4">
        <v>23</v>
      </c>
      <c r="H94" s="4">
        <f t="shared" si="37"/>
        <v>552</v>
      </c>
      <c r="I94" s="4">
        <f>VLOOKUP(C94,考勤!$A$5:AP333,41,0)</f>
        <v>3</v>
      </c>
      <c r="J94" s="4">
        <v>23</v>
      </c>
      <c r="K94" s="4">
        <f t="shared" si="38"/>
        <v>69</v>
      </c>
      <c r="L94" s="4">
        <f>IFERROR(VLOOKUP(C94,奖惩!B:D,3,0),0)</f>
        <v>0</v>
      </c>
      <c r="M94" s="4">
        <f t="shared" si="39"/>
        <v>621</v>
      </c>
      <c r="N94" s="4">
        <f t="shared" si="40"/>
        <v>15</v>
      </c>
      <c r="O94" s="4">
        <f t="shared" si="41"/>
        <v>636</v>
      </c>
      <c r="P94" s="4" t="str">
        <f>IFERROR(VLOOKUP(C94,奖惩!B:C,2,0),"")</f>
        <v/>
      </c>
    </row>
    <row r="95" s="174" customFormat="1" spans="1:16">
      <c r="A95" s="4">
        <f t="shared" si="36"/>
        <v>93</v>
      </c>
      <c r="B95" s="4" t="s">
        <v>123</v>
      </c>
      <c r="C95" s="4" t="s">
        <v>125</v>
      </c>
      <c r="D95" s="4" t="s">
        <v>32</v>
      </c>
      <c r="E95" s="4">
        <f>VLOOKUP(C95,考勤!A:AJ,35,0)</f>
        <v>7</v>
      </c>
      <c r="F95" s="4">
        <f>VLOOKUP(C95,考勤!$A$5:AP334,42,0)</f>
        <v>56</v>
      </c>
      <c r="G95" s="4">
        <v>21</v>
      </c>
      <c r="H95" s="4">
        <f t="shared" si="37"/>
        <v>1176</v>
      </c>
      <c r="I95" s="4">
        <f>VLOOKUP(C95,考勤!$A$5:AP334,41,0)</f>
        <v>35.5</v>
      </c>
      <c r="J95" s="4">
        <v>21</v>
      </c>
      <c r="K95" s="4">
        <f t="shared" si="38"/>
        <v>745.5</v>
      </c>
      <c r="L95" s="4">
        <f>IFERROR(VLOOKUP(C95,奖惩!B:D,3,0),0)</f>
        <v>0</v>
      </c>
      <c r="M95" s="4">
        <f t="shared" si="39"/>
        <v>1921.5</v>
      </c>
      <c r="N95" s="4">
        <f t="shared" si="40"/>
        <v>35</v>
      </c>
      <c r="O95" s="4">
        <f t="shared" si="41"/>
        <v>1956.5</v>
      </c>
      <c r="P95" s="4" t="str">
        <f>IFERROR(VLOOKUP(C95,奖惩!B:C,2,0),"")</f>
        <v/>
      </c>
    </row>
    <row r="96" s="174" customFormat="1" spans="1:16">
      <c r="A96" s="4">
        <f t="shared" si="36"/>
        <v>94</v>
      </c>
      <c r="B96" s="4" t="s">
        <v>123</v>
      </c>
      <c r="C96" s="4" t="s">
        <v>126</v>
      </c>
      <c r="D96" s="4" t="s">
        <v>32</v>
      </c>
      <c r="E96" s="4">
        <f>VLOOKUP(C96,考勤!A:AJ,35,0)</f>
        <v>3</v>
      </c>
      <c r="F96" s="4">
        <f>VLOOKUP(C96,考勤!$A$5:AP335,42,0)</f>
        <v>24</v>
      </c>
      <c r="G96" s="4">
        <v>21</v>
      </c>
      <c r="H96" s="4">
        <f t="shared" si="37"/>
        <v>504</v>
      </c>
      <c r="I96" s="4">
        <f>VLOOKUP(C96,考勤!$A$5:AP335,41,0)</f>
        <v>20</v>
      </c>
      <c r="J96" s="4">
        <v>21</v>
      </c>
      <c r="K96" s="4">
        <f t="shared" si="38"/>
        <v>420</v>
      </c>
      <c r="L96" s="4">
        <f>IFERROR(VLOOKUP(C96,奖惩!B:D,3,0),0)</f>
        <v>0</v>
      </c>
      <c r="M96" s="4">
        <f t="shared" si="39"/>
        <v>924</v>
      </c>
      <c r="N96" s="4">
        <f t="shared" si="40"/>
        <v>15</v>
      </c>
      <c r="O96" s="4">
        <f t="shared" si="41"/>
        <v>939</v>
      </c>
      <c r="P96" s="4" t="str">
        <f>IFERROR(VLOOKUP(C96,奖惩!B:C,2,0),"")</f>
        <v/>
      </c>
    </row>
    <row r="97" s="174" customFormat="1" spans="1:16">
      <c r="A97" s="4">
        <f t="shared" si="36"/>
        <v>95</v>
      </c>
      <c r="B97" s="4" t="s">
        <v>123</v>
      </c>
      <c r="C97" s="183" t="s">
        <v>127</v>
      </c>
      <c r="D97" s="4" t="s">
        <v>32</v>
      </c>
      <c r="E97" s="4">
        <f>VLOOKUP(C97,考勤!A:AJ,35,0)</f>
        <v>2</v>
      </c>
      <c r="F97" s="4">
        <f>VLOOKUP(C97,考勤!$A$5:AP336,42,0)</f>
        <v>16</v>
      </c>
      <c r="G97" s="4">
        <v>23</v>
      </c>
      <c r="H97" s="4">
        <f t="shared" si="37"/>
        <v>368</v>
      </c>
      <c r="I97" s="4">
        <f>VLOOKUP(C97,考勤!$A$5:AP336,41,0)</f>
        <v>5</v>
      </c>
      <c r="J97" s="4">
        <v>23</v>
      </c>
      <c r="K97" s="4">
        <f t="shared" si="38"/>
        <v>115</v>
      </c>
      <c r="L97" s="4">
        <f>IFERROR(VLOOKUP(C97,奖惩!B:D,3,0),0)</f>
        <v>0</v>
      </c>
      <c r="M97" s="4">
        <f t="shared" si="39"/>
        <v>483</v>
      </c>
      <c r="N97" s="4">
        <f t="shared" si="40"/>
        <v>10</v>
      </c>
      <c r="O97" s="4">
        <f t="shared" si="41"/>
        <v>493</v>
      </c>
      <c r="P97" s="4" t="str">
        <f>IFERROR(VLOOKUP(C97,奖惩!B:C,2,0),"")</f>
        <v/>
      </c>
    </row>
    <row r="98" spans="1:17">
      <c r="A98" s="4" t="s">
        <v>128</v>
      </c>
      <c r="B98" s="186"/>
      <c r="C98" s="186"/>
      <c r="D98" s="186"/>
      <c r="E98" s="186">
        <f t="shared" ref="E98:O98" si="42">SUM(E3:E97)</f>
        <v>1246.5</v>
      </c>
      <c r="F98" s="186">
        <f t="shared" si="42"/>
        <v>10104.5</v>
      </c>
      <c r="G98" s="186">
        <f t="shared" si="42"/>
        <v>2026.5</v>
      </c>
      <c r="H98" s="186">
        <f t="shared" si="42"/>
        <v>219569.25</v>
      </c>
      <c r="I98" s="186">
        <f t="shared" si="42"/>
        <v>4202</v>
      </c>
      <c r="J98" s="186">
        <f t="shared" si="42"/>
        <v>2029.5</v>
      </c>
      <c r="K98" s="186">
        <f t="shared" si="42"/>
        <v>90269.5</v>
      </c>
      <c r="L98" s="186">
        <f t="shared" si="42"/>
        <v>12542</v>
      </c>
      <c r="M98" s="186">
        <f t="shared" si="42"/>
        <v>322380.75</v>
      </c>
      <c r="N98" s="186">
        <f t="shared" si="42"/>
        <v>6455</v>
      </c>
      <c r="O98" s="186">
        <f t="shared" si="42"/>
        <v>328835.75</v>
      </c>
      <c r="P98" s="186"/>
      <c r="Q98" s="174"/>
    </row>
    <row r="99" ht="28.95" customHeight="1" spans="1:17">
      <c r="A99" s="174" t="s">
        <v>129</v>
      </c>
      <c r="C99" s="179">
        <f>ROUND(O98*1.03,2)</f>
        <v>338700.82</v>
      </c>
      <c r="D99" s="179"/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4"/>
    </row>
    <row r="100" spans="2:4">
      <c r="B100" s="187"/>
      <c r="C100" s="187"/>
      <c r="D100" s="187"/>
    </row>
    <row r="101" spans="2:4">
      <c r="B101" s="187"/>
      <c r="C101" s="187"/>
      <c r="D101" s="187"/>
    </row>
    <row r="102" spans="2:4">
      <c r="B102" t="s">
        <v>2</v>
      </c>
      <c r="C102" t="s">
        <v>130</v>
      </c>
      <c r="D102"/>
    </row>
    <row r="103" spans="2:4">
      <c r="B103" t="s">
        <v>123</v>
      </c>
      <c r="C103">
        <v>4024.5</v>
      </c>
      <c r="D103"/>
    </row>
    <row r="104" spans="2:4">
      <c r="B104" t="s">
        <v>119</v>
      </c>
      <c r="C104">
        <v>8590.75</v>
      </c>
      <c r="D104"/>
    </row>
    <row r="105" spans="2:4">
      <c r="B105" t="s">
        <v>27</v>
      </c>
      <c r="C105">
        <v>7037.5</v>
      </c>
      <c r="D105"/>
    </row>
    <row r="106" spans="2:4">
      <c r="B106" t="s">
        <v>30</v>
      </c>
      <c r="C106">
        <v>24598.5</v>
      </c>
      <c r="D106"/>
    </row>
    <row r="107" spans="2:4">
      <c r="B107" t="s">
        <v>20</v>
      </c>
      <c r="C107">
        <v>18475</v>
      </c>
      <c r="D107"/>
    </row>
    <row r="108" spans="2:4">
      <c r="B108" t="s">
        <v>39</v>
      </c>
      <c r="C108">
        <v>1164</v>
      </c>
      <c r="D108"/>
    </row>
    <row r="109" spans="2:4">
      <c r="B109" t="s">
        <v>36</v>
      </c>
      <c r="C109">
        <v>8200</v>
      </c>
      <c r="D109"/>
    </row>
    <row r="110" spans="2:4">
      <c r="B110" t="s">
        <v>43</v>
      </c>
      <c r="C110">
        <v>187900.5</v>
      </c>
      <c r="D110"/>
    </row>
    <row r="111" spans="2:4">
      <c r="B111" t="s">
        <v>103</v>
      </c>
      <c r="C111">
        <v>64306</v>
      </c>
      <c r="D111"/>
    </row>
    <row r="112" spans="2:4">
      <c r="B112" t="s">
        <v>72</v>
      </c>
      <c r="C112">
        <v>735</v>
      </c>
      <c r="D112"/>
    </row>
    <row r="113" spans="2:4">
      <c r="B113" t="s">
        <v>17</v>
      </c>
      <c r="C113">
        <v>3804</v>
      </c>
      <c r="D113"/>
    </row>
    <row r="114" spans="2:4">
      <c r="B114" t="s">
        <v>131</v>
      </c>
      <c r="C114">
        <v>328835.75</v>
      </c>
      <c r="D114"/>
    </row>
    <row r="115" spans="2:4">
      <c r="B115"/>
      <c r="C115"/>
      <c r="D115"/>
    </row>
    <row r="116" spans="2:4">
      <c r="B116"/>
      <c r="C116"/>
      <c r="D116"/>
    </row>
    <row r="117" spans="2:4">
      <c r="B117"/>
      <c r="C117"/>
      <c r="D117"/>
    </row>
    <row r="118" spans="2:4">
      <c r="B118"/>
      <c r="C118"/>
      <c r="D118"/>
    </row>
    <row r="119" spans="2:4">
      <c r="B119"/>
      <c r="C119"/>
      <c r="D119"/>
    </row>
  </sheetData>
  <autoFilter xmlns:etc="http://www.wps.cn/officeDocument/2017/etCustomData" ref="A1:Q99" etc:filterBottomFollowUsedRange="0">
    <extLst/>
  </autoFilter>
  <mergeCells count="3">
    <mergeCell ref="A1:P1"/>
    <mergeCell ref="A99:B99"/>
    <mergeCell ref="C99:P99"/>
  </mergeCells>
  <conditionalFormatting sqref="C3">
    <cfRule type="duplicateValues" priority="2992"/>
  </conditionalFormatting>
  <conditionalFormatting sqref="C4">
    <cfRule type="duplicateValues" priority="350"/>
    <cfRule type="duplicateValues" dxfId="0" priority="338"/>
  </conditionalFormatting>
  <conditionalFormatting sqref="C5">
    <cfRule type="duplicateValues" priority="349"/>
    <cfRule type="duplicateValues" dxfId="0" priority="337"/>
  </conditionalFormatting>
  <conditionalFormatting sqref="C6">
    <cfRule type="duplicateValues" priority="348"/>
    <cfRule type="duplicateValues" dxfId="0" priority="336"/>
  </conditionalFormatting>
  <conditionalFormatting sqref="C7">
    <cfRule type="duplicateValues" priority="347"/>
    <cfRule type="duplicateValues" dxfId="0" priority="335"/>
  </conditionalFormatting>
  <conditionalFormatting sqref="C8">
    <cfRule type="duplicateValues" priority="346"/>
    <cfRule type="duplicateValues" dxfId="0" priority="334"/>
  </conditionalFormatting>
  <conditionalFormatting sqref="C9">
    <cfRule type="duplicateValues" priority="345"/>
    <cfRule type="duplicateValues" dxfId="0" priority="333"/>
  </conditionalFormatting>
  <conditionalFormatting sqref="C10">
    <cfRule type="duplicateValues" dxfId="0" priority="448"/>
  </conditionalFormatting>
  <conditionalFormatting sqref="C11">
    <cfRule type="duplicateValues" dxfId="0" priority="447"/>
  </conditionalFormatting>
  <conditionalFormatting sqref="C12">
    <cfRule type="duplicateValues" dxfId="0" priority="446"/>
  </conditionalFormatting>
  <conditionalFormatting sqref="C13">
    <cfRule type="duplicateValues" dxfId="0" priority="761"/>
  </conditionalFormatting>
  <conditionalFormatting sqref="C14">
    <cfRule type="duplicateValues" dxfId="0" priority="2808"/>
    <cfRule type="duplicateValues" priority="2812"/>
  </conditionalFormatting>
  <conditionalFormatting sqref="C15">
    <cfRule type="duplicateValues" dxfId="0" priority="1230"/>
    <cfRule type="duplicateValues" priority="1240"/>
  </conditionalFormatting>
  <conditionalFormatting sqref="C16">
    <cfRule type="duplicateValues" dxfId="0" priority="433"/>
    <cfRule type="duplicateValues" priority="435"/>
  </conditionalFormatting>
  <conditionalFormatting sqref="C17">
    <cfRule type="duplicateValues" dxfId="0" priority="432"/>
    <cfRule type="duplicateValues" priority="434"/>
  </conditionalFormatting>
  <conditionalFormatting sqref="C18">
    <cfRule type="duplicateValues" dxfId="0" priority="537"/>
    <cfRule type="duplicateValues" priority="539"/>
  </conditionalFormatting>
  <conditionalFormatting sqref="C19">
    <cfRule type="duplicateValues" dxfId="0" priority="540"/>
    <cfRule type="duplicateValues" priority="552"/>
  </conditionalFormatting>
  <conditionalFormatting sqref="C20">
    <cfRule type="duplicateValues" dxfId="0" priority="2348"/>
    <cfRule type="duplicateValues" priority="2379"/>
  </conditionalFormatting>
  <conditionalFormatting sqref="C21">
    <cfRule type="duplicateValues" dxfId="0" priority="1206"/>
    <cfRule type="duplicateValues" priority="1217"/>
  </conditionalFormatting>
  <conditionalFormatting sqref="C22">
    <cfRule type="duplicateValues" dxfId="0" priority="653"/>
    <cfRule type="duplicateValues" priority="752"/>
  </conditionalFormatting>
  <conditionalFormatting sqref="C23">
    <cfRule type="duplicateValues" dxfId="0" priority="524"/>
    <cfRule type="duplicateValues" priority="525"/>
  </conditionalFormatting>
  <conditionalFormatting sqref="C24">
    <cfRule type="duplicateValues" dxfId="0" priority="652"/>
    <cfRule type="duplicateValues" priority="751"/>
  </conditionalFormatting>
  <conditionalFormatting sqref="C25">
    <cfRule type="duplicateValues" dxfId="0" priority="651"/>
    <cfRule type="duplicateValues" priority="750"/>
  </conditionalFormatting>
  <conditionalFormatting sqref="C26">
    <cfRule type="duplicateValues" dxfId="0" priority="650"/>
    <cfRule type="duplicateValues" priority="749"/>
  </conditionalFormatting>
  <conditionalFormatting sqref="C27">
    <cfRule type="duplicateValues" dxfId="0" priority="648"/>
    <cfRule type="duplicateValues" priority="747"/>
  </conditionalFormatting>
  <conditionalFormatting sqref="C28">
    <cfRule type="duplicateValues" dxfId="0" priority="647"/>
    <cfRule type="duplicateValues" priority="746"/>
  </conditionalFormatting>
  <conditionalFormatting sqref="C29">
    <cfRule type="duplicateValues" dxfId="0" priority="646"/>
    <cfRule type="duplicateValues" priority="745"/>
  </conditionalFormatting>
  <conditionalFormatting sqref="C37">
    <cfRule type="duplicateValues" dxfId="0" priority="573"/>
  </conditionalFormatting>
  <conditionalFormatting sqref="C38">
    <cfRule type="duplicateValues" dxfId="0" priority="572"/>
  </conditionalFormatting>
  <conditionalFormatting sqref="C39">
    <cfRule type="duplicateValues" dxfId="0" priority="571"/>
  </conditionalFormatting>
  <conditionalFormatting sqref="C40">
    <cfRule type="duplicateValues" dxfId="0" priority="570"/>
  </conditionalFormatting>
  <conditionalFormatting sqref="C41">
    <cfRule type="duplicateValues" dxfId="0" priority="569"/>
  </conditionalFormatting>
  <conditionalFormatting sqref="C42">
    <cfRule type="duplicateValues" dxfId="0" priority="568"/>
  </conditionalFormatting>
  <conditionalFormatting sqref="C43">
    <cfRule type="duplicateValues" dxfId="0" priority="567"/>
  </conditionalFormatting>
  <conditionalFormatting sqref="C44">
    <cfRule type="duplicateValues" dxfId="0" priority="566"/>
  </conditionalFormatting>
  <conditionalFormatting sqref="C45">
    <cfRule type="duplicateValues" dxfId="0" priority="66"/>
  </conditionalFormatting>
  <conditionalFormatting sqref="C46">
    <cfRule type="duplicateValues" dxfId="0" priority="565"/>
  </conditionalFormatting>
  <conditionalFormatting sqref="C47">
    <cfRule type="duplicateValues" dxfId="0" priority="564"/>
  </conditionalFormatting>
  <conditionalFormatting sqref="C48">
    <cfRule type="duplicateValues" dxfId="0" priority="60"/>
  </conditionalFormatting>
  <conditionalFormatting sqref="C49">
    <cfRule type="duplicateValues" dxfId="0" priority="59"/>
  </conditionalFormatting>
  <conditionalFormatting sqref="C50">
    <cfRule type="duplicateValues" dxfId="0" priority="563"/>
  </conditionalFormatting>
  <conditionalFormatting sqref="C51">
    <cfRule type="duplicateValues" dxfId="0" priority="562"/>
  </conditionalFormatting>
  <conditionalFormatting sqref="C52">
    <cfRule type="duplicateValues" dxfId="0" priority="560"/>
  </conditionalFormatting>
  <conditionalFormatting sqref="C54">
    <cfRule type="duplicateValues" dxfId="0" priority="645"/>
    <cfRule type="duplicateValues" priority="744"/>
  </conditionalFormatting>
  <conditionalFormatting sqref="C55">
    <cfRule type="duplicateValues" dxfId="0" priority="644"/>
    <cfRule type="duplicateValues" priority="743"/>
  </conditionalFormatting>
  <conditionalFormatting sqref="C56">
    <cfRule type="duplicateValues" dxfId="0" priority="2355"/>
    <cfRule type="duplicateValues" priority="2386"/>
  </conditionalFormatting>
  <conditionalFormatting sqref="C57">
    <cfRule type="duplicateValues" dxfId="0" priority="2342"/>
    <cfRule type="duplicateValues" priority="2373"/>
  </conditionalFormatting>
  <conditionalFormatting sqref="C58">
    <cfRule type="duplicateValues" dxfId="0" priority="2334"/>
    <cfRule type="duplicateValues" priority="2365"/>
  </conditionalFormatting>
  <conditionalFormatting sqref="C59">
    <cfRule type="duplicateValues" dxfId="0" priority="959"/>
    <cfRule type="duplicateValues" priority="1091"/>
  </conditionalFormatting>
  <conditionalFormatting sqref="C60">
    <cfRule type="duplicateValues" dxfId="0" priority="365"/>
    <cfRule type="duplicateValues" priority="367"/>
  </conditionalFormatting>
  <conditionalFormatting sqref="C61">
    <cfRule type="duplicateValues" dxfId="0" priority="92"/>
    <cfRule type="duplicateValues" priority="248"/>
  </conditionalFormatting>
  <conditionalFormatting sqref="C62">
    <cfRule type="duplicateValues" dxfId="0" priority="91"/>
    <cfRule type="duplicateValues" priority="247"/>
  </conditionalFormatting>
  <conditionalFormatting sqref="C63">
    <cfRule type="duplicateValues" dxfId="0" priority="90"/>
    <cfRule type="duplicateValues" priority="246"/>
  </conditionalFormatting>
  <conditionalFormatting sqref="C64">
    <cfRule type="duplicateValues" dxfId="0" priority="89"/>
    <cfRule type="duplicateValues" priority="245"/>
  </conditionalFormatting>
  <conditionalFormatting sqref="C65">
    <cfRule type="duplicateValues" dxfId="0" priority="88"/>
    <cfRule type="duplicateValues" priority="244"/>
  </conditionalFormatting>
  <conditionalFormatting sqref="C66">
    <cfRule type="duplicateValues" dxfId="0" priority="87"/>
    <cfRule type="duplicateValues" priority="243"/>
  </conditionalFormatting>
  <conditionalFormatting sqref="C67">
    <cfRule type="duplicateValues" dxfId="0" priority="86"/>
    <cfRule type="duplicateValues" priority="242"/>
  </conditionalFormatting>
  <conditionalFormatting sqref="C68">
    <cfRule type="duplicateValues" dxfId="0" priority="85"/>
    <cfRule type="duplicateValues" priority="241"/>
  </conditionalFormatting>
  <conditionalFormatting sqref="C69">
    <cfRule type="duplicateValues" dxfId="0" priority="84"/>
    <cfRule type="duplicateValues" priority="240"/>
  </conditionalFormatting>
  <conditionalFormatting sqref="C70">
    <cfRule type="duplicateValues" dxfId="0" priority="83"/>
    <cfRule type="duplicateValues" priority="239"/>
  </conditionalFormatting>
  <conditionalFormatting sqref="C71">
    <cfRule type="duplicateValues" dxfId="0" priority="82"/>
    <cfRule type="duplicateValues" priority="238"/>
  </conditionalFormatting>
  <conditionalFormatting sqref="C72">
    <cfRule type="duplicateValues" dxfId="0" priority="4"/>
    <cfRule type="duplicateValues" dxfId="0" priority="2"/>
  </conditionalFormatting>
  <conditionalFormatting sqref="C73">
    <cfRule type="duplicateValues" dxfId="0" priority="3"/>
    <cfRule type="duplicateValues" dxfId="0" priority="1"/>
  </conditionalFormatting>
  <conditionalFormatting sqref="C74">
    <cfRule type="duplicateValues" dxfId="0" priority="68"/>
  </conditionalFormatting>
  <conditionalFormatting sqref="C76">
    <cfRule type="duplicateValues" dxfId="0" priority="16"/>
  </conditionalFormatting>
  <conditionalFormatting sqref="C77">
    <cfRule type="duplicateValues" dxfId="0" priority="15"/>
  </conditionalFormatting>
  <conditionalFormatting sqref="C78">
    <cfRule type="duplicateValues" dxfId="0" priority="372"/>
  </conditionalFormatting>
  <conditionalFormatting sqref="C79">
    <cfRule type="duplicateValues" dxfId="0" priority="371"/>
  </conditionalFormatting>
  <conditionalFormatting sqref="C80">
    <cfRule type="duplicateValues" dxfId="0" priority="370"/>
  </conditionalFormatting>
  <conditionalFormatting sqref="C81">
    <cfRule type="duplicateValues" dxfId="0" priority="369"/>
  </conditionalFormatting>
  <conditionalFormatting sqref="C82">
    <cfRule type="duplicateValues" dxfId="0" priority="394"/>
  </conditionalFormatting>
  <conditionalFormatting sqref="C83">
    <cfRule type="duplicateValues" dxfId="0" priority="393"/>
  </conditionalFormatting>
  <conditionalFormatting sqref="C84">
    <cfRule type="duplicateValues" dxfId="0" priority="408"/>
  </conditionalFormatting>
  <conditionalFormatting sqref="C85">
    <cfRule type="duplicateValues" dxfId="0" priority="407"/>
  </conditionalFormatting>
  <conditionalFormatting sqref="C86">
    <cfRule type="duplicateValues" dxfId="0" priority="613"/>
  </conditionalFormatting>
  <conditionalFormatting sqref="C87">
    <cfRule type="duplicateValues" dxfId="0" priority="612"/>
  </conditionalFormatting>
  <conditionalFormatting sqref="C88">
    <cfRule type="duplicateValues" dxfId="0" priority="611"/>
  </conditionalFormatting>
  <conditionalFormatting sqref="C91">
    <cfRule type="duplicateValues" dxfId="0" priority="492"/>
  </conditionalFormatting>
  <conditionalFormatting sqref="C92">
    <cfRule type="duplicateValues" dxfId="0" priority="491"/>
  </conditionalFormatting>
  <conditionalFormatting sqref="C93">
    <cfRule type="duplicateValues" dxfId="0" priority="490"/>
  </conditionalFormatting>
  <conditionalFormatting sqref="C94">
    <cfRule type="duplicateValues" dxfId="0" priority="460"/>
  </conditionalFormatting>
  <conditionalFormatting sqref="C95">
    <cfRule type="duplicateValues" dxfId="0" priority="459"/>
  </conditionalFormatting>
  <conditionalFormatting sqref="C96">
    <cfRule type="duplicateValues" dxfId="0" priority="458"/>
  </conditionalFormatting>
  <conditionalFormatting sqref="C97">
    <cfRule type="duplicateValues" dxfId="0" priority="457"/>
  </conditionalFormatting>
  <conditionalFormatting sqref="C99">
    <cfRule type="duplicateValues" priority="3070"/>
  </conditionalFormatting>
  <conditionalFormatting sqref="C89:C90">
    <cfRule type="duplicateValues" dxfId="0" priority="1678"/>
  </conditionalFormatting>
  <conditionalFormatting sqref="C1:C3 C14 C20 C56:C58 C75 C98:C1048576">
    <cfRule type="duplicateValues" dxfId="0" priority="1946"/>
  </conditionalFormatting>
  <conditionalFormatting sqref="C1:C3 C14:C15 C20 C56:C58 C75 C98:C1048576 C89:C90">
    <cfRule type="duplicateValues" dxfId="0" priority="1229"/>
  </conditionalFormatting>
  <conditionalFormatting sqref="C1:C3 C14:C15 C20:C21 C56:C59 C75 C98:C1048576 C89:C90">
    <cfRule type="duplicateValues" dxfId="0" priority="788"/>
  </conditionalFormatting>
  <conditionalFormatting sqref="C1:C3 C10 C13:C15 C24:C36 C20:C22 C53:C59 C75 C98:C1048576 C86:C90">
    <cfRule type="duplicateValues" dxfId="0" priority="574"/>
  </conditionalFormatting>
  <conditionalFormatting sqref="C1:C3 C10:C44 C46:C47 C50:C59 C75 C78:C1048576">
    <cfRule type="duplicateValues" dxfId="0" priority="368"/>
  </conditionalFormatting>
  <conditionalFormatting sqref="C1:C3 C75 C98:C1048576">
    <cfRule type="duplicateValues" dxfId="0" priority="2860"/>
  </conditionalFormatting>
  <conditionalFormatting sqref="C1:C3 C14 C20 C56:C58 C75 C98:C1048576 C89:C90">
    <cfRule type="duplicateValues" dxfId="0" priority="1252"/>
  </conditionalFormatting>
  <conditionalFormatting sqref="C1:C3 C10 C13:C15 C24:C29 C20:C22 C54:C59 C75 C98:C1048576 C86:C90">
    <cfRule type="duplicateValues" dxfId="0" priority="610"/>
  </conditionalFormatting>
  <conditionalFormatting sqref="C1:C3 C10 C13:C15 C20:C21 C56:C59 C75 C98:C1048576 C89:C90">
    <cfRule type="duplicateValues" dxfId="0" priority="753"/>
  </conditionalFormatting>
  <conditionalFormatting sqref="C1:C3 C10 C13:C15 C18:C44 C46:C47 C50:C59 C75 C86:C1048576">
    <cfRule type="duplicateValues" dxfId="0" priority="456"/>
  </conditionalFormatting>
  <conditionalFormatting sqref="C1:C3 C10 C13:C15 C24:C44 C46:C47 C50:C59 C20:C22 C75 C98:C1048576 C86:C90">
    <cfRule type="duplicateValues" dxfId="0" priority="554"/>
  </conditionalFormatting>
  <conditionalFormatting sqref="C1:C3 C10:C44 C46:C47 C50:C59 C75 C86:C1048576">
    <cfRule type="duplicateValues" dxfId="0" priority="429"/>
  </conditionalFormatting>
  <conditionalFormatting sqref="C1:C44 C46:C47 C50:C71 C74:C75 C78:C1048576">
    <cfRule type="duplicateValues" dxfId="0" priority="67"/>
  </conditionalFormatting>
  <conditionalFormatting sqref="C2 C98">
    <cfRule type="duplicateValues" priority="3075"/>
  </conditionalFormatting>
  <conditionalFormatting sqref="C2 C98:C99">
    <cfRule type="duplicateValues" priority="3069"/>
  </conditionalFormatting>
  <conditionalFormatting sqref="C2:C3 C75 C98:C99">
    <cfRule type="duplicateValues" priority="2861"/>
  </conditionalFormatting>
  <conditionalFormatting sqref="C2 C75 C98:C99">
    <cfRule type="duplicateValues" priority="2993"/>
  </conditionalFormatting>
  <pageMargins left="0.236111111111111" right="0.275" top="0.590277777777778" bottom="0.118055555555556" header="0.5" footer="0.5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Q286"/>
  <sheetViews>
    <sheetView zoomScale="115" zoomScaleNormal="115" topLeftCell="A83" workbookViewId="0">
      <selection activeCell="W92" sqref="W92:AG94"/>
    </sheetView>
  </sheetViews>
  <sheetFormatPr defaultColWidth="8.88333333333333" defaultRowHeight="14.25"/>
  <cols>
    <col min="1" max="1" width="13.0333333333333" style="16" customWidth="1"/>
    <col min="2" max="2" width="8.88333333333333" style="16"/>
    <col min="3" max="3" width="7.10833333333333" style="17" customWidth="1"/>
    <col min="4" max="22" width="4.55833333333333" customWidth="1"/>
    <col min="23" max="23" width="4.55833333333333" style="18" customWidth="1"/>
    <col min="24" max="24" width="4.55833333333333" style="19" customWidth="1"/>
    <col min="25" max="34" width="4.55833333333333" customWidth="1"/>
    <col min="39" max="39" width="13.8" customWidth="1"/>
    <col min="40" max="40" width="10.2166666666667" customWidth="1"/>
  </cols>
  <sheetData>
    <row r="1" spans="1:40">
      <c r="A1" s="20" t="s">
        <v>132</v>
      </c>
      <c r="B1" s="20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55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L1">
        <v>2025</v>
      </c>
      <c r="AM1">
        <v>2024</v>
      </c>
      <c r="AN1">
        <v>9</v>
      </c>
    </row>
    <row r="2" spans="1:39">
      <c r="A2" s="20" t="str">
        <f>AL1&amp;"年"&amp;AN1&amp;"月"&amp;"("&amp;TEXT(DATE(AL1,AN1,1),"mm月dd日")&amp;"-"&amp;TEXT(EOMONTH(DATE(AL1,AN1,1),0),"mm月dd日")&amp;")"&amp;AJ1&amp;AJ2&amp;"考勤表"</f>
        <v>2025年9月(09月01日-09月30日)金属件厂焊接车间考勤表</v>
      </c>
      <c r="B2" s="20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55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t="s">
        <v>133</v>
      </c>
      <c r="AM2" t="s">
        <v>134</v>
      </c>
    </row>
    <row r="3" spans="1:43">
      <c r="A3" s="22" t="s">
        <v>135</v>
      </c>
      <c r="B3" s="22" t="s">
        <v>136</v>
      </c>
      <c r="C3" s="23" t="s">
        <v>137</v>
      </c>
      <c r="D3" s="24">
        <f t="shared" ref="D3:AE3" si="0">DATE($AL$1,$AN$1,1)+COLUMN(A:A)-1</f>
        <v>45901</v>
      </c>
      <c r="E3" s="24">
        <f t="shared" si="0"/>
        <v>45902</v>
      </c>
      <c r="F3" s="24">
        <f t="shared" si="0"/>
        <v>45903</v>
      </c>
      <c r="G3" s="24">
        <f t="shared" si="0"/>
        <v>45904</v>
      </c>
      <c r="H3" s="24">
        <f t="shared" si="0"/>
        <v>45905</v>
      </c>
      <c r="I3" s="24">
        <f t="shared" si="0"/>
        <v>45906</v>
      </c>
      <c r="J3" s="24">
        <f t="shared" si="0"/>
        <v>45907</v>
      </c>
      <c r="K3" s="24">
        <f t="shared" si="0"/>
        <v>45908</v>
      </c>
      <c r="L3" s="24">
        <f t="shared" si="0"/>
        <v>45909</v>
      </c>
      <c r="M3" s="24">
        <f t="shared" si="0"/>
        <v>45910</v>
      </c>
      <c r="N3" s="24">
        <f t="shared" si="0"/>
        <v>45911</v>
      </c>
      <c r="O3" s="24">
        <f t="shared" si="0"/>
        <v>45912</v>
      </c>
      <c r="P3" s="24">
        <f t="shared" si="0"/>
        <v>45913</v>
      </c>
      <c r="Q3" s="24">
        <f t="shared" si="0"/>
        <v>45914</v>
      </c>
      <c r="R3" s="24">
        <f t="shared" si="0"/>
        <v>45915</v>
      </c>
      <c r="S3" s="24">
        <f t="shared" si="0"/>
        <v>45916</v>
      </c>
      <c r="T3" s="24">
        <f t="shared" si="0"/>
        <v>45917</v>
      </c>
      <c r="U3" s="24">
        <f t="shared" si="0"/>
        <v>45918</v>
      </c>
      <c r="V3" s="24">
        <f t="shared" si="0"/>
        <v>45919</v>
      </c>
      <c r="W3" s="56">
        <f t="shared" si="0"/>
        <v>45920</v>
      </c>
      <c r="X3" s="57">
        <f t="shared" si="0"/>
        <v>45921</v>
      </c>
      <c r="Y3" s="24">
        <f t="shared" si="0"/>
        <v>45922</v>
      </c>
      <c r="Z3" s="24">
        <f t="shared" si="0"/>
        <v>45923</v>
      </c>
      <c r="AA3" s="24">
        <f t="shared" si="0"/>
        <v>45924</v>
      </c>
      <c r="AB3" s="24">
        <f t="shared" si="0"/>
        <v>45925</v>
      </c>
      <c r="AC3" s="24">
        <f t="shared" si="0"/>
        <v>45926</v>
      </c>
      <c r="AD3" s="24">
        <f t="shared" si="0"/>
        <v>45927</v>
      </c>
      <c r="AE3" s="24">
        <f t="shared" si="0"/>
        <v>45928</v>
      </c>
      <c r="AF3" s="24">
        <f>IF(DAY(DATE($AL$1,$AN$1,1)+COLUMN(AC:AC)-1)&lt;5,"",DATE($AL$1,$AN$1,1)+COLUMN(AC:AC)-1)</f>
        <v>45929</v>
      </c>
      <c r="AG3" s="24">
        <f>IF(DAY(DATE($AL$1,$AN$1,1)+COLUMN(AD:AD)-1)&lt;5,"",DATE($AL$1,$AN$1,1)+COLUMN(AD:AD)-1)</f>
        <v>45930</v>
      </c>
      <c r="AH3" s="24" t="str">
        <f>IF(DAY(DATE($AL$1,$AN$1,1)+COLUMN(AE:AE)-1)&lt;5,"",DATE($AL$1,$AN$1,1)+COLUMN(AE:AE)-1)</f>
        <v/>
      </c>
      <c r="AI3" s="23" t="s">
        <v>138</v>
      </c>
      <c r="AJ3" s="23" t="s">
        <v>139</v>
      </c>
      <c r="AK3" s="23" t="s">
        <v>140</v>
      </c>
      <c r="AL3" s="23"/>
      <c r="AM3" s="23" t="s">
        <v>141</v>
      </c>
      <c r="AN3" s="23" t="s">
        <v>142</v>
      </c>
      <c r="AO3" s="23" t="s">
        <v>143</v>
      </c>
      <c r="AP3" s="23" t="s">
        <v>144</v>
      </c>
      <c r="AQ3" s="23"/>
    </row>
    <row r="4" spans="1:43">
      <c r="A4" s="22" t="s">
        <v>3</v>
      </c>
      <c r="B4" s="22"/>
      <c r="C4" s="23"/>
      <c r="D4" s="23" t="str">
        <f t="shared" ref="D4:AH4" si="1">TEXT(D3,"aaa")</f>
        <v>一</v>
      </c>
      <c r="E4" s="23" t="str">
        <f t="shared" si="1"/>
        <v>二</v>
      </c>
      <c r="F4" s="23" t="str">
        <f t="shared" si="1"/>
        <v>三</v>
      </c>
      <c r="G4" s="23" t="str">
        <f t="shared" si="1"/>
        <v>四</v>
      </c>
      <c r="H4" s="23" t="str">
        <f t="shared" si="1"/>
        <v>五</v>
      </c>
      <c r="I4" s="23" t="str">
        <f t="shared" si="1"/>
        <v>六</v>
      </c>
      <c r="J4" s="23" t="str">
        <f t="shared" si="1"/>
        <v>日</v>
      </c>
      <c r="K4" s="23" t="str">
        <f t="shared" si="1"/>
        <v>一</v>
      </c>
      <c r="L4" s="23" t="str">
        <f t="shared" si="1"/>
        <v>二</v>
      </c>
      <c r="M4" s="23" t="str">
        <f t="shared" si="1"/>
        <v>三</v>
      </c>
      <c r="N4" s="23" t="str">
        <f t="shared" si="1"/>
        <v>四</v>
      </c>
      <c r="O4" s="23" t="str">
        <f t="shared" si="1"/>
        <v>五</v>
      </c>
      <c r="P4" s="23" t="str">
        <f t="shared" si="1"/>
        <v>六</v>
      </c>
      <c r="Q4" s="23" t="str">
        <f t="shared" si="1"/>
        <v>日</v>
      </c>
      <c r="R4" s="23" t="str">
        <f t="shared" si="1"/>
        <v>一</v>
      </c>
      <c r="S4" s="23" t="str">
        <f t="shared" si="1"/>
        <v>二</v>
      </c>
      <c r="T4" s="23" t="str">
        <f t="shared" si="1"/>
        <v>三</v>
      </c>
      <c r="U4" s="23" t="str">
        <f t="shared" si="1"/>
        <v>四</v>
      </c>
      <c r="V4" s="23" t="str">
        <f t="shared" si="1"/>
        <v>五</v>
      </c>
      <c r="W4" s="58" t="str">
        <f t="shared" si="1"/>
        <v>六</v>
      </c>
      <c r="X4" s="30" t="str">
        <f t="shared" si="1"/>
        <v>日</v>
      </c>
      <c r="Y4" s="23" t="str">
        <f t="shared" si="1"/>
        <v>一</v>
      </c>
      <c r="Z4" s="23" t="str">
        <f t="shared" si="1"/>
        <v>二</v>
      </c>
      <c r="AA4" s="23" t="str">
        <f t="shared" si="1"/>
        <v>三</v>
      </c>
      <c r="AB4" s="23" t="str">
        <f t="shared" si="1"/>
        <v>四</v>
      </c>
      <c r="AC4" s="23" t="str">
        <f t="shared" si="1"/>
        <v>五</v>
      </c>
      <c r="AD4" s="23" t="str">
        <f t="shared" si="1"/>
        <v>六</v>
      </c>
      <c r="AE4" s="23" t="str">
        <f t="shared" si="1"/>
        <v>日</v>
      </c>
      <c r="AF4" s="23" t="str">
        <f t="shared" si="1"/>
        <v>一</v>
      </c>
      <c r="AG4" s="23" t="str">
        <f t="shared" si="1"/>
        <v>二</v>
      </c>
      <c r="AH4" s="23" t="str">
        <f t="shared" si="1"/>
        <v/>
      </c>
      <c r="AI4" s="23"/>
      <c r="AJ4" s="23"/>
      <c r="AK4" s="23" t="s">
        <v>145</v>
      </c>
      <c r="AL4" s="23" t="s">
        <v>146</v>
      </c>
      <c r="AM4" s="23"/>
      <c r="AN4" s="23"/>
      <c r="AO4" s="23"/>
      <c r="AP4" s="23"/>
      <c r="AQ4" s="23"/>
    </row>
    <row r="5" ht="20.25" spans="1:43">
      <c r="A5" s="25" t="s">
        <v>28</v>
      </c>
      <c r="B5" s="26" t="s">
        <v>27</v>
      </c>
      <c r="C5" s="26" t="s">
        <v>147</v>
      </c>
      <c r="D5" s="27"/>
      <c r="E5" s="27"/>
      <c r="F5" s="27"/>
      <c r="G5" s="27">
        <v>4</v>
      </c>
      <c r="H5" s="27">
        <v>4</v>
      </c>
      <c r="I5" s="27">
        <v>4</v>
      </c>
      <c r="J5" s="27">
        <v>4</v>
      </c>
      <c r="K5" s="27">
        <v>4</v>
      </c>
      <c r="L5" s="27">
        <v>4</v>
      </c>
      <c r="M5" s="27">
        <v>4</v>
      </c>
      <c r="N5" s="53"/>
      <c r="O5" s="27">
        <v>4</v>
      </c>
      <c r="P5" s="27">
        <v>4</v>
      </c>
      <c r="Q5" s="27">
        <v>4</v>
      </c>
      <c r="R5" s="27">
        <v>4</v>
      </c>
      <c r="S5" s="27">
        <v>4</v>
      </c>
      <c r="T5" s="27">
        <v>4</v>
      </c>
      <c r="U5" s="27">
        <v>4</v>
      </c>
      <c r="V5" s="27">
        <v>4</v>
      </c>
      <c r="W5" s="53">
        <v>4</v>
      </c>
      <c r="X5" s="53"/>
      <c r="Y5" s="27">
        <v>4</v>
      </c>
      <c r="Z5" s="27">
        <v>4</v>
      </c>
      <c r="AA5" s="27">
        <v>4</v>
      </c>
      <c r="AB5" s="27">
        <v>4</v>
      </c>
      <c r="AC5" s="27">
        <v>4</v>
      </c>
      <c r="AD5" s="27">
        <v>2</v>
      </c>
      <c r="AE5" s="53"/>
      <c r="AF5" s="53"/>
      <c r="AG5" s="27">
        <v>4</v>
      </c>
      <c r="AH5" s="27"/>
      <c r="AI5" s="23">
        <f>IF(A5="","",COUNTIF(D5:AH6,"&gt;2")/2)</f>
        <v>21.5</v>
      </c>
      <c r="AJ5" s="23" cm="1">
        <f t="array" ref="AJ5">SUMPRODUCT(IFERROR((IFERROR(WEEKDAY($D$3:$AH$3,2),999)&lt;6)*D5:AH6,0))</f>
        <v>131</v>
      </c>
      <c r="AK5" s="23" cm="1">
        <f t="array" ref="AK5">SUMPRODUCT((IFERROR(WEEKDAY($D$3:$AH$3,2),999)&lt;6)*D7:AH7)</f>
        <v>45.5</v>
      </c>
      <c r="AL5" s="23" cm="1">
        <f t="array" ref="AL5">SUMPRODUCT(IFERROR((IFERROR(WEEKDAY($D$3:$AH$3,2),0)&gt;5)*D5:AH7,0))</f>
        <v>54.5</v>
      </c>
      <c r="AM5" s="23">
        <f>IFERROR(SUM(AJ5:AL7),"")</f>
        <v>231</v>
      </c>
      <c r="AN5" s="23" t="s">
        <v>148</v>
      </c>
      <c r="AO5" s="23" cm="1">
        <f t="array" ref="AO5">SUMPRODUCT((IFERROR((D5:AH5+D6:AH6+D7:AH7),0)&gt;8)*1,IFERROR((D5:AH5+D6:AH6+D7:AH7-8),0))</f>
        <v>58</v>
      </c>
      <c r="AP5" s="23">
        <f>SUM(D5:AH7)-AO5</f>
        <v>173</v>
      </c>
      <c r="AQ5" s="23">
        <f>AM5-AO5-AP5</f>
        <v>0</v>
      </c>
    </row>
    <row r="6" ht="20.25" spans="1:43">
      <c r="A6" s="25"/>
      <c r="B6" s="26"/>
      <c r="C6" s="26" t="s">
        <v>149</v>
      </c>
      <c r="D6" s="27"/>
      <c r="E6" s="27"/>
      <c r="F6" s="27"/>
      <c r="G6" s="27">
        <v>4</v>
      </c>
      <c r="H6" s="27">
        <v>4</v>
      </c>
      <c r="I6" s="27">
        <v>4</v>
      </c>
      <c r="J6" s="27">
        <v>4</v>
      </c>
      <c r="K6" s="27">
        <v>4</v>
      </c>
      <c r="L6" s="27">
        <v>4</v>
      </c>
      <c r="M6" s="53"/>
      <c r="N6" s="53"/>
      <c r="O6" s="27">
        <v>3</v>
      </c>
      <c r="P6" s="27">
        <v>4</v>
      </c>
      <c r="Q6" s="27">
        <v>4</v>
      </c>
      <c r="R6" s="27">
        <v>4</v>
      </c>
      <c r="S6" s="27">
        <v>4</v>
      </c>
      <c r="T6" s="27">
        <v>4</v>
      </c>
      <c r="U6" s="27">
        <v>4</v>
      </c>
      <c r="V6" s="27">
        <v>4</v>
      </c>
      <c r="W6" s="53">
        <v>4</v>
      </c>
      <c r="X6" s="53"/>
      <c r="Y6" s="27">
        <v>4</v>
      </c>
      <c r="Z6" s="27">
        <v>4</v>
      </c>
      <c r="AA6" s="27">
        <v>4</v>
      </c>
      <c r="AB6" s="27">
        <v>4</v>
      </c>
      <c r="AC6" s="27">
        <v>4</v>
      </c>
      <c r="AD6" s="53"/>
      <c r="AE6" s="53"/>
      <c r="AF6" s="53"/>
      <c r="AG6" s="27">
        <v>4</v>
      </c>
      <c r="AH6" s="27"/>
      <c r="AI6" s="23"/>
      <c r="AJ6" s="23"/>
      <c r="AK6" s="23"/>
      <c r="AL6" s="23"/>
      <c r="AM6" s="23"/>
      <c r="AN6" s="23"/>
      <c r="AO6" s="23"/>
      <c r="AP6" s="23"/>
      <c r="AQ6" s="23"/>
    </row>
    <row r="7" ht="20.25" spans="1:43">
      <c r="A7" s="25"/>
      <c r="B7" s="26"/>
      <c r="C7" s="26" t="s">
        <v>150</v>
      </c>
      <c r="D7" s="27"/>
      <c r="E7" s="27"/>
      <c r="F7" s="27"/>
      <c r="G7" s="27">
        <v>1.5</v>
      </c>
      <c r="H7" s="27">
        <v>3</v>
      </c>
      <c r="I7" s="27">
        <v>3</v>
      </c>
      <c r="J7" s="27">
        <v>1</v>
      </c>
      <c r="K7" s="27">
        <v>3</v>
      </c>
      <c r="L7" s="27">
        <v>3</v>
      </c>
      <c r="M7" s="27"/>
      <c r="N7" s="27"/>
      <c r="O7" s="27"/>
      <c r="P7" s="27">
        <v>3</v>
      </c>
      <c r="Q7" s="27">
        <v>2.5</v>
      </c>
      <c r="R7" s="27">
        <v>0.5</v>
      </c>
      <c r="S7" s="27">
        <v>4.5</v>
      </c>
      <c r="T7" s="27">
        <v>5</v>
      </c>
      <c r="U7" s="27">
        <v>3.5</v>
      </c>
      <c r="V7" s="27">
        <v>4</v>
      </c>
      <c r="W7" s="53">
        <v>3</v>
      </c>
      <c r="X7" s="27"/>
      <c r="Y7" s="63">
        <v>3</v>
      </c>
      <c r="Z7" s="27">
        <v>3</v>
      </c>
      <c r="AA7" s="27">
        <v>4</v>
      </c>
      <c r="AB7" s="27">
        <v>3</v>
      </c>
      <c r="AC7" s="27">
        <v>4</v>
      </c>
      <c r="AD7" s="27"/>
      <c r="AE7" s="27"/>
      <c r="AF7" s="27"/>
      <c r="AG7" s="27">
        <v>0.5</v>
      </c>
      <c r="AH7" s="27"/>
      <c r="AI7" s="23"/>
      <c r="AJ7" s="23"/>
      <c r="AK7" s="23"/>
      <c r="AL7" s="23"/>
      <c r="AM7" s="23"/>
      <c r="AN7" s="23"/>
      <c r="AO7" s="23"/>
      <c r="AP7" s="23"/>
      <c r="AQ7" s="23"/>
    </row>
    <row r="8" ht="18" spans="1:43">
      <c r="A8" s="28" t="s">
        <v>84</v>
      </c>
      <c r="B8" s="28" t="s">
        <v>43</v>
      </c>
      <c r="C8" s="28" t="s">
        <v>147</v>
      </c>
      <c r="D8" s="29">
        <v>4</v>
      </c>
      <c r="E8" s="29">
        <v>4</v>
      </c>
      <c r="F8" s="29">
        <v>4</v>
      </c>
      <c r="G8" s="29"/>
      <c r="H8" s="29">
        <v>4</v>
      </c>
      <c r="I8" s="29">
        <v>4</v>
      </c>
      <c r="J8" s="29">
        <v>4</v>
      </c>
      <c r="K8" s="29">
        <v>4</v>
      </c>
      <c r="L8" s="29">
        <v>4</v>
      </c>
      <c r="M8" s="29">
        <v>4</v>
      </c>
      <c r="N8" s="29">
        <v>4</v>
      </c>
      <c r="O8" s="29">
        <v>4</v>
      </c>
      <c r="P8" s="29">
        <v>4</v>
      </c>
      <c r="Q8" s="29">
        <v>4</v>
      </c>
      <c r="R8" s="29">
        <v>4</v>
      </c>
      <c r="S8" s="29">
        <v>4</v>
      </c>
      <c r="T8" s="29">
        <v>4</v>
      </c>
      <c r="U8" s="29">
        <v>4</v>
      </c>
      <c r="V8" s="29">
        <v>4</v>
      </c>
      <c r="W8" s="59" t="s">
        <v>151</v>
      </c>
      <c r="X8" s="34" t="s">
        <v>151</v>
      </c>
      <c r="Y8" s="34"/>
      <c r="Z8" s="34"/>
      <c r="AA8" s="34" t="s">
        <v>151</v>
      </c>
      <c r="AB8" s="34" t="s">
        <v>151</v>
      </c>
      <c r="AC8" s="34" t="s">
        <v>151</v>
      </c>
      <c r="AD8" s="34">
        <v>4</v>
      </c>
      <c r="AE8" s="34">
        <v>4</v>
      </c>
      <c r="AF8" s="34">
        <v>4</v>
      </c>
      <c r="AG8" s="34">
        <v>4</v>
      </c>
      <c r="AH8" s="66"/>
      <c r="AI8" s="23">
        <f>IF(A8="","",COUNTIF(D8:AH9,"&gt;2")/2)</f>
        <v>22</v>
      </c>
      <c r="AJ8" s="23" cm="1">
        <f t="array" ref="AJ8">SUMPRODUCT(IFERROR((IFERROR(WEEKDAY($D$3:$AH$3,2),999)&lt;6)*D8:AH9,0))</f>
        <v>128.5</v>
      </c>
      <c r="AK8" s="23" cm="1">
        <f t="array" ref="AK8">SUMPRODUCT((IFERROR(WEEKDAY($D$3:$AH$3,2),999)&lt;6)*D10:AH10)</f>
        <v>67</v>
      </c>
      <c r="AL8" s="23" cm="1">
        <f t="array" ref="AL8">SUMPRODUCT(IFERROR((IFERROR(WEEKDAY($D$3:$AH$3,2),0)&gt;5)*D8:AH10,0))</f>
        <v>70.5</v>
      </c>
      <c r="AM8" s="23">
        <f>IFERROR(SUM(AJ8:AL10),"")</f>
        <v>266</v>
      </c>
      <c r="AN8" s="23" t="s">
        <v>148</v>
      </c>
      <c r="AO8" s="23" cm="1">
        <f t="array" ref="AO8">SUMPRODUCT((IFERROR((D8:AH8+D9:AH9+D10:AH10),0)&gt;8)*1,IFERROR((D8:AH8+D9:AH9+D10:AH10-8),0))</f>
        <v>74.5</v>
      </c>
      <c r="AP8" s="23">
        <f>SUM(D8:AH10)-AO8</f>
        <v>191.5</v>
      </c>
      <c r="AQ8" s="23">
        <f>AM8-AO8-AP8</f>
        <v>0</v>
      </c>
    </row>
    <row r="9" ht="18" spans="1:43">
      <c r="A9" s="28"/>
      <c r="B9" s="28"/>
      <c r="C9" s="28" t="s">
        <v>149</v>
      </c>
      <c r="D9" s="29">
        <v>4</v>
      </c>
      <c r="E9" s="29">
        <v>4</v>
      </c>
      <c r="F9" s="29">
        <v>0.5</v>
      </c>
      <c r="G9" s="29"/>
      <c r="H9" s="29">
        <v>4</v>
      </c>
      <c r="I9" s="29">
        <v>4</v>
      </c>
      <c r="J9" s="29">
        <v>4</v>
      </c>
      <c r="K9" s="29">
        <v>4</v>
      </c>
      <c r="L9" s="29">
        <v>4</v>
      </c>
      <c r="M9" s="29">
        <v>4</v>
      </c>
      <c r="N9" s="29">
        <v>4</v>
      </c>
      <c r="O9" s="29">
        <v>4</v>
      </c>
      <c r="P9" s="29">
        <v>4</v>
      </c>
      <c r="Q9" s="29">
        <v>4</v>
      </c>
      <c r="R9" s="29">
        <v>4</v>
      </c>
      <c r="S9" s="29">
        <v>4</v>
      </c>
      <c r="T9" s="29">
        <v>4</v>
      </c>
      <c r="U9" s="29">
        <v>4</v>
      </c>
      <c r="V9" s="29">
        <v>4</v>
      </c>
      <c r="W9" s="59" t="s">
        <v>151</v>
      </c>
      <c r="X9" s="34" t="s">
        <v>151</v>
      </c>
      <c r="Y9" s="34"/>
      <c r="Z9" s="34"/>
      <c r="AA9" s="34" t="s">
        <v>151</v>
      </c>
      <c r="AB9" s="34" t="s">
        <v>151</v>
      </c>
      <c r="AC9" s="34">
        <v>4</v>
      </c>
      <c r="AD9" s="34">
        <v>4</v>
      </c>
      <c r="AE9" s="34">
        <v>4</v>
      </c>
      <c r="AF9" s="34">
        <v>4</v>
      </c>
      <c r="AG9" s="34">
        <v>4</v>
      </c>
      <c r="AH9" s="66"/>
      <c r="AI9" s="23"/>
      <c r="AJ9" s="23"/>
      <c r="AK9" s="23"/>
      <c r="AL9" s="23"/>
      <c r="AM9" s="23"/>
      <c r="AN9" s="23"/>
      <c r="AO9" s="23"/>
      <c r="AP9" s="23"/>
      <c r="AQ9" s="23"/>
    </row>
    <row r="10" ht="18" spans="1:43">
      <c r="A10" s="28"/>
      <c r="B10" s="28"/>
      <c r="C10" s="28" t="s">
        <v>150</v>
      </c>
      <c r="D10" s="30">
        <v>4</v>
      </c>
      <c r="E10" s="30"/>
      <c r="F10" s="31"/>
      <c r="G10" s="30"/>
      <c r="H10" s="30">
        <v>4</v>
      </c>
      <c r="I10" s="30">
        <v>4</v>
      </c>
      <c r="J10" s="30">
        <v>5</v>
      </c>
      <c r="K10" s="30">
        <v>5</v>
      </c>
      <c r="L10" s="30">
        <v>3</v>
      </c>
      <c r="M10" s="30">
        <v>4</v>
      </c>
      <c r="N10" s="30">
        <v>4</v>
      </c>
      <c r="O10" s="30">
        <v>4</v>
      </c>
      <c r="P10" s="30">
        <v>2.5</v>
      </c>
      <c r="Q10" s="30">
        <v>4</v>
      </c>
      <c r="R10" s="30">
        <v>2</v>
      </c>
      <c r="S10" s="30">
        <v>4</v>
      </c>
      <c r="T10" s="30">
        <v>4</v>
      </c>
      <c r="U10" s="30">
        <v>4</v>
      </c>
      <c r="V10" s="30">
        <v>4</v>
      </c>
      <c r="W10" s="58"/>
      <c r="X10" s="54"/>
      <c r="Y10" s="30">
        <v>5</v>
      </c>
      <c r="Z10" s="30">
        <v>7</v>
      </c>
      <c r="AA10" s="54"/>
      <c r="AB10" s="54"/>
      <c r="AC10" s="54">
        <v>3</v>
      </c>
      <c r="AD10" s="54">
        <v>4</v>
      </c>
      <c r="AE10" s="54">
        <v>3</v>
      </c>
      <c r="AF10" s="54">
        <v>3</v>
      </c>
      <c r="AG10" s="54">
        <v>3</v>
      </c>
      <c r="AH10" s="66"/>
      <c r="AI10" s="23"/>
      <c r="AJ10" s="23"/>
      <c r="AK10" s="23"/>
      <c r="AL10" s="23"/>
      <c r="AM10" s="23"/>
      <c r="AN10" s="23"/>
      <c r="AO10" s="23"/>
      <c r="AP10" s="23"/>
      <c r="AQ10" s="23"/>
    </row>
    <row r="11" ht="18" spans="1:43">
      <c r="A11" s="32" t="s">
        <v>44</v>
      </c>
      <c r="B11" s="33" t="s">
        <v>43</v>
      </c>
      <c r="C11" s="33" t="s">
        <v>147</v>
      </c>
      <c r="D11" s="34" t="s">
        <v>151</v>
      </c>
      <c r="E11" s="34" t="s">
        <v>151</v>
      </c>
      <c r="F11" s="34" t="s">
        <v>151</v>
      </c>
      <c r="G11" s="34" t="s">
        <v>151</v>
      </c>
      <c r="H11" s="34">
        <v>4</v>
      </c>
      <c r="I11" s="34">
        <v>4</v>
      </c>
      <c r="J11" s="34">
        <v>4</v>
      </c>
      <c r="K11" s="34">
        <v>4</v>
      </c>
      <c r="L11" s="34">
        <v>4</v>
      </c>
      <c r="M11" s="34">
        <v>4</v>
      </c>
      <c r="N11" s="34">
        <v>4</v>
      </c>
      <c r="O11" s="34">
        <v>4</v>
      </c>
      <c r="P11" s="34" t="s">
        <v>151</v>
      </c>
      <c r="Q11" s="34">
        <v>4</v>
      </c>
      <c r="R11" s="34">
        <v>4</v>
      </c>
      <c r="S11" s="34">
        <v>4</v>
      </c>
      <c r="T11" s="34">
        <v>4</v>
      </c>
      <c r="U11" s="34">
        <v>4</v>
      </c>
      <c r="V11" s="29">
        <v>4</v>
      </c>
      <c r="W11" s="59">
        <v>4</v>
      </c>
      <c r="X11" s="29">
        <v>4</v>
      </c>
      <c r="Y11" s="29">
        <v>4</v>
      </c>
      <c r="Z11" s="34" t="s">
        <v>151</v>
      </c>
      <c r="AA11" s="34">
        <v>4</v>
      </c>
      <c r="AB11" s="34">
        <v>4</v>
      </c>
      <c r="AC11" s="34">
        <v>4</v>
      </c>
      <c r="AD11" s="34">
        <v>4</v>
      </c>
      <c r="AE11" s="34">
        <v>4</v>
      </c>
      <c r="AF11" s="34">
        <v>4</v>
      </c>
      <c r="AG11" s="34">
        <v>4</v>
      </c>
      <c r="AH11" s="66"/>
      <c r="AI11" s="23">
        <f>IF(A11="","",COUNTIF(D11:AH12,"&gt;2")/2)</f>
        <v>24.5</v>
      </c>
      <c r="AJ11" s="23" cm="1">
        <f t="array" ref="AJ11">SUMPRODUCT(IFERROR((IFERROR(WEEKDAY($D$3:$AH$3,2),999)&lt;6)*D11:AH12,0))</f>
        <v>145</v>
      </c>
      <c r="AK11" s="23" cm="1">
        <f t="array" ref="AK11">SUMPRODUCT((IFERROR(WEEKDAY($D$3:$AH$3,2),999)&lt;6)*D13:AH13)</f>
        <v>67</v>
      </c>
      <c r="AL11" s="23" cm="1">
        <f t="array" ref="AL11">SUMPRODUCT(IFERROR((IFERROR(WEEKDAY($D$3:$AH$3,2),0)&gt;5)*D11:AH13,0))</f>
        <v>86.5</v>
      </c>
      <c r="AM11" s="23">
        <f>IFERROR(SUM(AJ11:AL13),"")</f>
        <v>298.5</v>
      </c>
      <c r="AN11" s="23" t="s">
        <v>148</v>
      </c>
      <c r="AO11" s="23" cm="1">
        <f t="array" ref="AO11">SUMPRODUCT((IFERROR((D11:AH11+D12:AH12+D13:AH13),0)&gt;8)*1,IFERROR((D11:AH11+D12:AH12+D13:AH13-8),0))</f>
        <v>98.5</v>
      </c>
      <c r="AP11" s="23">
        <f>SUM(D11:AH13)-AO11</f>
        <v>200</v>
      </c>
      <c r="AQ11" s="23">
        <f>AM11-AO11-AP11</f>
        <v>0</v>
      </c>
    </row>
    <row r="12" ht="18" spans="1:43">
      <c r="A12" s="32"/>
      <c r="B12" s="33"/>
      <c r="C12" s="33" t="s">
        <v>149</v>
      </c>
      <c r="D12" s="34" t="s">
        <v>151</v>
      </c>
      <c r="E12" s="34" t="s">
        <v>151</v>
      </c>
      <c r="F12" s="34" t="s">
        <v>151</v>
      </c>
      <c r="G12" s="34" t="s">
        <v>151</v>
      </c>
      <c r="H12" s="34">
        <v>4.5</v>
      </c>
      <c r="I12" s="34">
        <v>4.5</v>
      </c>
      <c r="J12" s="34">
        <v>4.5</v>
      </c>
      <c r="K12" s="34">
        <v>4.5</v>
      </c>
      <c r="L12" s="34">
        <v>4.5</v>
      </c>
      <c r="M12" s="34">
        <v>4.5</v>
      </c>
      <c r="N12" s="34">
        <v>4.5</v>
      </c>
      <c r="O12" s="34">
        <v>4</v>
      </c>
      <c r="P12" s="34" t="s">
        <v>151</v>
      </c>
      <c r="Q12" s="34">
        <v>4.5</v>
      </c>
      <c r="R12" s="34">
        <v>4.5</v>
      </c>
      <c r="S12" s="34">
        <v>4.5</v>
      </c>
      <c r="T12" s="34">
        <v>4.5</v>
      </c>
      <c r="U12" s="34">
        <v>4.5</v>
      </c>
      <c r="V12" s="29">
        <v>4.5</v>
      </c>
      <c r="W12" s="59">
        <v>4</v>
      </c>
      <c r="X12" s="29">
        <v>4</v>
      </c>
      <c r="Y12" s="29">
        <v>4</v>
      </c>
      <c r="Z12" s="34">
        <v>4</v>
      </c>
      <c r="AA12" s="34">
        <v>4</v>
      </c>
      <c r="AB12" s="34">
        <v>4</v>
      </c>
      <c r="AC12" s="34">
        <v>4</v>
      </c>
      <c r="AD12" s="34">
        <v>4</v>
      </c>
      <c r="AE12" s="34">
        <v>4</v>
      </c>
      <c r="AF12" s="34">
        <v>4</v>
      </c>
      <c r="AG12" s="34">
        <v>4</v>
      </c>
      <c r="AH12" s="66"/>
      <c r="AI12" s="23"/>
      <c r="AJ12" s="23"/>
      <c r="AK12" s="23"/>
      <c r="AL12" s="23"/>
      <c r="AM12" s="23"/>
      <c r="AN12" s="23"/>
      <c r="AO12" s="23"/>
      <c r="AP12" s="23"/>
      <c r="AQ12" s="23"/>
    </row>
    <row r="13" ht="18" spans="1:43">
      <c r="A13" s="32"/>
      <c r="B13" s="33"/>
      <c r="C13" s="33" t="s">
        <v>150</v>
      </c>
      <c r="D13" s="35"/>
      <c r="E13" s="35"/>
      <c r="F13" s="36"/>
      <c r="G13" s="35"/>
      <c r="H13" s="35">
        <v>5</v>
      </c>
      <c r="I13" s="35">
        <v>4.5</v>
      </c>
      <c r="J13" s="35">
        <v>5</v>
      </c>
      <c r="K13" s="35">
        <v>5</v>
      </c>
      <c r="L13" s="35">
        <v>5</v>
      </c>
      <c r="M13" s="35">
        <v>2.5</v>
      </c>
      <c r="N13" s="54">
        <v>5</v>
      </c>
      <c r="O13" s="54">
        <v>3</v>
      </c>
      <c r="P13" s="54"/>
      <c r="Q13" s="54">
        <v>5.5</v>
      </c>
      <c r="R13" s="54">
        <v>4</v>
      </c>
      <c r="S13" s="54">
        <v>3</v>
      </c>
      <c r="T13" s="54">
        <v>3</v>
      </c>
      <c r="U13" s="54">
        <v>3</v>
      </c>
      <c r="V13" s="30">
        <v>3</v>
      </c>
      <c r="W13" s="58">
        <v>2</v>
      </c>
      <c r="X13" s="30">
        <v>4</v>
      </c>
      <c r="Y13" s="30">
        <v>0.5</v>
      </c>
      <c r="Z13" s="54">
        <v>4</v>
      </c>
      <c r="AA13" s="54">
        <v>3.5</v>
      </c>
      <c r="AB13" s="54">
        <v>4.5</v>
      </c>
      <c r="AC13" s="54">
        <v>6</v>
      </c>
      <c r="AD13" s="54">
        <v>4.5</v>
      </c>
      <c r="AE13" s="54">
        <v>3.5</v>
      </c>
      <c r="AF13" s="54">
        <v>3.5</v>
      </c>
      <c r="AG13" s="54">
        <v>3.5</v>
      </c>
      <c r="AH13" s="66"/>
      <c r="AI13" s="23"/>
      <c r="AJ13" s="23"/>
      <c r="AK13" s="23"/>
      <c r="AL13" s="23"/>
      <c r="AM13" s="23"/>
      <c r="AN13" s="23"/>
      <c r="AO13" s="23"/>
      <c r="AP13" s="23"/>
      <c r="AQ13" s="23"/>
    </row>
    <row r="14" ht="18" spans="1:43">
      <c r="A14" s="32" t="s">
        <v>82</v>
      </c>
      <c r="B14" s="33" t="s">
        <v>43</v>
      </c>
      <c r="C14" s="33" t="s">
        <v>147</v>
      </c>
      <c r="D14" s="34" t="s">
        <v>151</v>
      </c>
      <c r="E14" s="29">
        <v>4</v>
      </c>
      <c r="F14" s="34" t="s">
        <v>151</v>
      </c>
      <c r="G14" s="34">
        <v>4</v>
      </c>
      <c r="H14" s="34">
        <v>4</v>
      </c>
      <c r="I14" s="34">
        <v>4</v>
      </c>
      <c r="J14" s="34">
        <v>4</v>
      </c>
      <c r="K14" s="34">
        <v>4</v>
      </c>
      <c r="L14" s="34">
        <v>4</v>
      </c>
      <c r="M14" s="34">
        <v>4</v>
      </c>
      <c r="N14" s="34">
        <v>4</v>
      </c>
      <c r="O14" s="34">
        <v>4</v>
      </c>
      <c r="P14" s="34">
        <v>4</v>
      </c>
      <c r="Q14" s="34">
        <v>4</v>
      </c>
      <c r="R14" s="34">
        <v>4</v>
      </c>
      <c r="S14" s="34">
        <v>3.5</v>
      </c>
      <c r="T14" s="34">
        <v>4</v>
      </c>
      <c r="U14" s="34">
        <v>4</v>
      </c>
      <c r="V14" s="34">
        <v>4</v>
      </c>
      <c r="W14" s="59">
        <v>4</v>
      </c>
      <c r="X14" s="34">
        <v>4</v>
      </c>
      <c r="Y14" s="34">
        <v>4</v>
      </c>
      <c r="Z14" s="34">
        <v>4</v>
      </c>
      <c r="AA14" s="34">
        <v>4</v>
      </c>
      <c r="AB14" s="34">
        <v>4</v>
      </c>
      <c r="AC14" s="34">
        <v>4</v>
      </c>
      <c r="AD14" s="34">
        <v>4</v>
      </c>
      <c r="AE14" s="34">
        <v>4</v>
      </c>
      <c r="AF14" s="34">
        <v>4</v>
      </c>
      <c r="AG14" s="34">
        <v>4</v>
      </c>
      <c r="AH14" s="66"/>
      <c r="AI14" s="23">
        <f>IF(A14="","",COUNTIF(D14:AH15,"&gt;2")/2)</f>
        <v>28</v>
      </c>
      <c r="AJ14" s="23" cm="1">
        <f t="array" ref="AJ14">SUMPRODUCT(IFERROR((IFERROR(WEEKDAY($D$3:$AH$3,2),999)&lt;6)*D14:AH15,0))</f>
        <v>161</v>
      </c>
      <c r="AK14" s="23" cm="1">
        <f t="array" ref="AK14">SUMPRODUCT((IFERROR(WEEKDAY($D$3:$AH$3,2),999)&lt;6)*D16:AH16)</f>
        <v>87</v>
      </c>
      <c r="AL14" s="23" cm="1">
        <f t="array" ref="AL14">SUMPRODUCT(IFERROR((IFERROR(WEEKDAY($D$3:$AH$3,2),0)&gt;5)*D14:AH16,0))</f>
        <v>95.5</v>
      </c>
      <c r="AM14" s="23">
        <f>IFERROR(SUM(AJ14:AL16),"")</f>
        <v>343.5</v>
      </c>
      <c r="AN14" s="23" t="s">
        <v>148</v>
      </c>
      <c r="AO14" s="23" cm="1">
        <f t="array" ref="AO14">SUMPRODUCT((IFERROR((D14:AH14+D15:AH15+D16:AH16),0)&gt;8)*1,IFERROR((D14:AH14+D15:AH15+D16:AH16-8),0))</f>
        <v>112.5</v>
      </c>
      <c r="AP14" s="23">
        <f>SUM(D14:AH16)-AO14</f>
        <v>231</v>
      </c>
      <c r="AQ14" s="23">
        <f>AM14-AO14-AP14</f>
        <v>0</v>
      </c>
    </row>
    <row r="15" ht="18" spans="1:43">
      <c r="A15" s="32"/>
      <c r="B15" s="33"/>
      <c r="C15" s="33" t="s">
        <v>149</v>
      </c>
      <c r="D15" s="34" t="s">
        <v>151</v>
      </c>
      <c r="E15" s="29">
        <v>4</v>
      </c>
      <c r="F15" s="34">
        <v>1</v>
      </c>
      <c r="G15" s="34">
        <v>4</v>
      </c>
      <c r="H15" s="34">
        <v>4</v>
      </c>
      <c r="I15" s="34">
        <v>4</v>
      </c>
      <c r="J15" s="34">
        <v>4</v>
      </c>
      <c r="K15" s="34">
        <v>4</v>
      </c>
      <c r="L15" s="34">
        <v>4</v>
      </c>
      <c r="M15" s="34">
        <v>4</v>
      </c>
      <c r="N15" s="34">
        <v>4.5</v>
      </c>
      <c r="O15" s="34">
        <v>4</v>
      </c>
      <c r="P15" s="34">
        <v>4.5</v>
      </c>
      <c r="Q15" s="34">
        <v>4</v>
      </c>
      <c r="R15" s="34">
        <v>4</v>
      </c>
      <c r="S15" s="34">
        <v>4</v>
      </c>
      <c r="T15" s="34">
        <v>4</v>
      </c>
      <c r="U15" s="34">
        <v>4</v>
      </c>
      <c r="V15" s="34">
        <v>4</v>
      </c>
      <c r="W15" s="59">
        <v>4</v>
      </c>
      <c r="X15" s="34">
        <v>4</v>
      </c>
      <c r="Y15" s="34">
        <v>4</v>
      </c>
      <c r="Z15" s="34">
        <v>4</v>
      </c>
      <c r="AA15" s="34">
        <v>4</v>
      </c>
      <c r="AB15" s="34">
        <v>4</v>
      </c>
      <c r="AC15" s="34">
        <v>4</v>
      </c>
      <c r="AD15" s="34">
        <v>4</v>
      </c>
      <c r="AE15" s="34">
        <v>4</v>
      </c>
      <c r="AF15" s="34">
        <v>4</v>
      </c>
      <c r="AG15" s="34">
        <v>4</v>
      </c>
      <c r="AH15" s="66"/>
      <c r="AI15" s="23"/>
      <c r="AJ15" s="23"/>
      <c r="AK15" s="23"/>
      <c r="AL15" s="23"/>
      <c r="AM15" s="23"/>
      <c r="AN15" s="23"/>
      <c r="AO15" s="23"/>
      <c r="AP15" s="23"/>
      <c r="AQ15" s="23"/>
    </row>
    <row r="16" ht="18" spans="1:43">
      <c r="A16" s="32"/>
      <c r="B16" s="33"/>
      <c r="C16" s="33" t="s">
        <v>150</v>
      </c>
      <c r="D16" s="35"/>
      <c r="E16" s="30">
        <v>3</v>
      </c>
      <c r="F16" s="37">
        <v>6</v>
      </c>
      <c r="G16" s="35">
        <v>5</v>
      </c>
      <c r="H16" s="35">
        <v>5</v>
      </c>
      <c r="I16" s="35">
        <v>5</v>
      </c>
      <c r="J16" s="35">
        <v>4</v>
      </c>
      <c r="K16" s="35">
        <v>3</v>
      </c>
      <c r="L16" s="35">
        <v>5</v>
      </c>
      <c r="M16" s="35">
        <v>3</v>
      </c>
      <c r="N16" s="54">
        <v>5</v>
      </c>
      <c r="O16" s="54">
        <v>3.5</v>
      </c>
      <c r="P16" s="54">
        <v>4</v>
      </c>
      <c r="Q16" s="54">
        <v>3.5</v>
      </c>
      <c r="R16" s="54">
        <v>4</v>
      </c>
      <c r="S16" s="54">
        <v>3.5</v>
      </c>
      <c r="T16" s="54">
        <v>5</v>
      </c>
      <c r="U16" s="54">
        <v>3.5</v>
      </c>
      <c r="V16" s="54">
        <v>5</v>
      </c>
      <c r="W16" s="58">
        <v>4</v>
      </c>
      <c r="X16" s="54">
        <v>3</v>
      </c>
      <c r="Y16" s="54">
        <v>4.5</v>
      </c>
      <c r="Z16" s="54">
        <v>4.5</v>
      </c>
      <c r="AA16" s="54">
        <v>3</v>
      </c>
      <c r="AB16" s="54">
        <v>4.5</v>
      </c>
      <c r="AC16" s="54">
        <v>4</v>
      </c>
      <c r="AD16" s="54">
        <v>3</v>
      </c>
      <c r="AE16" s="54">
        <v>4.5</v>
      </c>
      <c r="AF16" s="54">
        <v>4</v>
      </c>
      <c r="AG16" s="54">
        <v>3</v>
      </c>
      <c r="AH16" s="66"/>
      <c r="AI16" s="23"/>
      <c r="AJ16" s="23"/>
      <c r="AK16" s="23"/>
      <c r="AL16" s="23"/>
      <c r="AM16" s="23"/>
      <c r="AN16" s="23"/>
      <c r="AO16" s="23"/>
      <c r="AP16" s="23"/>
      <c r="AQ16" s="23"/>
    </row>
    <row r="17" ht="18" spans="1:43">
      <c r="A17" s="28" t="s">
        <v>46</v>
      </c>
      <c r="B17" s="28" t="s">
        <v>43</v>
      </c>
      <c r="C17" s="28" t="s">
        <v>147</v>
      </c>
      <c r="D17" s="29">
        <v>4</v>
      </c>
      <c r="E17" s="29">
        <v>4</v>
      </c>
      <c r="F17" s="29">
        <v>4</v>
      </c>
      <c r="G17" s="29">
        <v>4</v>
      </c>
      <c r="H17" s="34" t="s">
        <v>151</v>
      </c>
      <c r="I17" s="29">
        <v>4</v>
      </c>
      <c r="J17" s="29">
        <v>4</v>
      </c>
      <c r="K17" s="29">
        <v>4</v>
      </c>
      <c r="L17" s="29">
        <v>4</v>
      </c>
      <c r="M17" s="29">
        <v>4</v>
      </c>
      <c r="N17" s="29">
        <v>4</v>
      </c>
      <c r="O17" s="29">
        <v>4</v>
      </c>
      <c r="P17" s="29">
        <v>4</v>
      </c>
      <c r="Q17" s="29">
        <v>4</v>
      </c>
      <c r="R17" s="29">
        <v>4</v>
      </c>
      <c r="S17" s="34" t="s">
        <v>151</v>
      </c>
      <c r="T17" s="29">
        <v>4</v>
      </c>
      <c r="U17" s="60">
        <v>4</v>
      </c>
      <c r="V17" s="29">
        <v>4</v>
      </c>
      <c r="W17" s="59">
        <v>4</v>
      </c>
      <c r="X17" s="29">
        <v>4</v>
      </c>
      <c r="Y17" s="29">
        <v>4</v>
      </c>
      <c r="Z17" s="29">
        <v>4</v>
      </c>
      <c r="AA17" s="29">
        <v>4</v>
      </c>
      <c r="AB17" s="29">
        <v>4</v>
      </c>
      <c r="AC17" s="29">
        <v>4</v>
      </c>
      <c r="AD17" s="29"/>
      <c r="AE17" s="29">
        <v>4</v>
      </c>
      <c r="AF17" s="29">
        <v>4</v>
      </c>
      <c r="AG17" s="29">
        <v>4</v>
      </c>
      <c r="AH17" s="66"/>
      <c r="AI17" s="23">
        <f>IF(A17="","",COUNTIF(D17:AH18,"&gt;2")/2)</f>
        <v>27.5</v>
      </c>
      <c r="AJ17" s="23" cm="1">
        <f t="array" ref="AJ17">SUMPRODUCT(IFERROR((IFERROR(WEEKDAY($D$3:$AH$3,2),999)&lt;6)*D17:AH18,0))</f>
        <v>160</v>
      </c>
      <c r="AK17" s="23" cm="1">
        <f t="array" ref="AK17">SUMPRODUCT((IFERROR(WEEKDAY($D$3:$AH$3,2),999)&lt;6)*D19:AH19)</f>
        <v>68</v>
      </c>
      <c r="AL17" s="23" cm="1">
        <f t="array" ref="AL17">SUMPRODUCT(IFERROR((IFERROR(WEEKDAY($D$3:$AH$3,2),0)&gt;5)*D17:AH19,0))</f>
        <v>82</v>
      </c>
      <c r="AM17" s="23">
        <f>IFERROR(SUM(AJ17:AL19),"")</f>
        <v>310</v>
      </c>
      <c r="AN17" s="23" t="s">
        <v>148</v>
      </c>
      <c r="AO17" s="23" cm="1">
        <f t="array" ref="AO17">SUMPRODUCT((IFERROR((D17:AH17+D18:AH18+D19:AH19),0)&gt;8)*1,IFERROR((D17:AH17+D18:AH18+D19:AH19-8),0))</f>
        <v>86</v>
      </c>
      <c r="AP17" s="23">
        <f>SUM(D17:AH19)-AO17</f>
        <v>224</v>
      </c>
      <c r="AQ17" s="23">
        <f>AM17-AO17-AP17</f>
        <v>0</v>
      </c>
    </row>
    <row r="18" ht="18" spans="1:43">
      <c r="A18" s="28"/>
      <c r="B18" s="28"/>
      <c r="C18" s="28" t="s">
        <v>149</v>
      </c>
      <c r="D18" s="29">
        <v>4</v>
      </c>
      <c r="E18" s="29">
        <v>4</v>
      </c>
      <c r="F18" s="29">
        <v>4</v>
      </c>
      <c r="G18" s="29">
        <v>4</v>
      </c>
      <c r="H18" s="34" t="s">
        <v>151</v>
      </c>
      <c r="I18" s="29">
        <v>4</v>
      </c>
      <c r="J18" s="29">
        <v>4</v>
      </c>
      <c r="K18" s="29">
        <v>4</v>
      </c>
      <c r="L18" s="29">
        <v>4</v>
      </c>
      <c r="M18" s="29">
        <v>4</v>
      </c>
      <c r="N18" s="29">
        <v>4</v>
      </c>
      <c r="O18" s="29">
        <v>4</v>
      </c>
      <c r="P18" s="29">
        <v>4</v>
      </c>
      <c r="Q18" s="29">
        <v>4</v>
      </c>
      <c r="R18" s="29">
        <v>4</v>
      </c>
      <c r="S18" s="34" t="s">
        <v>151</v>
      </c>
      <c r="T18" s="29">
        <v>4</v>
      </c>
      <c r="U18" s="60">
        <v>4</v>
      </c>
      <c r="V18" s="29">
        <v>4</v>
      </c>
      <c r="W18" s="59">
        <v>4</v>
      </c>
      <c r="X18" s="29">
        <v>4</v>
      </c>
      <c r="Y18" s="29">
        <v>4</v>
      </c>
      <c r="Z18" s="29">
        <v>4</v>
      </c>
      <c r="AA18" s="29">
        <v>4</v>
      </c>
      <c r="AB18" s="29">
        <v>4</v>
      </c>
      <c r="AC18" s="29">
        <v>4</v>
      </c>
      <c r="AD18" s="29">
        <v>4</v>
      </c>
      <c r="AE18" s="29">
        <v>4</v>
      </c>
      <c r="AF18" s="29">
        <v>4</v>
      </c>
      <c r="AG18" s="29">
        <v>4</v>
      </c>
      <c r="AH18" s="66"/>
      <c r="AI18" s="23"/>
      <c r="AJ18" s="23"/>
      <c r="AK18" s="23"/>
      <c r="AL18" s="23"/>
      <c r="AM18" s="23"/>
      <c r="AN18" s="23"/>
      <c r="AO18" s="23"/>
      <c r="AP18" s="23"/>
      <c r="AQ18" s="23"/>
    </row>
    <row r="19" ht="18" spans="1:43">
      <c r="A19" s="28"/>
      <c r="B19" s="28"/>
      <c r="C19" s="28" t="s">
        <v>150</v>
      </c>
      <c r="D19" s="30">
        <v>3</v>
      </c>
      <c r="E19" s="35"/>
      <c r="F19" s="38">
        <v>3</v>
      </c>
      <c r="G19" s="30">
        <v>3</v>
      </c>
      <c r="H19" s="35"/>
      <c r="I19" s="30">
        <v>3</v>
      </c>
      <c r="J19" s="30">
        <v>2</v>
      </c>
      <c r="K19" s="30">
        <v>4</v>
      </c>
      <c r="L19" s="30">
        <v>4</v>
      </c>
      <c r="M19" s="30">
        <v>3</v>
      </c>
      <c r="N19" s="30">
        <v>3</v>
      </c>
      <c r="O19" s="30">
        <v>3</v>
      </c>
      <c r="P19" s="54"/>
      <c r="Q19" s="30">
        <v>3</v>
      </c>
      <c r="R19" s="30">
        <v>3</v>
      </c>
      <c r="S19" s="54"/>
      <c r="T19" s="30">
        <v>4</v>
      </c>
      <c r="U19" s="61">
        <v>4</v>
      </c>
      <c r="V19" s="30">
        <v>4</v>
      </c>
      <c r="W19" s="58">
        <v>4</v>
      </c>
      <c r="X19" s="30">
        <v>2</v>
      </c>
      <c r="Y19" s="30">
        <v>4</v>
      </c>
      <c r="Z19" s="30">
        <v>4</v>
      </c>
      <c r="AA19" s="30">
        <v>4</v>
      </c>
      <c r="AB19" s="30">
        <v>4</v>
      </c>
      <c r="AC19" s="30">
        <v>4</v>
      </c>
      <c r="AD19" s="30">
        <v>4</v>
      </c>
      <c r="AE19" s="30">
        <v>4</v>
      </c>
      <c r="AF19" s="30">
        <v>4</v>
      </c>
      <c r="AG19" s="30">
        <v>3</v>
      </c>
      <c r="AH19" s="66"/>
      <c r="AI19" s="23"/>
      <c r="AJ19" s="23"/>
      <c r="AK19" s="23"/>
      <c r="AL19" s="23"/>
      <c r="AM19" s="23"/>
      <c r="AN19" s="23"/>
      <c r="AO19" s="23"/>
      <c r="AP19" s="23"/>
      <c r="AQ19" s="23"/>
    </row>
    <row r="20" ht="18" spans="1:43">
      <c r="A20" s="28" t="s">
        <v>49</v>
      </c>
      <c r="B20" s="28" t="s">
        <v>43</v>
      </c>
      <c r="C20" s="28" t="s">
        <v>147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43"/>
      <c r="O20" s="43"/>
      <c r="P20" s="43"/>
      <c r="Q20" s="40"/>
      <c r="R20" s="43"/>
      <c r="S20" s="43"/>
      <c r="T20" s="40"/>
      <c r="U20" s="34">
        <v>4</v>
      </c>
      <c r="V20" s="34">
        <v>4</v>
      </c>
      <c r="W20" s="59">
        <v>4</v>
      </c>
      <c r="X20" s="34" t="s">
        <v>151</v>
      </c>
      <c r="Y20" s="34">
        <v>4</v>
      </c>
      <c r="Z20" s="34">
        <v>4</v>
      </c>
      <c r="AA20" s="34">
        <v>4</v>
      </c>
      <c r="AB20" s="34">
        <v>4</v>
      </c>
      <c r="AC20" s="34">
        <v>4</v>
      </c>
      <c r="AD20" s="34">
        <v>4</v>
      </c>
      <c r="AE20" s="34">
        <v>4</v>
      </c>
      <c r="AF20" s="34">
        <v>4</v>
      </c>
      <c r="AG20" s="34">
        <v>4</v>
      </c>
      <c r="AH20" s="66"/>
      <c r="AI20" s="23">
        <f>IF(A20="","",COUNTIF(D20:AH21,"&gt;2")/2)</f>
        <v>12</v>
      </c>
      <c r="AJ20" s="23" cm="1">
        <f t="array" ref="AJ20">SUMPRODUCT(IFERROR((IFERROR(WEEKDAY($D$3:$AH$3,2),999)&lt;6)*D20:AH21,0))</f>
        <v>72</v>
      </c>
      <c r="AK20" s="23" cm="1">
        <f t="array" ref="AK20">SUMPRODUCT((IFERROR(WEEKDAY($D$3:$AH$3,2),999)&lt;6)*D22:AH22)</f>
        <v>27</v>
      </c>
      <c r="AL20" s="23" cm="1">
        <f t="array" ref="AL20">SUMPRODUCT(IFERROR((IFERROR(WEEKDAY($D$3:$AH$3,2),0)&gt;5)*D20:AH22,0))</f>
        <v>33</v>
      </c>
      <c r="AM20" s="23">
        <f>IFERROR(SUM(AJ20:AL22),"")</f>
        <v>132</v>
      </c>
      <c r="AN20" s="23" t="s">
        <v>148</v>
      </c>
      <c r="AO20" s="23" cm="1">
        <f t="array" ref="AO20">SUMPRODUCT((IFERROR((D20:AH20+D21:AH21+D22:AH22),0)&gt;8)*1,IFERROR((D20:AH20+D21:AH21+D22:AH22-8),0))</f>
        <v>36</v>
      </c>
      <c r="AP20" s="23">
        <f>SUM(D20:AH22)-AO20</f>
        <v>96</v>
      </c>
      <c r="AQ20" s="23">
        <f>AM20-AO20-AP20</f>
        <v>0</v>
      </c>
    </row>
    <row r="21" ht="18" spans="1:43">
      <c r="A21" s="28"/>
      <c r="B21" s="28"/>
      <c r="C21" s="28" t="s">
        <v>149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43"/>
      <c r="O21" s="43"/>
      <c r="P21" s="43"/>
      <c r="Q21" s="40"/>
      <c r="R21" s="43"/>
      <c r="S21" s="43"/>
      <c r="T21" s="40"/>
      <c r="U21" s="34">
        <v>4</v>
      </c>
      <c r="V21" s="34">
        <v>4</v>
      </c>
      <c r="W21" s="59">
        <v>4</v>
      </c>
      <c r="X21" s="34"/>
      <c r="Y21" s="34">
        <v>4</v>
      </c>
      <c r="Z21" s="34">
        <v>4</v>
      </c>
      <c r="AA21" s="34">
        <v>4</v>
      </c>
      <c r="AB21" s="34">
        <v>4</v>
      </c>
      <c r="AC21" s="34">
        <v>4</v>
      </c>
      <c r="AD21" s="34">
        <v>4</v>
      </c>
      <c r="AE21" s="34">
        <v>4</v>
      </c>
      <c r="AF21" s="34">
        <v>4</v>
      </c>
      <c r="AG21" s="34">
        <v>4</v>
      </c>
      <c r="AH21" s="66"/>
      <c r="AI21" s="23"/>
      <c r="AJ21" s="23"/>
      <c r="AK21" s="23"/>
      <c r="AL21" s="23"/>
      <c r="AM21" s="23"/>
      <c r="AN21" s="23"/>
      <c r="AO21" s="23"/>
      <c r="AP21" s="23"/>
      <c r="AQ21" s="23"/>
    </row>
    <row r="22" ht="18" spans="1:43">
      <c r="A22" s="28"/>
      <c r="B22" s="28"/>
      <c r="C22" s="28" t="s">
        <v>150</v>
      </c>
      <c r="D22" s="35"/>
      <c r="E22" s="35"/>
      <c r="F22" s="36"/>
      <c r="G22" s="35"/>
      <c r="H22" s="35"/>
      <c r="I22" s="35"/>
      <c r="J22" s="35"/>
      <c r="K22" s="35"/>
      <c r="L22" s="35"/>
      <c r="M22" s="35"/>
      <c r="N22" s="54"/>
      <c r="O22" s="54"/>
      <c r="P22" s="54"/>
      <c r="Q22" s="54"/>
      <c r="R22" s="54"/>
      <c r="S22" s="54"/>
      <c r="T22" s="54"/>
      <c r="U22" s="54">
        <v>3</v>
      </c>
      <c r="V22" s="54">
        <v>3</v>
      </c>
      <c r="W22" s="58">
        <v>3</v>
      </c>
      <c r="X22" s="54"/>
      <c r="Y22" s="54">
        <v>3</v>
      </c>
      <c r="Z22" s="54">
        <v>3</v>
      </c>
      <c r="AA22" s="54">
        <v>3</v>
      </c>
      <c r="AB22" s="54">
        <v>3</v>
      </c>
      <c r="AC22" s="54">
        <v>3</v>
      </c>
      <c r="AD22" s="54">
        <v>3</v>
      </c>
      <c r="AE22" s="54">
        <v>3</v>
      </c>
      <c r="AF22" s="54">
        <v>3</v>
      </c>
      <c r="AG22" s="54">
        <v>3</v>
      </c>
      <c r="AH22" s="66"/>
      <c r="AI22" s="23"/>
      <c r="AJ22" s="23"/>
      <c r="AK22" s="23"/>
      <c r="AL22" s="23"/>
      <c r="AM22" s="23"/>
      <c r="AN22" s="23"/>
      <c r="AO22" s="23"/>
      <c r="AP22" s="23"/>
      <c r="AQ22" s="23"/>
    </row>
    <row r="23" ht="13.5" spans="1:43">
      <c r="A23" s="39" t="s">
        <v>50</v>
      </c>
      <c r="B23" s="28" t="s">
        <v>43</v>
      </c>
      <c r="C23" s="40" t="s">
        <v>147</v>
      </c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34"/>
      <c r="O23" s="34"/>
      <c r="P23" s="34"/>
      <c r="Q23" s="34"/>
      <c r="R23" s="34"/>
      <c r="S23" s="34"/>
      <c r="T23" s="34">
        <v>4</v>
      </c>
      <c r="U23" s="34">
        <v>4</v>
      </c>
      <c r="V23" s="34">
        <v>4</v>
      </c>
      <c r="W23" s="59">
        <v>4</v>
      </c>
      <c r="X23" s="34">
        <v>4</v>
      </c>
      <c r="Y23" s="34">
        <v>4</v>
      </c>
      <c r="Z23" s="34">
        <v>4</v>
      </c>
      <c r="AA23" s="34">
        <v>4</v>
      </c>
      <c r="AB23" s="34">
        <v>4</v>
      </c>
      <c r="AC23" s="34">
        <v>4</v>
      </c>
      <c r="AD23" s="34">
        <v>4</v>
      </c>
      <c r="AE23" s="34">
        <v>4</v>
      </c>
      <c r="AF23" s="34">
        <v>4</v>
      </c>
      <c r="AG23" s="34">
        <v>4</v>
      </c>
      <c r="AH23" s="43"/>
      <c r="AI23" s="23">
        <f>IF(A23="","",COUNTIF(D23:AH24,"&gt;2")/2)</f>
        <v>14</v>
      </c>
      <c r="AJ23" s="23" cm="1">
        <f t="array" ref="AJ23">SUMPRODUCT(IFERROR((IFERROR(WEEKDAY($D$3:$AH$3,2),999)&lt;6)*D23:AH24,0))</f>
        <v>80</v>
      </c>
      <c r="AK23" s="23" cm="1">
        <f t="array" ref="AK23">SUMPRODUCT((IFERROR(WEEKDAY($D$3:$AH$3,2),999)&lt;6)*D25:AH25)</f>
        <v>30</v>
      </c>
      <c r="AL23" s="23" cm="1">
        <f t="array" ref="AL23">SUMPRODUCT(IFERROR((IFERROR(WEEKDAY($D$3:$AH$3,2),0)&gt;5)*D23:AH25,0))</f>
        <v>39</v>
      </c>
      <c r="AM23" s="23">
        <f>IFERROR(SUM(AJ23:AL25),"")</f>
        <v>149</v>
      </c>
      <c r="AN23" s="23" t="s">
        <v>148</v>
      </c>
      <c r="AO23" s="23" cm="1">
        <f t="array" ref="AO23">SUMPRODUCT((IFERROR((D23:AH23+D24:AH24+D25:AH25),0)&gt;8)*1,IFERROR((D23:AH23+D24:AH24+D25:AH25-8),0))</f>
        <v>37</v>
      </c>
      <c r="AP23" s="23">
        <f>SUM(D23:AH25)-AO23</f>
        <v>112</v>
      </c>
      <c r="AQ23" s="23">
        <f>AM23-AO23-AP23</f>
        <v>0</v>
      </c>
    </row>
    <row r="24" ht="13.5" spans="1:43">
      <c r="A24" s="41"/>
      <c r="B24" s="28"/>
      <c r="C24" s="40" t="s">
        <v>149</v>
      </c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34"/>
      <c r="O24" s="34"/>
      <c r="P24" s="34"/>
      <c r="Q24" s="34"/>
      <c r="R24" s="34"/>
      <c r="S24" s="34"/>
      <c r="T24" s="34">
        <v>4</v>
      </c>
      <c r="U24" s="34">
        <v>4</v>
      </c>
      <c r="V24" s="34">
        <v>4</v>
      </c>
      <c r="W24" s="59">
        <v>4</v>
      </c>
      <c r="X24" s="34">
        <v>4</v>
      </c>
      <c r="Y24" s="34">
        <v>4</v>
      </c>
      <c r="Z24" s="34">
        <v>4</v>
      </c>
      <c r="AA24" s="34">
        <v>4</v>
      </c>
      <c r="AB24" s="34">
        <v>4</v>
      </c>
      <c r="AC24" s="34">
        <v>4</v>
      </c>
      <c r="AD24" s="34">
        <v>4</v>
      </c>
      <c r="AE24" s="34">
        <v>4</v>
      </c>
      <c r="AF24" s="34">
        <v>4</v>
      </c>
      <c r="AG24" s="34">
        <v>4</v>
      </c>
      <c r="AH24" s="43"/>
      <c r="AI24" s="23"/>
      <c r="AJ24" s="23"/>
      <c r="AK24" s="23"/>
      <c r="AL24" s="23"/>
      <c r="AM24" s="23"/>
      <c r="AN24" s="23"/>
      <c r="AO24" s="23"/>
      <c r="AP24" s="23"/>
      <c r="AQ24" s="23"/>
    </row>
    <row r="25" ht="13.5" spans="1:43">
      <c r="A25" s="42"/>
      <c r="B25" s="28"/>
      <c r="C25" s="40" t="s">
        <v>150</v>
      </c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>
        <v>2</v>
      </c>
      <c r="U25" s="43">
        <v>3</v>
      </c>
      <c r="V25" s="43">
        <v>3</v>
      </c>
      <c r="W25" s="58"/>
      <c r="X25" s="43">
        <v>4</v>
      </c>
      <c r="Y25" s="43">
        <v>3</v>
      </c>
      <c r="Z25" s="43">
        <v>3</v>
      </c>
      <c r="AA25" s="43">
        <v>3</v>
      </c>
      <c r="AB25" s="43">
        <v>3</v>
      </c>
      <c r="AC25" s="43">
        <v>4</v>
      </c>
      <c r="AD25" s="43"/>
      <c r="AE25" s="40">
        <v>3</v>
      </c>
      <c r="AF25" s="43">
        <v>3</v>
      </c>
      <c r="AG25" s="43">
        <v>3</v>
      </c>
      <c r="AH25" s="43"/>
      <c r="AI25" s="23"/>
      <c r="AJ25" s="23"/>
      <c r="AK25" s="23"/>
      <c r="AL25" s="23"/>
      <c r="AM25" s="23"/>
      <c r="AN25" s="23"/>
      <c r="AO25" s="23"/>
      <c r="AP25" s="23"/>
      <c r="AQ25" s="23"/>
    </row>
    <row r="26" ht="18" spans="1:43">
      <c r="A26" s="39" t="s">
        <v>81</v>
      </c>
      <c r="B26" s="28" t="s">
        <v>43</v>
      </c>
      <c r="C26" s="40" t="s">
        <v>147</v>
      </c>
      <c r="D26" s="34">
        <v>4</v>
      </c>
      <c r="E26" s="34">
        <v>4</v>
      </c>
      <c r="F26" s="34"/>
      <c r="G26" s="34">
        <v>4</v>
      </c>
      <c r="H26" s="34">
        <v>4</v>
      </c>
      <c r="I26" s="34">
        <v>4</v>
      </c>
      <c r="J26" s="34">
        <v>4</v>
      </c>
      <c r="K26" s="34">
        <v>4</v>
      </c>
      <c r="L26" s="34">
        <v>4</v>
      </c>
      <c r="M26" s="34">
        <v>4</v>
      </c>
      <c r="N26" s="34">
        <v>4</v>
      </c>
      <c r="O26" s="34">
        <v>4</v>
      </c>
      <c r="P26" s="34">
        <v>4</v>
      </c>
      <c r="Q26" s="34">
        <v>4</v>
      </c>
      <c r="R26" s="34">
        <v>4</v>
      </c>
      <c r="S26" s="34">
        <v>4</v>
      </c>
      <c r="T26" s="34">
        <v>4</v>
      </c>
      <c r="U26" s="34">
        <v>4</v>
      </c>
      <c r="V26" s="34">
        <v>4</v>
      </c>
      <c r="W26" s="59">
        <v>4</v>
      </c>
      <c r="X26" s="34">
        <v>4</v>
      </c>
      <c r="Y26" s="34">
        <v>4</v>
      </c>
      <c r="Z26" s="34">
        <v>4</v>
      </c>
      <c r="AA26" s="34">
        <v>4</v>
      </c>
      <c r="AB26" s="34">
        <v>4</v>
      </c>
      <c r="AC26" s="34">
        <v>4</v>
      </c>
      <c r="AD26" s="34">
        <v>4</v>
      </c>
      <c r="AE26" s="34">
        <v>4</v>
      </c>
      <c r="AF26" s="34">
        <v>4</v>
      </c>
      <c r="AG26" s="34">
        <v>4</v>
      </c>
      <c r="AH26" s="66"/>
      <c r="AI26" s="23">
        <f>IF(A26="","",COUNTIF(D26:AH27,"&gt;2")/2)</f>
        <v>29.5</v>
      </c>
      <c r="AJ26" s="23" cm="1">
        <f t="array" ref="AJ26">SUMPRODUCT(IFERROR((IFERROR(WEEKDAY($D$3:$AH$3,2),999)&lt;6)*D26:AH27,0))</f>
        <v>172</v>
      </c>
      <c r="AK26" s="23" cm="1">
        <f t="array" ref="AK26">SUMPRODUCT((IFERROR(WEEKDAY($D$3:$AH$3,2),999)&lt;6)*D28:AH28)</f>
        <v>63.5</v>
      </c>
      <c r="AL26" s="23" cm="1">
        <f t="array" ref="AL26">SUMPRODUCT(IFERROR((IFERROR(WEEKDAY($D$3:$AH$3,2),0)&gt;5)*D26:AH28,0))</f>
        <v>95</v>
      </c>
      <c r="AM26" s="23">
        <f>IFERROR(SUM(AJ26:AL28),"")</f>
        <v>330.5</v>
      </c>
      <c r="AN26" s="23" t="s">
        <v>148</v>
      </c>
      <c r="AO26" s="23" cm="1">
        <f t="array" ref="AO26">SUMPRODUCT((IFERROR((D26:AH26+D27:AH27+D28:AH28),0)&gt;8)*1,IFERROR((D26:AH26+D27:AH27+D28:AH28-8),0))</f>
        <v>92.5</v>
      </c>
      <c r="AP26" s="23">
        <f>SUM(D26:AH28)-AO26</f>
        <v>238</v>
      </c>
      <c r="AQ26" s="23">
        <f>AM26-AO26-AP26</f>
        <v>0</v>
      </c>
    </row>
    <row r="27" ht="18" spans="1:43">
      <c r="A27" s="41"/>
      <c r="B27" s="28"/>
      <c r="C27" s="40" t="s">
        <v>149</v>
      </c>
      <c r="D27" s="34">
        <v>4</v>
      </c>
      <c r="E27" s="34">
        <v>4</v>
      </c>
      <c r="F27" s="34">
        <v>4</v>
      </c>
      <c r="G27" s="34">
        <v>4</v>
      </c>
      <c r="H27" s="34">
        <v>4</v>
      </c>
      <c r="I27" s="34">
        <v>4</v>
      </c>
      <c r="J27" s="34">
        <v>4</v>
      </c>
      <c r="K27" s="34">
        <v>4</v>
      </c>
      <c r="L27" s="34">
        <v>4</v>
      </c>
      <c r="M27" s="34">
        <v>4</v>
      </c>
      <c r="N27" s="34">
        <v>4</v>
      </c>
      <c r="O27" s="34">
        <v>4</v>
      </c>
      <c r="P27" s="34">
        <v>4</v>
      </c>
      <c r="Q27" s="34">
        <v>4</v>
      </c>
      <c r="R27" s="34">
        <v>4</v>
      </c>
      <c r="S27" s="34">
        <v>4</v>
      </c>
      <c r="T27" s="34">
        <v>4</v>
      </c>
      <c r="U27" s="34">
        <v>4</v>
      </c>
      <c r="V27" s="34">
        <v>4</v>
      </c>
      <c r="W27" s="59">
        <v>4</v>
      </c>
      <c r="X27" s="34">
        <v>4</v>
      </c>
      <c r="Y27" s="34">
        <v>4</v>
      </c>
      <c r="Z27" s="34">
        <v>4</v>
      </c>
      <c r="AA27" s="34">
        <v>4</v>
      </c>
      <c r="AB27" s="34">
        <v>4</v>
      </c>
      <c r="AC27" s="34">
        <v>4</v>
      </c>
      <c r="AD27" s="34">
        <v>4</v>
      </c>
      <c r="AE27" s="34">
        <v>4</v>
      </c>
      <c r="AF27" s="34">
        <v>4</v>
      </c>
      <c r="AG27" s="34">
        <v>4</v>
      </c>
      <c r="AH27" s="66"/>
      <c r="AI27" s="23"/>
      <c r="AJ27" s="23"/>
      <c r="AK27" s="23"/>
      <c r="AL27" s="23"/>
      <c r="AM27" s="23"/>
      <c r="AN27" s="23"/>
      <c r="AO27" s="23"/>
      <c r="AP27" s="23"/>
      <c r="AQ27" s="23"/>
    </row>
    <row r="28" ht="18" spans="1:43">
      <c r="A28" s="42"/>
      <c r="B28" s="28"/>
      <c r="C28" s="40" t="s">
        <v>150</v>
      </c>
      <c r="D28" s="43">
        <v>1.5</v>
      </c>
      <c r="E28" s="43">
        <v>2</v>
      </c>
      <c r="F28" s="43">
        <v>2</v>
      </c>
      <c r="G28" s="43">
        <v>3</v>
      </c>
      <c r="H28" s="43">
        <v>3</v>
      </c>
      <c r="I28" s="43">
        <v>3</v>
      </c>
      <c r="J28" s="43">
        <v>3</v>
      </c>
      <c r="K28" s="43">
        <v>3</v>
      </c>
      <c r="L28" s="43">
        <v>5</v>
      </c>
      <c r="M28" s="43">
        <v>2</v>
      </c>
      <c r="N28" s="43">
        <v>3</v>
      </c>
      <c r="O28" s="43">
        <v>3</v>
      </c>
      <c r="P28" s="43">
        <v>3</v>
      </c>
      <c r="Q28" s="43">
        <v>5</v>
      </c>
      <c r="R28" s="43">
        <v>3</v>
      </c>
      <c r="S28" s="43">
        <v>3</v>
      </c>
      <c r="T28" s="43">
        <v>3</v>
      </c>
      <c r="U28" s="43">
        <v>3</v>
      </c>
      <c r="V28" s="43">
        <v>3</v>
      </c>
      <c r="W28" s="58">
        <v>3</v>
      </c>
      <c r="X28" s="43">
        <v>5</v>
      </c>
      <c r="Y28" s="43">
        <v>3</v>
      </c>
      <c r="Z28" s="43">
        <v>3</v>
      </c>
      <c r="AA28" s="43">
        <v>3</v>
      </c>
      <c r="AB28" s="43">
        <v>3</v>
      </c>
      <c r="AC28" s="43">
        <v>3</v>
      </c>
      <c r="AD28" s="43">
        <v>5</v>
      </c>
      <c r="AE28" s="40">
        <v>4</v>
      </c>
      <c r="AF28" s="43">
        <v>3</v>
      </c>
      <c r="AG28" s="43">
        <v>3</v>
      </c>
      <c r="AH28" s="66"/>
      <c r="AI28" s="23"/>
      <c r="AJ28" s="23"/>
      <c r="AK28" s="23"/>
      <c r="AL28" s="23"/>
      <c r="AM28" s="23"/>
      <c r="AN28" s="23"/>
      <c r="AO28" s="23"/>
      <c r="AP28" s="23"/>
      <c r="AQ28" s="23"/>
    </row>
    <row r="29" ht="18" spans="1:43">
      <c r="A29" s="39" t="s">
        <v>51</v>
      </c>
      <c r="B29" s="28" t="s">
        <v>43</v>
      </c>
      <c r="C29" s="40" t="s">
        <v>147</v>
      </c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34"/>
      <c r="O29" s="34"/>
      <c r="P29" s="34"/>
      <c r="Q29" s="34"/>
      <c r="R29" s="34"/>
      <c r="S29" s="34"/>
      <c r="T29" s="29">
        <v>4</v>
      </c>
      <c r="U29" s="29">
        <v>4</v>
      </c>
      <c r="V29" s="29">
        <v>4</v>
      </c>
      <c r="W29" s="59">
        <v>4</v>
      </c>
      <c r="X29" s="29">
        <v>4</v>
      </c>
      <c r="Y29" s="29">
        <v>4</v>
      </c>
      <c r="Z29" s="29">
        <v>4</v>
      </c>
      <c r="AA29" s="29">
        <v>4</v>
      </c>
      <c r="AB29" s="29">
        <v>4</v>
      </c>
      <c r="AC29" s="29">
        <v>4</v>
      </c>
      <c r="AD29" s="29">
        <v>4</v>
      </c>
      <c r="AE29" s="29">
        <v>4</v>
      </c>
      <c r="AF29" s="29">
        <v>4</v>
      </c>
      <c r="AG29" s="29">
        <v>4</v>
      </c>
      <c r="AH29" s="66"/>
      <c r="AI29" s="23">
        <f>IF(A29="","",COUNTIF(D29:AH30,"&gt;2")/2)</f>
        <v>14</v>
      </c>
      <c r="AJ29" s="23" cm="1">
        <f t="array" ref="AJ29">SUMPRODUCT(IFERROR((IFERROR(WEEKDAY($D$3:$AH$3,2),999)&lt;6)*D29:AH30,0))</f>
        <v>80</v>
      </c>
      <c r="AK29" s="23" cm="1">
        <f t="array" ref="AK29">SUMPRODUCT((IFERROR(WEEKDAY($D$3:$AH$3,2),999)&lt;6)*D31:AH31)</f>
        <v>39.5</v>
      </c>
      <c r="AL29" s="23" cm="1">
        <f t="array" ref="AL29">SUMPRODUCT(IFERROR((IFERROR(WEEKDAY($D$3:$AH$3,2),0)&gt;5)*D29:AH31,0))</f>
        <v>48</v>
      </c>
      <c r="AM29" s="23">
        <f>IFERROR(SUM(AJ29:AL31),"")</f>
        <v>167.5</v>
      </c>
      <c r="AN29" s="23" t="s">
        <v>148</v>
      </c>
      <c r="AO29" s="23" cm="1">
        <f t="array" ref="AO29">SUMPRODUCT((IFERROR((D29:AH29+D30:AH30+D31:AH31),0)&gt;8)*1,IFERROR((D29:AH29+D30:AH30+D31:AH31-8),0))</f>
        <v>55.5</v>
      </c>
      <c r="AP29" s="23">
        <f>SUM(D29:AH31)-AO29</f>
        <v>112</v>
      </c>
      <c r="AQ29" s="23">
        <f>AM29-AO29-AP29</f>
        <v>0</v>
      </c>
    </row>
    <row r="30" ht="18" spans="1:43">
      <c r="A30" s="41"/>
      <c r="B30" s="28"/>
      <c r="C30" s="40" t="s">
        <v>149</v>
      </c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34"/>
      <c r="O30" s="34"/>
      <c r="P30" s="34"/>
      <c r="Q30" s="34"/>
      <c r="R30" s="34"/>
      <c r="S30" s="34"/>
      <c r="T30" s="29">
        <v>4</v>
      </c>
      <c r="U30" s="29">
        <v>4</v>
      </c>
      <c r="V30" s="29">
        <v>4</v>
      </c>
      <c r="W30" s="59">
        <v>4</v>
      </c>
      <c r="X30" s="29">
        <v>4</v>
      </c>
      <c r="Y30" s="29">
        <v>4</v>
      </c>
      <c r="Z30" s="29">
        <v>4</v>
      </c>
      <c r="AA30" s="29">
        <v>4</v>
      </c>
      <c r="AB30" s="29">
        <v>4</v>
      </c>
      <c r="AC30" s="29">
        <v>4</v>
      </c>
      <c r="AD30" s="29">
        <v>4</v>
      </c>
      <c r="AE30" s="29">
        <v>4</v>
      </c>
      <c r="AF30" s="29">
        <v>4</v>
      </c>
      <c r="AG30" s="29">
        <v>4</v>
      </c>
      <c r="AH30" s="66"/>
      <c r="AI30" s="23"/>
      <c r="AJ30" s="23"/>
      <c r="AK30" s="23"/>
      <c r="AL30" s="23"/>
      <c r="AM30" s="23"/>
      <c r="AN30" s="23"/>
      <c r="AO30" s="23"/>
      <c r="AP30" s="23"/>
      <c r="AQ30" s="23"/>
    </row>
    <row r="31" ht="18" spans="1:43">
      <c r="A31" s="42"/>
      <c r="B31" s="28"/>
      <c r="C31" s="40" t="s">
        <v>150</v>
      </c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30">
        <v>4</v>
      </c>
      <c r="U31" s="30">
        <v>4</v>
      </c>
      <c r="V31" s="30">
        <v>4</v>
      </c>
      <c r="W31" s="58">
        <v>4</v>
      </c>
      <c r="X31" s="30">
        <v>4</v>
      </c>
      <c r="Y31" s="30">
        <v>4</v>
      </c>
      <c r="Z31" s="30">
        <v>4</v>
      </c>
      <c r="AA31" s="30">
        <v>4</v>
      </c>
      <c r="AB31" s="30">
        <v>4</v>
      </c>
      <c r="AC31" s="30">
        <v>4</v>
      </c>
      <c r="AD31" s="30">
        <v>4</v>
      </c>
      <c r="AE31" s="64">
        <v>4</v>
      </c>
      <c r="AF31" s="30">
        <v>4</v>
      </c>
      <c r="AG31" s="30">
        <v>3.5</v>
      </c>
      <c r="AH31" s="66"/>
      <c r="AI31" s="23"/>
      <c r="AJ31" s="23"/>
      <c r="AK31" s="23"/>
      <c r="AL31" s="23"/>
      <c r="AM31" s="23"/>
      <c r="AN31" s="23"/>
      <c r="AO31" s="23"/>
      <c r="AP31" s="23"/>
      <c r="AQ31" s="23"/>
    </row>
    <row r="32" ht="18" spans="1:43">
      <c r="A32" s="44" t="s">
        <v>56</v>
      </c>
      <c r="B32" s="33" t="s">
        <v>43</v>
      </c>
      <c r="C32" s="45" t="s">
        <v>147</v>
      </c>
      <c r="D32" s="46">
        <v>4</v>
      </c>
      <c r="E32" s="46">
        <v>4</v>
      </c>
      <c r="F32" s="46"/>
      <c r="G32" s="46">
        <v>4</v>
      </c>
      <c r="H32" s="46">
        <v>4</v>
      </c>
      <c r="I32" s="46">
        <v>4</v>
      </c>
      <c r="J32" s="46">
        <v>4</v>
      </c>
      <c r="K32" s="46">
        <v>4</v>
      </c>
      <c r="L32" s="46">
        <v>4</v>
      </c>
      <c r="M32" s="46">
        <v>4</v>
      </c>
      <c r="N32" s="46"/>
      <c r="O32" s="46">
        <v>4</v>
      </c>
      <c r="P32" s="46">
        <v>4</v>
      </c>
      <c r="Q32" s="46">
        <v>4</v>
      </c>
      <c r="R32" s="46">
        <v>4</v>
      </c>
      <c r="S32" s="46"/>
      <c r="T32" s="46">
        <v>4</v>
      </c>
      <c r="U32" s="46">
        <v>4</v>
      </c>
      <c r="V32" s="46">
        <v>4</v>
      </c>
      <c r="W32" s="62">
        <v>4</v>
      </c>
      <c r="X32" s="46">
        <v>4</v>
      </c>
      <c r="Y32" s="46">
        <v>4</v>
      </c>
      <c r="Z32" s="46"/>
      <c r="AA32" s="46"/>
      <c r="AB32" s="46">
        <v>4</v>
      </c>
      <c r="AC32" s="46">
        <v>4</v>
      </c>
      <c r="AD32" s="46">
        <v>4</v>
      </c>
      <c r="AE32" s="46">
        <v>4</v>
      </c>
      <c r="AF32" s="46">
        <v>4</v>
      </c>
      <c r="AG32" s="46"/>
      <c r="AH32" s="46"/>
      <c r="AI32" s="23">
        <f>IF(A32="","",COUNTIF(D32:AH33,"&gt;2")/2)</f>
        <v>24</v>
      </c>
      <c r="AJ32" s="23" cm="1">
        <f t="array" ref="AJ32">SUMPRODUCT(IFERROR((IFERROR(WEEKDAY($D$3:$AH$3,2),999)&lt;6)*D32:AH33,0))</f>
        <v>126</v>
      </c>
      <c r="AK32" s="23" cm="1">
        <f t="array" ref="AK32">SUMPRODUCT((IFERROR(WEEKDAY($D$3:$AH$3,2),999)&lt;6)*D34:AH34)</f>
        <v>49</v>
      </c>
      <c r="AL32" s="23" cm="1">
        <f t="array" ref="AL32">SUMPRODUCT(IFERROR((IFERROR(WEEKDAY($D$3:$AH$3,2),0)&gt;5)*D32:AH34,0))</f>
        <v>98</v>
      </c>
      <c r="AM32" s="23">
        <f>IFERROR(SUM(AJ32:AL34),"")</f>
        <v>273</v>
      </c>
      <c r="AN32" s="23" t="s">
        <v>148</v>
      </c>
      <c r="AO32" s="23" cm="1">
        <f t="array" ref="AO32">SUMPRODUCT((IFERROR((D32:AH32+D33:AH33+D34:AH34),0)&gt;8)*1,IFERROR((D32:AH32+D33:AH33+D34:AH34-8),0))</f>
        <v>82</v>
      </c>
      <c r="AP32" s="23">
        <f>SUM(D32:AH34)-AO32</f>
        <v>191</v>
      </c>
      <c r="AQ32" s="23">
        <f>AM32-AO32-AP32</f>
        <v>0</v>
      </c>
    </row>
    <row r="33" ht="18" spans="1:43">
      <c r="A33" s="44"/>
      <c r="B33" s="33"/>
      <c r="C33" s="45" t="s">
        <v>149</v>
      </c>
      <c r="D33" s="46">
        <v>4</v>
      </c>
      <c r="E33" s="46">
        <v>4</v>
      </c>
      <c r="F33" s="46">
        <v>4</v>
      </c>
      <c r="G33" s="46">
        <v>4</v>
      </c>
      <c r="H33" s="46">
        <v>4</v>
      </c>
      <c r="I33" s="46">
        <v>4</v>
      </c>
      <c r="J33" s="46">
        <v>4</v>
      </c>
      <c r="K33" s="46">
        <v>4</v>
      </c>
      <c r="L33" s="46">
        <v>4</v>
      </c>
      <c r="M33" s="46"/>
      <c r="N33" s="46"/>
      <c r="O33" s="46">
        <v>4</v>
      </c>
      <c r="P33" s="46">
        <v>4</v>
      </c>
      <c r="Q33" s="46">
        <v>4</v>
      </c>
      <c r="R33" s="46">
        <v>4</v>
      </c>
      <c r="S33" s="46"/>
      <c r="T33" s="46">
        <v>4</v>
      </c>
      <c r="U33" s="46">
        <v>4</v>
      </c>
      <c r="V33" s="46">
        <v>4</v>
      </c>
      <c r="W33" s="62">
        <v>4</v>
      </c>
      <c r="X33" s="46">
        <v>4</v>
      </c>
      <c r="Y33" s="46">
        <v>2.5</v>
      </c>
      <c r="Z33" s="46"/>
      <c r="AA33" s="46"/>
      <c r="AB33" s="46">
        <v>4</v>
      </c>
      <c r="AC33" s="46">
        <v>4</v>
      </c>
      <c r="AD33" s="46">
        <v>4</v>
      </c>
      <c r="AE33" s="46">
        <v>4</v>
      </c>
      <c r="AF33" s="46">
        <v>3.5</v>
      </c>
      <c r="AG33" s="46"/>
      <c r="AH33" s="46"/>
      <c r="AI33" s="23"/>
      <c r="AJ33" s="23"/>
      <c r="AK33" s="23"/>
      <c r="AL33" s="23"/>
      <c r="AM33" s="23"/>
      <c r="AN33" s="23"/>
      <c r="AO33" s="23"/>
      <c r="AP33" s="23"/>
      <c r="AQ33" s="23"/>
    </row>
    <row r="34" ht="18" spans="1:43">
      <c r="A34" s="44"/>
      <c r="B34" s="33"/>
      <c r="C34" s="45" t="s">
        <v>150</v>
      </c>
      <c r="D34" s="46">
        <v>2.5</v>
      </c>
      <c r="E34" s="46">
        <v>3</v>
      </c>
      <c r="F34" s="46">
        <v>1</v>
      </c>
      <c r="G34" s="46">
        <v>1.5</v>
      </c>
      <c r="H34" s="46">
        <v>6</v>
      </c>
      <c r="I34" s="46">
        <v>6</v>
      </c>
      <c r="J34" s="46">
        <v>4</v>
      </c>
      <c r="K34" s="46">
        <v>5</v>
      </c>
      <c r="L34" s="46">
        <v>4</v>
      </c>
      <c r="M34" s="46"/>
      <c r="N34" s="46"/>
      <c r="O34" s="46">
        <v>4</v>
      </c>
      <c r="P34" s="46">
        <v>4</v>
      </c>
      <c r="Q34" s="46">
        <v>4</v>
      </c>
      <c r="R34" s="46">
        <v>2</v>
      </c>
      <c r="S34" s="46"/>
      <c r="T34" s="46">
        <v>4</v>
      </c>
      <c r="U34" s="46">
        <v>4</v>
      </c>
      <c r="V34" s="46">
        <v>4</v>
      </c>
      <c r="W34" s="62">
        <v>4</v>
      </c>
      <c r="X34" s="46">
        <v>4</v>
      </c>
      <c r="Y34" s="46"/>
      <c r="Z34" s="46"/>
      <c r="AA34" s="46"/>
      <c r="AB34" s="46">
        <v>4</v>
      </c>
      <c r="AC34" s="46">
        <v>4</v>
      </c>
      <c r="AD34" s="46">
        <v>4</v>
      </c>
      <c r="AE34" s="46">
        <v>4</v>
      </c>
      <c r="AF34" s="46"/>
      <c r="AG34" s="46"/>
      <c r="AH34" s="46"/>
      <c r="AI34" s="23"/>
      <c r="AJ34" s="23"/>
      <c r="AK34" s="23"/>
      <c r="AL34" s="23"/>
      <c r="AM34" s="23"/>
      <c r="AN34" s="23"/>
      <c r="AO34" s="23"/>
      <c r="AP34" s="23"/>
      <c r="AQ34" s="23"/>
    </row>
    <row r="35" ht="18" spans="1:43">
      <c r="A35" s="44" t="s">
        <v>83</v>
      </c>
      <c r="B35" s="33" t="s">
        <v>43</v>
      </c>
      <c r="C35" s="45" t="s">
        <v>147</v>
      </c>
      <c r="D35" s="46">
        <v>4</v>
      </c>
      <c r="E35" s="46">
        <v>4</v>
      </c>
      <c r="F35" s="46">
        <v>4</v>
      </c>
      <c r="G35" s="46">
        <v>4</v>
      </c>
      <c r="H35" s="46">
        <v>4</v>
      </c>
      <c r="I35" s="46">
        <v>4</v>
      </c>
      <c r="J35" s="46">
        <v>4</v>
      </c>
      <c r="K35" s="46">
        <v>4</v>
      </c>
      <c r="L35" s="46">
        <v>4</v>
      </c>
      <c r="M35" s="46">
        <v>4</v>
      </c>
      <c r="N35" s="46">
        <v>4</v>
      </c>
      <c r="O35" s="46">
        <v>4</v>
      </c>
      <c r="P35" s="46">
        <v>4</v>
      </c>
      <c r="Q35" s="46">
        <v>4</v>
      </c>
      <c r="R35" s="46">
        <v>4</v>
      </c>
      <c r="S35" s="46">
        <v>4</v>
      </c>
      <c r="T35" s="46">
        <v>4</v>
      </c>
      <c r="U35" s="46">
        <v>4</v>
      </c>
      <c r="V35" s="46">
        <v>4</v>
      </c>
      <c r="W35" s="62">
        <v>4</v>
      </c>
      <c r="X35" s="46">
        <v>4</v>
      </c>
      <c r="Y35" s="46">
        <v>4</v>
      </c>
      <c r="Z35" s="46">
        <v>4</v>
      </c>
      <c r="AA35" s="46">
        <v>4</v>
      </c>
      <c r="AB35" s="46">
        <v>4</v>
      </c>
      <c r="AC35" s="46"/>
      <c r="AD35" s="46"/>
      <c r="AE35" s="46"/>
      <c r="AF35" s="46"/>
      <c r="AG35" s="46"/>
      <c r="AH35" s="46"/>
      <c r="AI35" s="23">
        <f>IF(A35="","",COUNTIF(D35:AH36,"&gt;2")/2)</f>
        <v>25</v>
      </c>
      <c r="AJ35" s="23" cm="1">
        <f t="array" ref="AJ35">SUMPRODUCT(IFERROR((IFERROR(WEEKDAY($D$3:$AH$3,2),999)&lt;6)*D35:AH36,0))</f>
        <v>152</v>
      </c>
      <c r="AK35" s="23" cm="1">
        <f t="array" ref="AK35">SUMPRODUCT((IFERROR(WEEKDAY($D$3:$AH$3,2),999)&lt;6)*D37:AH37)</f>
        <v>78</v>
      </c>
      <c r="AL35" s="23" cm="1">
        <f t="array" ref="AL35">SUMPRODUCT(IFERROR((IFERROR(WEEKDAY($D$3:$AH$3,2),0)&gt;5)*D35:AH37,0))</f>
        <v>71</v>
      </c>
      <c r="AM35" s="23">
        <f>IFERROR(SUM(AJ35:AL37),"")</f>
        <v>301</v>
      </c>
      <c r="AN35" s="23" t="s">
        <v>148</v>
      </c>
      <c r="AO35" s="23" cm="1">
        <f t="array" ref="AO35">SUMPRODUCT((IFERROR((D35:AH35+D36:AH36+D37:AH37),0)&gt;8)*1,IFERROR((D35:AH35+D36:AH36+D37:AH37-8),0))</f>
        <v>101</v>
      </c>
      <c r="AP35" s="23">
        <f>SUM(D35:AH37)-AO35</f>
        <v>200</v>
      </c>
      <c r="AQ35" s="23">
        <f>AM35-AO35-AP35</f>
        <v>0</v>
      </c>
    </row>
    <row r="36" ht="18" spans="1:43">
      <c r="A36" s="44"/>
      <c r="B36" s="33"/>
      <c r="C36" s="45" t="s">
        <v>149</v>
      </c>
      <c r="D36" s="46">
        <v>4</v>
      </c>
      <c r="E36" s="46">
        <v>4</v>
      </c>
      <c r="F36" s="46">
        <v>4</v>
      </c>
      <c r="G36" s="46">
        <v>4</v>
      </c>
      <c r="H36" s="46">
        <v>4</v>
      </c>
      <c r="I36" s="46">
        <v>4</v>
      </c>
      <c r="J36" s="46">
        <v>4</v>
      </c>
      <c r="K36" s="46">
        <v>4</v>
      </c>
      <c r="L36" s="46">
        <v>4</v>
      </c>
      <c r="M36" s="46">
        <v>4</v>
      </c>
      <c r="N36" s="46">
        <v>4</v>
      </c>
      <c r="O36" s="46">
        <v>4</v>
      </c>
      <c r="P36" s="46">
        <v>4</v>
      </c>
      <c r="Q36" s="46">
        <v>4</v>
      </c>
      <c r="R36" s="46">
        <v>4</v>
      </c>
      <c r="S36" s="46">
        <v>4</v>
      </c>
      <c r="T36" s="46">
        <v>4</v>
      </c>
      <c r="U36" s="46">
        <v>4</v>
      </c>
      <c r="V36" s="46">
        <v>4</v>
      </c>
      <c r="W36" s="62">
        <v>4</v>
      </c>
      <c r="X36" s="46">
        <v>4</v>
      </c>
      <c r="Y36" s="46">
        <v>4</v>
      </c>
      <c r="Z36" s="46">
        <v>4</v>
      </c>
      <c r="AA36" s="46">
        <v>4</v>
      </c>
      <c r="AB36" s="46">
        <v>4</v>
      </c>
      <c r="AC36" s="46"/>
      <c r="AD36" s="46"/>
      <c r="AE36" s="46"/>
      <c r="AF36" s="46"/>
      <c r="AG36" s="46"/>
      <c r="AH36" s="46"/>
      <c r="AI36" s="23"/>
      <c r="AJ36" s="23"/>
      <c r="AK36" s="23"/>
      <c r="AL36" s="23"/>
      <c r="AM36" s="23"/>
      <c r="AN36" s="23"/>
      <c r="AO36" s="23"/>
      <c r="AP36" s="23"/>
      <c r="AQ36" s="23"/>
    </row>
    <row r="37" ht="18" spans="1:43">
      <c r="A37" s="44"/>
      <c r="B37" s="33"/>
      <c r="C37" s="45" t="s">
        <v>150</v>
      </c>
      <c r="D37" s="46">
        <v>3.5</v>
      </c>
      <c r="E37" s="46">
        <v>1</v>
      </c>
      <c r="F37" s="46">
        <v>5</v>
      </c>
      <c r="G37" s="46">
        <v>4</v>
      </c>
      <c r="H37" s="46">
        <v>4</v>
      </c>
      <c r="I37" s="46">
        <v>4</v>
      </c>
      <c r="J37" s="46">
        <v>4</v>
      </c>
      <c r="K37" s="46">
        <v>5</v>
      </c>
      <c r="L37" s="46">
        <v>4</v>
      </c>
      <c r="M37" s="46">
        <v>5</v>
      </c>
      <c r="N37" s="46">
        <v>4</v>
      </c>
      <c r="O37" s="46">
        <v>4</v>
      </c>
      <c r="P37" s="46">
        <v>4</v>
      </c>
      <c r="Q37" s="46">
        <v>2</v>
      </c>
      <c r="R37" s="46">
        <v>4</v>
      </c>
      <c r="S37" s="46">
        <v>4</v>
      </c>
      <c r="T37" s="46">
        <v>5</v>
      </c>
      <c r="U37" s="46">
        <v>4</v>
      </c>
      <c r="V37" s="46">
        <v>4</v>
      </c>
      <c r="W37" s="62">
        <v>4</v>
      </c>
      <c r="X37" s="46">
        <v>5</v>
      </c>
      <c r="Y37" s="46">
        <v>4.5</v>
      </c>
      <c r="Z37" s="46">
        <v>4</v>
      </c>
      <c r="AA37" s="46">
        <v>4</v>
      </c>
      <c r="AB37" s="46">
        <v>5</v>
      </c>
      <c r="AC37" s="46"/>
      <c r="AD37" s="46"/>
      <c r="AE37" s="46"/>
      <c r="AF37" s="46"/>
      <c r="AG37" s="46"/>
      <c r="AH37" s="46"/>
      <c r="AI37" s="23"/>
      <c r="AJ37" s="23"/>
      <c r="AK37" s="23"/>
      <c r="AL37" s="23"/>
      <c r="AM37" s="23"/>
      <c r="AN37" s="23"/>
      <c r="AO37" s="23"/>
      <c r="AP37" s="23"/>
      <c r="AQ37" s="23"/>
    </row>
    <row r="38" ht="18" spans="1:43">
      <c r="A38" s="44" t="s">
        <v>80</v>
      </c>
      <c r="B38" s="33" t="s">
        <v>43</v>
      </c>
      <c r="C38" s="45" t="s">
        <v>147</v>
      </c>
      <c r="D38" s="46"/>
      <c r="E38" s="46"/>
      <c r="F38" s="46">
        <v>4</v>
      </c>
      <c r="G38" s="46">
        <v>4</v>
      </c>
      <c r="H38" s="46">
        <v>4</v>
      </c>
      <c r="I38" s="46">
        <v>4</v>
      </c>
      <c r="J38" s="46">
        <v>4</v>
      </c>
      <c r="K38" s="46">
        <v>3.5</v>
      </c>
      <c r="L38" s="46">
        <v>4</v>
      </c>
      <c r="M38" s="46">
        <v>4</v>
      </c>
      <c r="N38" s="46">
        <v>4</v>
      </c>
      <c r="O38" s="46">
        <v>4</v>
      </c>
      <c r="P38" s="46">
        <v>4</v>
      </c>
      <c r="Q38" s="46">
        <v>4</v>
      </c>
      <c r="R38" s="46">
        <v>4</v>
      </c>
      <c r="S38" s="46">
        <v>4</v>
      </c>
      <c r="T38" s="46">
        <v>4</v>
      </c>
      <c r="U38" s="46">
        <v>4</v>
      </c>
      <c r="V38" s="46"/>
      <c r="W38" s="62">
        <v>3</v>
      </c>
      <c r="X38" s="46">
        <v>4</v>
      </c>
      <c r="Y38" s="46">
        <v>4</v>
      </c>
      <c r="Z38" s="46">
        <v>4</v>
      </c>
      <c r="AA38" s="46">
        <v>4</v>
      </c>
      <c r="AB38" s="46">
        <v>4</v>
      </c>
      <c r="AC38" s="46"/>
      <c r="AD38" s="46"/>
      <c r="AE38" s="46">
        <v>4</v>
      </c>
      <c r="AF38" s="46">
        <v>4</v>
      </c>
      <c r="AG38" s="46"/>
      <c r="AH38" s="46"/>
      <c r="AI38" s="23">
        <f>IF(A38="","",COUNTIF(D38:AH39,"&gt;2")/2)</f>
        <v>23.5</v>
      </c>
      <c r="AJ38" s="23" cm="1">
        <f t="array" ref="AJ38">SUMPRODUCT(IFERROR((IFERROR(WEEKDAY($D$3:$AH$3,2),999)&lt;6)*D38:AH39,0))</f>
        <v>130.5</v>
      </c>
      <c r="AK38" s="23" cm="1">
        <f t="array" ref="AK38">SUMPRODUCT((IFERROR(WEEKDAY($D$3:$AH$3,2),999)&lt;6)*D40:AH40)</f>
        <v>46</v>
      </c>
      <c r="AL38" s="23" cm="1">
        <f t="array" ref="AL38">SUMPRODUCT(IFERROR((IFERROR(WEEKDAY($D$3:$AH$3,2),0)&gt;5)*D38:AH40,0))</f>
        <v>77.5</v>
      </c>
      <c r="AM38" s="23">
        <f>IFERROR(SUM(AJ38:AL40),"")</f>
        <v>254</v>
      </c>
      <c r="AN38" s="23" t="s">
        <v>148</v>
      </c>
      <c r="AO38" s="23" cm="1">
        <f t="array" ref="AO38">SUMPRODUCT((IFERROR((D38:AH38+D39:AH39+D40:AH40),0)&gt;8)*1,IFERROR((D38:AH38+D39:AH39+D40:AH40-8),0))</f>
        <v>67.5</v>
      </c>
      <c r="AP38" s="23">
        <f>SUM(D38:AH40)-AO38</f>
        <v>186.5</v>
      </c>
      <c r="AQ38" s="23">
        <f>AM38-AO38-AP38</f>
        <v>0</v>
      </c>
    </row>
    <row r="39" ht="18" spans="1:43">
      <c r="A39" s="44"/>
      <c r="B39" s="33"/>
      <c r="C39" s="45" t="s">
        <v>149</v>
      </c>
      <c r="D39" s="46"/>
      <c r="E39" s="46"/>
      <c r="F39" s="46">
        <v>4</v>
      </c>
      <c r="G39" s="46">
        <v>4</v>
      </c>
      <c r="H39" s="46">
        <v>4</v>
      </c>
      <c r="I39" s="46">
        <v>4</v>
      </c>
      <c r="J39" s="46">
        <v>4</v>
      </c>
      <c r="K39" s="46"/>
      <c r="L39" s="46">
        <v>4</v>
      </c>
      <c r="M39" s="46">
        <v>4</v>
      </c>
      <c r="N39" s="46">
        <v>3</v>
      </c>
      <c r="O39" s="46">
        <v>4</v>
      </c>
      <c r="P39" s="46">
        <v>4</v>
      </c>
      <c r="Q39" s="46">
        <v>4</v>
      </c>
      <c r="R39" s="46">
        <v>4</v>
      </c>
      <c r="S39" s="46">
        <v>4</v>
      </c>
      <c r="T39" s="46">
        <v>4</v>
      </c>
      <c r="U39" s="46">
        <v>4</v>
      </c>
      <c r="V39" s="46"/>
      <c r="W39" s="62">
        <v>4</v>
      </c>
      <c r="X39" s="46">
        <v>4</v>
      </c>
      <c r="Y39" s="46">
        <v>4</v>
      </c>
      <c r="Z39" s="46">
        <v>4</v>
      </c>
      <c r="AA39" s="46">
        <v>4</v>
      </c>
      <c r="AB39" s="46">
        <v>4</v>
      </c>
      <c r="AC39" s="46"/>
      <c r="AD39" s="46"/>
      <c r="AE39" s="46">
        <v>4</v>
      </c>
      <c r="AF39" s="46">
        <v>4</v>
      </c>
      <c r="AG39" s="46"/>
      <c r="AH39" s="46"/>
      <c r="AI39" s="23"/>
      <c r="AJ39" s="23"/>
      <c r="AK39" s="23"/>
      <c r="AL39" s="23"/>
      <c r="AM39" s="23"/>
      <c r="AN39" s="23"/>
      <c r="AO39" s="23"/>
      <c r="AP39" s="23"/>
      <c r="AQ39" s="23"/>
    </row>
    <row r="40" ht="18" spans="1:43">
      <c r="A40" s="44"/>
      <c r="B40" s="33"/>
      <c r="C40" s="45" t="s">
        <v>150</v>
      </c>
      <c r="D40" s="46"/>
      <c r="E40" s="46"/>
      <c r="F40" s="46">
        <v>2</v>
      </c>
      <c r="G40" s="46">
        <v>5</v>
      </c>
      <c r="H40" s="46">
        <v>1.5</v>
      </c>
      <c r="I40" s="46">
        <v>4</v>
      </c>
      <c r="J40" s="46">
        <v>2</v>
      </c>
      <c r="K40" s="46"/>
      <c r="L40" s="46">
        <v>1</v>
      </c>
      <c r="M40" s="46">
        <v>3.5</v>
      </c>
      <c r="N40" s="46"/>
      <c r="O40" s="46">
        <v>5</v>
      </c>
      <c r="P40" s="46">
        <v>5</v>
      </c>
      <c r="Q40" s="46">
        <v>5</v>
      </c>
      <c r="R40" s="46">
        <v>5</v>
      </c>
      <c r="S40" s="46">
        <v>4</v>
      </c>
      <c r="T40" s="46">
        <v>3</v>
      </c>
      <c r="U40" s="46">
        <v>5</v>
      </c>
      <c r="V40" s="46"/>
      <c r="W40" s="62">
        <v>3.5</v>
      </c>
      <c r="X40" s="46">
        <v>3</v>
      </c>
      <c r="Y40" s="46">
        <v>2</v>
      </c>
      <c r="Z40" s="46">
        <v>3</v>
      </c>
      <c r="AA40" s="46">
        <v>3</v>
      </c>
      <c r="AB40" s="46">
        <v>3</v>
      </c>
      <c r="AC40" s="46"/>
      <c r="AD40" s="65"/>
      <c r="AE40" s="46"/>
      <c r="AF40" s="46"/>
      <c r="AG40" s="46"/>
      <c r="AH40" s="46"/>
      <c r="AI40" s="23"/>
      <c r="AJ40" s="23"/>
      <c r="AK40" s="23"/>
      <c r="AL40" s="23"/>
      <c r="AM40" s="23"/>
      <c r="AN40" s="23"/>
      <c r="AO40" s="23"/>
      <c r="AP40" s="23"/>
      <c r="AQ40" s="23"/>
    </row>
    <row r="41" ht="18" spans="1:43">
      <c r="A41" s="32" t="s">
        <v>57</v>
      </c>
      <c r="B41" s="33" t="s">
        <v>43</v>
      </c>
      <c r="C41" s="45" t="s">
        <v>147</v>
      </c>
      <c r="D41" s="46">
        <v>4</v>
      </c>
      <c r="E41" s="46">
        <v>4</v>
      </c>
      <c r="F41" s="46"/>
      <c r="G41" s="46"/>
      <c r="H41" s="46">
        <v>4</v>
      </c>
      <c r="I41" s="46">
        <v>4</v>
      </c>
      <c r="J41" s="46">
        <v>2.5</v>
      </c>
      <c r="K41" s="46">
        <v>4</v>
      </c>
      <c r="L41" s="46">
        <v>4</v>
      </c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62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23">
        <f>IF(A41="","",COUNTIF(D41:AH42,"&gt;2")/2)</f>
        <v>6</v>
      </c>
      <c r="AJ41" s="23" cm="1">
        <f t="array" ref="AJ41">SUMPRODUCT(IFERROR((IFERROR(WEEKDAY($D$3:$AH$3,2),999)&lt;6)*D41:AH42,0))</f>
        <v>37</v>
      </c>
      <c r="AK41" s="23" cm="1">
        <f t="array" ref="AK41">SUMPRODUCT((IFERROR(WEEKDAY($D$3:$AH$3,2),999)&lt;6)*D43:AH43)</f>
        <v>12</v>
      </c>
      <c r="AL41" s="23" cm="1">
        <f t="array" ref="AL41">SUMPRODUCT(IFERROR((IFERROR(WEEKDAY($D$3:$AH$3,2),0)&gt;5)*D41:AH43,0))</f>
        <v>13.5</v>
      </c>
      <c r="AM41" s="23">
        <f>IFERROR(SUM(AJ41:AL43),"")</f>
        <v>62.5</v>
      </c>
      <c r="AN41" s="23" t="s">
        <v>148</v>
      </c>
      <c r="AO41" s="23" cm="1">
        <f t="array" ref="AO41">SUMPRODUCT((IFERROR((D41:AH41+D42:AH42+D43:AH43),0)&gt;8)*1,IFERROR((D41:AH41+D42:AH42+D43:AH43-8),0))</f>
        <v>15</v>
      </c>
      <c r="AP41" s="23">
        <f>SUM(D41:AH43)-AO41</f>
        <v>47.5</v>
      </c>
      <c r="AQ41" s="23">
        <f>AM41-AO41-AP41</f>
        <v>0</v>
      </c>
    </row>
    <row r="42" ht="18" spans="1:43">
      <c r="A42" s="32"/>
      <c r="B42" s="33"/>
      <c r="C42" s="45" t="s">
        <v>149</v>
      </c>
      <c r="D42" s="46">
        <v>1</v>
      </c>
      <c r="E42" s="46">
        <v>4</v>
      </c>
      <c r="F42" s="46"/>
      <c r="G42" s="46"/>
      <c r="H42" s="46">
        <v>4</v>
      </c>
      <c r="I42" s="46">
        <v>4</v>
      </c>
      <c r="J42" s="46"/>
      <c r="K42" s="46">
        <v>4</v>
      </c>
      <c r="L42" s="46">
        <v>4</v>
      </c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62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23"/>
      <c r="AJ42" s="23"/>
      <c r="AK42" s="23"/>
      <c r="AL42" s="23"/>
      <c r="AM42" s="23"/>
      <c r="AN42" s="23"/>
      <c r="AO42" s="23"/>
      <c r="AP42" s="23"/>
      <c r="AQ42" s="23"/>
    </row>
    <row r="43" ht="18" spans="1:43">
      <c r="A43" s="32"/>
      <c r="B43" s="33"/>
      <c r="C43" s="45" t="s">
        <v>150</v>
      </c>
      <c r="D43" s="46"/>
      <c r="E43" s="46">
        <v>3</v>
      </c>
      <c r="F43" s="46"/>
      <c r="G43" s="46"/>
      <c r="H43" s="46">
        <v>3</v>
      </c>
      <c r="I43" s="46">
        <v>3</v>
      </c>
      <c r="J43" s="46"/>
      <c r="K43" s="46">
        <v>3</v>
      </c>
      <c r="L43" s="46">
        <v>3</v>
      </c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62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23"/>
      <c r="AJ43" s="23"/>
      <c r="AK43" s="23"/>
      <c r="AL43" s="23"/>
      <c r="AM43" s="23"/>
      <c r="AN43" s="23"/>
      <c r="AO43" s="23"/>
      <c r="AP43" s="23"/>
      <c r="AQ43" s="23"/>
    </row>
    <row r="44" ht="18" spans="1:43">
      <c r="A44" s="44" t="s">
        <v>47</v>
      </c>
      <c r="B44" s="33" t="s">
        <v>43</v>
      </c>
      <c r="C44" s="45" t="s">
        <v>147</v>
      </c>
      <c r="D44" s="46">
        <v>4</v>
      </c>
      <c r="E44" s="46">
        <v>4</v>
      </c>
      <c r="F44" s="46">
        <v>4</v>
      </c>
      <c r="G44" s="46">
        <v>4</v>
      </c>
      <c r="H44" s="46">
        <v>4</v>
      </c>
      <c r="I44" s="46">
        <v>4</v>
      </c>
      <c r="J44" s="46">
        <v>4</v>
      </c>
      <c r="K44" s="46">
        <v>4</v>
      </c>
      <c r="L44" s="46"/>
      <c r="M44" s="46">
        <v>4</v>
      </c>
      <c r="N44" s="46">
        <v>4</v>
      </c>
      <c r="O44" s="46">
        <v>4</v>
      </c>
      <c r="P44" s="46">
        <v>4</v>
      </c>
      <c r="Q44" s="46">
        <v>4</v>
      </c>
      <c r="R44" s="46">
        <v>4</v>
      </c>
      <c r="S44" s="46">
        <v>4</v>
      </c>
      <c r="T44" s="46">
        <v>4</v>
      </c>
      <c r="U44" s="46">
        <v>4</v>
      </c>
      <c r="V44" s="46">
        <v>4</v>
      </c>
      <c r="W44" s="62">
        <v>4</v>
      </c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23">
        <f>IF(A44="","",COUNTIF(D44:AH45,"&gt;2")/2)</f>
        <v>19</v>
      </c>
      <c r="AJ44" s="23" cm="1">
        <f t="array" ref="AJ44">SUMPRODUCT(IFERROR((IFERROR(WEEKDAY($D$3:$AH$3,2),999)&lt;6)*D44:AH45,0))</f>
        <v>112</v>
      </c>
      <c r="AK44" s="23" cm="1">
        <f t="array" ref="AK44">SUMPRODUCT((IFERROR(WEEKDAY($D$3:$AH$3,2),999)&lt;6)*D46:AH46)</f>
        <v>46</v>
      </c>
      <c r="AL44" s="23" cm="1">
        <f t="array" ref="AL44">SUMPRODUCT(IFERROR((IFERROR(WEEKDAY($D$3:$AH$3,2),0)&gt;5)*D44:AH46,0))</f>
        <v>56</v>
      </c>
      <c r="AM44" s="23">
        <f>IFERROR(SUM(AJ44:AL46),"")</f>
        <v>214</v>
      </c>
      <c r="AN44" s="23" t="s">
        <v>148</v>
      </c>
      <c r="AO44" s="23" cm="1">
        <f t="array" ref="AO44">SUMPRODUCT((IFERROR((D44:AH44+D45:AH45+D46:AH46),0)&gt;8)*1,IFERROR((D44:AH44+D45:AH45+D46:AH46-8),0))</f>
        <v>62</v>
      </c>
      <c r="AP44" s="23">
        <f>SUM(D44:AH46)-AO44</f>
        <v>152</v>
      </c>
      <c r="AQ44" s="23">
        <f>AM44-AO44-AP44</f>
        <v>0</v>
      </c>
    </row>
    <row r="45" ht="18" spans="1:43">
      <c r="A45" s="44"/>
      <c r="B45" s="33"/>
      <c r="C45" s="45" t="s">
        <v>149</v>
      </c>
      <c r="D45" s="46">
        <v>4</v>
      </c>
      <c r="E45" s="46">
        <v>4</v>
      </c>
      <c r="F45" s="46">
        <v>4</v>
      </c>
      <c r="G45" s="46">
        <v>4</v>
      </c>
      <c r="H45" s="46">
        <v>4</v>
      </c>
      <c r="I45" s="46">
        <v>4</v>
      </c>
      <c r="J45" s="46">
        <v>4</v>
      </c>
      <c r="K45" s="46">
        <v>4</v>
      </c>
      <c r="L45" s="46"/>
      <c r="M45" s="46">
        <v>4</v>
      </c>
      <c r="N45" s="46">
        <v>4</v>
      </c>
      <c r="O45" s="46">
        <v>4</v>
      </c>
      <c r="P45" s="46">
        <v>4</v>
      </c>
      <c r="Q45" s="46">
        <v>4</v>
      </c>
      <c r="R45" s="46">
        <v>4</v>
      </c>
      <c r="S45" s="46">
        <v>4</v>
      </c>
      <c r="T45" s="46">
        <v>4</v>
      </c>
      <c r="U45" s="46">
        <v>4</v>
      </c>
      <c r="V45" s="46">
        <v>4</v>
      </c>
      <c r="W45" s="62">
        <v>4</v>
      </c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23"/>
      <c r="AJ45" s="23"/>
      <c r="AK45" s="23"/>
      <c r="AL45" s="23"/>
      <c r="AM45" s="23"/>
      <c r="AN45" s="23"/>
      <c r="AO45" s="23"/>
      <c r="AP45" s="23"/>
      <c r="AQ45" s="23"/>
    </row>
    <row r="46" ht="18" spans="1:43">
      <c r="A46" s="44"/>
      <c r="B46" s="33"/>
      <c r="C46" s="45" t="s">
        <v>150</v>
      </c>
      <c r="D46" s="46">
        <v>4</v>
      </c>
      <c r="E46" s="46">
        <v>4</v>
      </c>
      <c r="F46" s="46">
        <v>3</v>
      </c>
      <c r="G46" s="46">
        <v>3</v>
      </c>
      <c r="H46" s="46">
        <v>3</v>
      </c>
      <c r="I46" s="46">
        <v>3</v>
      </c>
      <c r="J46" s="46">
        <v>3</v>
      </c>
      <c r="K46" s="46">
        <v>4</v>
      </c>
      <c r="L46" s="46"/>
      <c r="M46" s="46">
        <v>4</v>
      </c>
      <c r="N46" s="46">
        <v>3</v>
      </c>
      <c r="O46" s="46">
        <v>3</v>
      </c>
      <c r="P46" s="46">
        <v>3</v>
      </c>
      <c r="Q46" s="46">
        <v>3</v>
      </c>
      <c r="R46" s="46">
        <v>1</v>
      </c>
      <c r="S46" s="46">
        <v>3</v>
      </c>
      <c r="T46" s="46">
        <v>3</v>
      </c>
      <c r="U46" s="46">
        <v>4</v>
      </c>
      <c r="V46" s="46">
        <v>4</v>
      </c>
      <c r="W46" s="62">
        <v>4</v>
      </c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23"/>
      <c r="AJ46" s="23"/>
      <c r="AK46" s="23"/>
      <c r="AL46" s="23"/>
      <c r="AM46" s="23"/>
      <c r="AN46" s="23"/>
      <c r="AO46" s="23"/>
      <c r="AP46" s="23"/>
      <c r="AQ46" s="23"/>
    </row>
    <row r="47" ht="18" spans="1:43">
      <c r="A47" s="44" t="s">
        <v>87</v>
      </c>
      <c r="B47" s="33" t="s">
        <v>43</v>
      </c>
      <c r="C47" s="45" t="s">
        <v>147</v>
      </c>
      <c r="D47" s="46">
        <v>4</v>
      </c>
      <c r="E47" s="46">
        <v>4</v>
      </c>
      <c r="F47" s="46">
        <v>4</v>
      </c>
      <c r="G47" s="46">
        <v>4</v>
      </c>
      <c r="H47" s="46">
        <v>4</v>
      </c>
      <c r="I47" s="46">
        <v>4</v>
      </c>
      <c r="J47" s="46">
        <v>4</v>
      </c>
      <c r="K47" s="46">
        <v>4</v>
      </c>
      <c r="L47" s="46">
        <v>4</v>
      </c>
      <c r="M47" s="46">
        <v>4</v>
      </c>
      <c r="N47" s="46">
        <v>4</v>
      </c>
      <c r="O47" s="46">
        <v>4</v>
      </c>
      <c r="P47" s="46">
        <v>4</v>
      </c>
      <c r="Q47" s="46">
        <v>4</v>
      </c>
      <c r="R47" s="46">
        <v>4</v>
      </c>
      <c r="S47" s="46">
        <v>4</v>
      </c>
      <c r="T47" s="46">
        <v>4</v>
      </c>
      <c r="U47" s="46">
        <v>4</v>
      </c>
      <c r="V47" s="46">
        <v>4</v>
      </c>
      <c r="W47" s="62">
        <v>4</v>
      </c>
      <c r="X47" s="46"/>
      <c r="Y47" s="46">
        <v>4</v>
      </c>
      <c r="Z47" s="46">
        <v>4</v>
      </c>
      <c r="AA47" s="46">
        <v>4</v>
      </c>
      <c r="AB47" s="46">
        <v>4</v>
      </c>
      <c r="AC47" s="46">
        <v>4</v>
      </c>
      <c r="AD47" s="46">
        <v>4</v>
      </c>
      <c r="AE47" s="46">
        <v>4</v>
      </c>
      <c r="AF47" s="46">
        <v>4</v>
      </c>
      <c r="AG47" s="46">
        <v>4</v>
      </c>
      <c r="AH47" s="46"/>
      <c r="AI47" s="23">
        <f>IF(A47="","",COUNTIF(D47:AH48,"&gt;2")/2)</f>
        <v>29</v>
      </c>
      <c r="AJ47" s="23" cm="1">
        <f t="array" ref="AJ47">SUMPRODUCT(IFERROR((IFERROR(WEEKDAY($D$3:$AH$3,2),999)&lt;6)*D47:AH48,0))</f>
        <v>175</v>
      </c>
      <c r="AK47" s="23" cm="1">
        <f t="array" ref="AK47">SUMPRODUCT((IFERROR(WEEKDAY($D$3:$AH$3,2),999)&lt;6)*D49:AH49)</f>
        <v>69</v>
      </c>
      <c r="AL47" s="23" cm="1">
        <f t="array" ref="AL47">SUMPRODUCT(IFERROR((IFERROR(WEEKDAY($D$3:$AH$3,2),0)&gt;5)*D47:AH49,0))</f>
        <v>77.5</v>
      </c>
      <c r="AM47" s="23">
        <f>IFERROR(SUM(AJ47:AL49),"")</f>
        <v>321.5</v>
      </c>
      <c r="AN47" s="23" t="s">
        <v>148</v>
      </c>
      <c r="AO47" s="23" cm="1">
        <f t="array" ref="AO47">SUMPRODUCT((IFERROR((D47:AH47+D48:AH48+D49:AH49),0)&gt;8)*1,IFERROR((D47:AH47+D48:AH48+D49:AH49-8),0))</f>
        <v>90.5</v>
      </c>
      <c r="AP47" s="23">
        <f>SUM(D47:AH49)-AO47</f>
        <v>231</v>
      </c>
      <c r="AQ47" s="23">
        <f>AM47-AO47-AP47</f>
        <v>0</v>
      </c>
    </row>
    <row r="48" ht="18" spans="1:43">
      <c r="A48" s="44"/>
      <c r="B48" s="33"/>
      <c r="C48" s="45" t="s">
        <v>149</v>
      </c>
      <c r="D48" s="46">
        <v>4</v>
      </c>
      <c r="E48" s="46">
        <v>4</v>
      </c>
      <c r="F48" s="46">
        <v>4</v>
      </c>
      <c r="G48" s="46">
        <v>4</v>
      </c>
      <c r="H48" s="46">
        <v>4</v>
      </c>
      <c r="I48" s="46">
        <v>4</v>
      </c>
      <c r="J48" s="46">
        <v>4</v>
      </c>
      <c r="K48" s="46">
        <v>4</v>
      </c>
      <c r="L48" s="46">
        <v>4</v>
      </c>
      <c r="M48" s="46">
        <v>4</v>
      </c>
      <c r="N48" s="46">
        <v>4</v>
      </c>
      <c r="O48" s="46">
        <v>3</v>
      </c>
      <c r="P48" s="46">
        <v>4</v>
      </c>
      <c r="Q48" s="46">
        <v>4</v>
      </c>
      <c r="R48" s="46">
        <v>4</v>
      </c>
      <c r="S48" s="46">
        <v>4</v>
      </c>
      <c r="T48" s="46">
        <v>4</v>
      </c>
      <c r="U48" s="46">
        <v>4</v>
      </c>
      <c r="V48" s="46">
        <v>4</v>
      </c>
      <c r="W48" s="62">
        <v>4</v>
      </c>
      <c r="X48" s="46"/>
      <c r="Y48" s="46">
        <v>4</v>
      </c>
      <c r="Z48" s="46">
        <v>4</v>
      </c>
      <c r="AA48" s="46">
        <v>4</v>
      </c>
      <c r="AB48" s="46">
        <v>4</v>
      </c>
      <c r="AC48" s="46">
        <v>4</v>
      </c>
      <c r="AD48" s="46">
        <v>4</v>
      </c>
      <c r="AE48" s="46">
        <v>4</v>
      </c>
      <c r="AF48" s="46">
        <v>4</v>
      </c>
      <c r="AG48" s="46">
        <v>4</v>
      </c>
      <c r="AH48" s="46"/>
      <c r="AI48" s="23"/>
      <c r="AJ48" s="23"/>
      <c r="AK48" s="23"/>
      <c r="AL48" s="23"/>
      <c r="AM48" s="23"/>
      <c r="AN48" s="23"/>
      <c r="AO48" s="23"/>
      <c r="AP48" s="23"/>
      <c r="AQ48" s="23"/>
    </row>
    <row r="49" ht="18" spans="1:43">
      <c r="A49" s="44"/>
      <c r="B49" s="33"/>
      <c r="C49" s="45" t="s">
        <v>150</v>
      </c>
      <c r="D49" s="46">
        <v>4</v>
      </c>
      <c r="E49" s="46">
        <v>1</v>
      </c>
      <c r="F49" s="46">
        <v>4</v>
      </c>
      <c r="G49" s="46">
        <v>3</v>
      </c>
      <c r="H49" s="46">
        <v>3</v>
      </c>
      <c r="I49" s="46">
        <v>3</v>
      </c>
      <c r="J49" s="46">
        <v>3</v>
      </c>
      <c r="K49" s="46">
        <v>4</v>
      </c>
      <c r="L49" s="46">
        <v>3.5</v>
      </c>
      <c r="M49" s="46">
        <v>3</v>
      </c>
      <c r="N49" s="46">
        <v>3</v>
      </c>
      <c r="O49" s="46"/>
      <c r="P49" s="46">
        <v>3.5</v>
      </c>
      <c r="Q49" s="46">
        <v>3</v>
      </c>
      <c r="R49" s="46">
        <v>3</v>
      </c>
      <c r="S49" s="46">
        <v>3</v>
      </c>
      <c r="T49" s="46">
        <v>3</v>
      </c>
      <c r="U49" s="46">
        <v>5</v>
      </c>
      <c r="V49" s="46">
        <v>3</v>
      </c>
      <c r="W49" s="62">
        <v>3</v>
      </c>
      <c r="X49" s="46"/>
      <c r="Y49" s="46">
        <v>3</v>
      </c>
      <c r="Z49" s="46">
        <v>3</v>
      </c>
      <c r="AA49" s="46">
        <v>3</v>
      </c>
      <c r="AB49" s="46">
        <v>3</v>
      </c>
      <c r="AC49" s="46">
        <v>5</v>
      </c>
      <c r="AD49" s="46">
        <v>3</v>
      </c>
      <c r="AE49" s="46">
        <v>3</v>
      </c>
      <c r="AF49" s="46">
        <v>3.5</v>
      </c>
      <c r="AG49" s="46">
        <v>3</v>
      </c>
      <c r="AH49" s="46"/>
      <c r="AI49" s="23"/>
      <c r="AJ49" s="23"/>
      <c r="AK49" s="23"/>
      <c r="AL49" s="23"/>
      <c r="AM49" s="23"/>
      <c r="AN49" s="23"/>
      <c r="AO49" s="23"/>
      <c r="AP49" s="23"/>
      <c r="AQ49" s="23"/>
    </row>
    <row r="50" ht="21" spans="1:43">
      <c r="A50" s="44" t="s">
        <v>58</v>
      </c>
      <c r="B50" s="33" t="s">
        <v>43</v>
      </c>
      <c r="C50" s="45" t="s">
        <v>147</v>
      </c>
      <c r="D50" s="47">
        <v>4</v>
      </c>
      <c r="E50" s="47">
        <v>2</v>
      </c>
      <c r="F50" s="46"/>
      <c r="G50" s="46"/>
      <c r="H50" s="46"/>
      <c r="I50" s="46"/>
      <c r="J50" s="46">
        <v>3.5</v>
      </c>
      <c r="K50" s="46">
        <v>3.5</v>
      </c>
      <c r="L50" s="47">
        <v>3.5</v>
      </c>
      <c r="M50" s="46">
        <v>4</v>
      </c>
      <c r="N50" s="46"/>
      <c r="O50" s="46">
        <v>4</v>
      </c>
      <c r="P50" s="46">
        <v>4</v>
      </c>
      <c r="Q50" s="46">
        <v>4</v>
      </c>
      <c r="R50" s="46">
        <v>4</v>
      </c>
      <c r="S50" s="46">
        <v>4</v>
      </c>
      <c r="T50" s="46">
        <v>4</v>
      </c>
      <c r="U50" s="46">
        <v>4</v>
      </c>
      <c r="V50" s="46">
        <v>4</v>
      </c>
      <c r="W50" s="62">
        <v>4</v>
      </c>
      <c r="X50" s="46">
        <v>4</v>
      </c>
      <c r="Y50" s="46">
        <v>4</v>
      </c>
      <c r="Z50" s="46">
        <v>4</v>
      </c>
      <c r="AA50" s="46">
        <v>4</v>
      </c>
      <c r="AB50" s="46">
        <v>4</v>
      </c>
      <c r="AC50" s="46">
        <v>4</v>
      </c>
      <c r="AD50" s="46">
        <v>4</v>
      </c>
      <c r="AE50" s="46">
        <v>4</v>
      </c>
      <c r="AF50" s="46">
        <v>2.5</v>
      </c>
      <c r="AG50" s="46">
        <v>4</v>
      </c>
      <c r="AH50" s="46"/>
      <c r="AI50" s="23">
        <f>IF(A50="","",COUNTIF(D50:AH51,"&gt;2")/2)</f>
        <v>22.5</v>
      </c>
      <c r="AJ50" s="23" cm="1">
        <f t="array" ref="AJ50">SUMPRODUCT(IFERROR((IFERROR(WEEKDAY($D$3:$AH$3,2),999)&lt;6)*D50:AH51,0))</f>
        <v>129.5</v>
      </c>
      <c r="AK50" s="23" cm="1">
        <f t="array" ref="AK50">SUMPRODUCT((IFERROR(WEEKDAY($D$3:$AH$3,2),999)&lt;6)*D52:AH52)</f>
        <v>51</v>
      </c>
      <c r="AL50" s="23" cm="1">
        <f t="array" ref="AL50">SUMPRODUCT(IFERROR((IFERROR(WEEKDAY($D$3:$AH$3,2),0)&gt;5)*D50:AH52,0))</f>
        <v>81</v>
      </c>
      <c r="AM50" s="23">
        <f>IFERROR(SUM(AJ50:AL52),"")</f>
        <v>261.5</v>
      </c>
      <c r="AN50" s="23" t="s">
        <v>148</v>
      </c>
      <c r="AO50" s="23" cm="1">
        <f t="array" ref="AO50">SUMPRODUCT((IFERROR((D50:AH50+D51:AH51+D52:AH52),0)&gt;8)*1,IFERROR((D50:AH50+D51:AH51+D52:AH52-8),0))</f>
        <v>81</v>
      </c>
      <c r="AP50" s="23">
        <f>SUM(D50:AH52)-AO50</f>
        <v>180.5</v>
      </c>
      <c r="AQ50" s="23">
        <f>AM50-AO50-AP50</f>
        <v>0</v>
      </c>
    </row>
    <row r="51" ht="21" spans="1:43">
      <c r="A51" s="44"/>
      <c r="B51" s="33"/>
      <c r="C51" s="45" t="s">
        <v>149</v>
      </c>
      <c r="D51" s="47">
        <v>3</v>
      </c>
      <c r="E51" s="47"/>
      <c r="F51" s="46"/>
      <c r="G51" s="46"/>
      <c r="H51" s="46"/>
      <c r="I51" s="46"/>
      <c r="J51" s="46">
        <v>7.5</v>
      </c>
      <c r="K51" s="46">
        <v>6.5</v>
      </c>
      <c r="L51" s="47">
        <v>7.5</v>
      </c>
      <c r="M51" s="46"/>
      <c r="N51" s="46"/>
      <c r="O51" s="46">
        <v>4</v>
      </c>
      <c r="P51" s="46">
        <v>4</v>
      </c>
      <c r="Q51" s="46">
        <v>4</v>
      </c>
      <c r="R51" s="46">
        <v>4</v>
      </c>
      <c r="S51" s="46">
        <v>4</v>
      </c>
      <c r="T51" s="46">
        <v>4</v>
      </c>
      <c r="U51" s="46">
        <v>4</v>
      </c>
      <c r="V51" s="46">
        <v>4</v>
      </c>
      <c r="W51" s="62">
        <v>4</v>
      </c>
      <c r="X51" s="46">
        <v>4</v>
      </c>
      <c r="Y51" s="46">
        <v>4</v>
      </c>
      <c r="Z51" s="46">
        <v>4</v>
      </c>
      <c r="AA51" s="46">
        <v>4</v>
      </c>
      <c r="AB51" s="46">
        <v>4</v>
      </c>
      <c r="AC51" s="46">
        <v>4</v>
      </c>
      <c r="AD51" s="46">
        <v>4</v>
      </c>
      <c r="AE51" s="46">
        <v>4</v>
      </c>
      <c r="AF51" s="46"/>
      <c r="AG51" s="46">
        <v>1</v>
      </c>
      <c r="AH51" s="46"/>
      <c r="AI51" s="23"/>
      <c r="AJ51" s="23"/>
      <c r="AK51" s="23"/>
      <c r="AL51" s="23"/>
      <c r="AM51" s="23"/>
      <c r="AN51" s="23"/>
      <c r="AO51" s="23"/>
      <c r="AP51" s="23"/>
      <c r="AQ51" s="23"/>
    </row>
    <row r="52" ht="21" spans="1:43">
      <c r="A52" s="44"/>
      <c r="B52" s="33"/>
      <c r="C52" s="45" t="s">
        <v>150</v>
      </c>
      <c r="D52" s="48"/>
      <c r="E52" s="48"/>
      <c r="F52" s="46"/>
      <c r="G52" s="46"/>
      <c r="H52" s="46"/>
      <c r="I52" s="46"/>
      <c r="J52" s="46">
        <v>1</v>
      </c>
      <c r="K52" s="46"/>
      <c r="L52" s="47"/>
      <c r="M52" s="46"/>
      <c r="N52" s="46"/>
      <c r="O52" s="46">
        <v>5.5</v>
      </c>
      <c r="P52" s="46">
        <v>5</v>
      </c>
      <c r="Q52" s="46">
        <v>3</v>
      </c>
      <c r="R52" s="46">
        <v>5.5</v>
      </c>
      <c r="S52" s="46">
        <v>2</v>
      </c>
      <c r="T52" s="46">
        <v>5.5</v>
      </c>
      <c r="U52" s="46">
        <v>5</v>
      </c>
      <c r="V52" s="46">
        <v>4.5</v>
      </c>
      <c r="W52" s="62">
        <v>5</v>
      </c>
      <c r="X52" s="46">
        <v>1.5</v>
      </c>
      <c r="Y52" s="46">
        <v>3.5</v>
      </c>
      <c r="Z52" s="46">
        <v>5</v>
      </c>
      <c r="AA52" s="46">
        <v>5</v>
      </c>
      <c r="AB52" s="46">
        <v>2.5</v>
      </c>
      <c r="AC52" s="46">
        <v>7</v>
      </c>
      <c r="AD52" s="46">
        <v>3.5</v>
      </c>
      <c r="AE52" s="46">
        <v>3</v>
      </c>
      <c r="AF52" s="46"/>
      <c r="AG52" s="46"/>
      <c r="AH52" s="46"/>
      <c r="AI52" s="23"/>
      <c r="AJ52" s="23"/>
      <c r="AK52" s="23"/>
      <c r="AL52" s="23"/>
      <c r="AM52" s="23"/>
      <c r="AN52" s="23"/>
      <c r="AO52" s="23"/>
      <c r="AP52" s="23"/>
      <c r="AQ52" s="23"/>
    </row>
    <row r="53" ht="18" spans="1:43">
      <c r="A53" s="49" t="s">
        <v>59</v>
      </c>
      <c r="B53" s="33" t="s">
        <v>43</v>
      </c>
      <c r="C53" s="45" t="s">
        <v>147</v>
      </c>
      <c r="D53" s="46"/>
      <c r="E53" s="46"/>
      <c r="F53" s="46"/>
      <c r="G53" s="46"/>
      <c r="H53" s="46"/>
      <c r="I53" s="46"/>
      <c r="J53" s="46">
        <v>3.5</v>
      </c>
      <c r="K53" s="46">
        <v>3.5</v>
      </c>
      <c r="L53" s="46">
        <v>4</v>
      </c>
      <c r="M53" s="46">
        <v>4</v>
      </c>
      <c r="N53" s="46">
        <v>4</v>
      </c>
      <c r="O53" s="46">
        <v>4</v>
      </c>
      <c r="P53" s="46">
        <v>4</v>
      </c>
      <c r="Q53" s="46">
        <v>4</v>
      </c>
      <c r="R53" s="46">
        <v>4</v>
      </c>
      <c r="S53" s="46">
        <v>4</v>
      </c>
      <c r="T53" s="46">
        <v>4</v>
      </c>
      <c r="U53" s="46">
        <v>4</v>
      </c>
      <c r="V53" s="46">
        <v>4</v>
      </c>
      <c r="W53" s="62">
        <v>4</v>
      </c>
      <c r="X53" s="46">
        <v>4</v>
      </c>
      <c r="Y53" s="46">
        <v>4</v>
      </c>
      <c r="Z53" s="46">
        <v>4</v>
      </c>
      <c r="AA53" s="46">
        <v>4</v>
      </c>
      <c r="AB53" s="46">
        <v>4</v>
      </c>
      <c r="AC53" s="46"/>
      <c r="AD53" s="46"/>
      <c r="AE53" s="46"/>
      <c r="AF53" s="46"/>
      <c r="AG53" s="46"/>
      <c r="AH53" s="46"/>
      <c r="AI53" s="23">
        <f>IF(A53="","",COUNTIF(D53:AH54,"&gt;2")/2)</f>
        <v>19</v>
      </c>
      <c r="AJ53" s="23" cm="1">
        <f t="array" ref="AJ53">SUMPRODUCT(IFERROR((IFERROR(WEEKDAY($D$3:$AH$3,2),999)&lt;6)*D53:AH54,0))</f>
        <v>114</v>
      </c>
      <c r="AK53" s="23" cm="1">
        <f t="array" ref="AK53">SUMPRODUCT((IFERROR(WEEKDAY($D$3:$AH$3,2),999)&lt;6)*D55:AH55)</f>
        <v>47</v>
      </c>
      <c r="AL53" s="23" cm="1">
        <f t="array" ref="AL53">SUMPRODUCT(IFERROR((IFERROR(WEEKDAY($D$3:$AH$3,2),0)&gt;5)*D53:AH55,0))</f>
        <v>63</v>
      </c>
      <c r="AM53" s="23">
        <f>IFERROR(SUM(AJ53:AL55),"")</f>
        <v>224</v>
      </c>
      <c r="AN53" s="23" t="s">
        <v>148</v>
      </c>
      <c r="AO53" s="23" cm="1">
        <f t="array" ref="AO53">SUMPRODUCT((IFERROR((D53:AH53+D54:AH54+D55:AH55),0)&gt;8)*1,IFERROR((D53:AH53+D54:AH54+D55:AH55-8),0))</f>
        <v>73</v>
      </c>
      <c r="AP53" s="23">
        <f>SUM(D53:AH55)-AO53</f>
        <v>151</v>
      </c>
      <c r="AQ53" s="23">
        <f>AM53-AO53-AP53</f>
        <v>0</v>
      </c>
    </row>
    <row r="54" ht="18" spans="1:43">
      <c r="A54" s="50"/>
      <c r="B54" s="33"/>
      <c r="C54" s="45" t="s">
        <v>149</v>
      </c>
      <c r="D54" s="46"/>
      <c r="E54" s="46"/>
      <c r="F54" s="46"/>
      <c r="G54" s="46"/>
      <c r="H54" s="46"/>
      <c r="I54" s="46"/>
      <c r="J54" s="46">
        <v>7.5</v>
      </c>
      <c r="K54" s="46">
        <v>7.5</v>
      </c>
      <c r="L54" s="46">
        <v>4</v>
      </c>
      <c r="M54" s="46">
        <v>4</v>
      </c>
      <c r="N54" s="46">
        <v>4</v>
      </c>
      <c r="O54" s="46">
        <v>4</v>
      </c>
      <c r="P54" s="46">
        <v>4</v>
      </c>
      <c r="Q54" s="46">
        <v>4</v>
      </c>
      <c r="R54" s="46">
        <v>3</v>
      </c>
      <c r="S54" s="46">
        <v>4</v>
      </c>
      <c r="T54" s="46">
        <v>4</v>
      </c>
      <c r="U54" s="46">
        <v>4</v>
      </c>
      <c r="V54" s="46">
        <v>4</v>
      </c>
      <c r="W54" s="62">
        <v>4</v>
      </c>
      <c r="X54" s="46">
        <v>4</v>
      </c>
      <c r="Y54" s="46">
        <v>4</v>
      </c>
      <c r="Z54" s="46">
        <v>4</v>
      </c>
      <c r="AA54" s="46">
        <v>4</v>
      </c>
      <c r="AB54" s="46">
        <v>4</v>
      </c>
      <c r="AC54" s="46"/>
      <c r="AD54" s="46"/>
      <c r="AE54" s="46"/>
      <c r="AF54" s="46"/>
      <c r="AG54" s="46"/>
      <c r="AH54" s="46"/>
      <c r="AI54" s="23"/>
      <c r="AJ54" s="23"/>
      <c r="AK54" s="23"/>
      <c r="AL54" s="23"/>
      <c r="AM54" s="23"/>
      <c r="AN54" s="23"/>
      <c r="AO54" s="23"/>
      <c r="AP54" s="23"/>
      <c r="AQ54" s="23"/>
    </row>
    <row r="55" ht="18" spans="1:43">
      <c r="A55" s="51"/>
      <c r="B55" s="33"/>
      <c r="C55" s="45" t="s">
        <v>150</v>
      </c>
      <c r="D55" s="46"/>
      <c r="E55" s="46"/>
      <c r="F55" s="46"/>
      <c r="G55" s="46"/>
      <c r="H55" s="46"/>
      <c r="I55" s="46"/>
      <c r="J55" s="46">
        <v>1</v>
      </c>
      <c r="K55" s="46"/>
      <c r="L55" s="46">
        <v>5</v>
      </c>
      <c r="M55" s="46">
        <v>3</v>
      </c>
      <c r="N55" s="46">
        <v>5</v>
      </c>
      <c r="O55" s="46">
        <v>5.5</v>
      </c>
      <c r="P55" s="46">
        <v>5.5</v>
      </c>
      <c r="Q55" s="46">
        <v>3</v>
      </c>
      <c r="R55" s="46"/>
      <c r="S55" s="46">
        <v>2</v>
      </c>
      <c r="T55" s="46">
        <v>5.5</v>
      </c>
      <c r="U55" s="46">
        <v>3</v>
      </c>
      <c r="V55" s="46">
        <v>4.5</v>
      </c>
      <c r="W55" s="62">
        <v>5</v>
      </c>
      <c r="X55" s="46">
        <v>5.5</v>
      </c>
      <c r="Y55" s="46">
        <v>4.5</v>
      </c>
      <c r="Z55" s="46">
        <v>4</v>
      </c>
      <c r="AA55" s="46">
        <v>5</v>
      </c>
      <c r="AB55" s="46"/>
      <c r="AC55" s="46"/>
      <c r="AD55" s="46"/>
      <c r="AE55" s="46"/>
      <c r="AF55" s="46"/>
      <c r="AG55" s="46"/>
      <c r="AH55" s="46"/>
      <c r="AI55" s="23"/>
      <c r="AJ55" s="23"/>
      <c r="AK55" s="23"/>
      <c r="AL55" s="23"/>
      <c r="AM55" s="23"/>
      <c r="AN55" s="23"/>
      <c r="AO55" s="23"/>
      <c r="AP55" s="23"/>
      <c r="AQ55" s="23"/>
    </row>
    <row r="56" ht="18" spans="1:43">
      <c r="A56" s="52" t="s">
        <v>60</v>
      </c>
      <c r="B56" s="33" t="s">
        <v>43</v>
      </c>
      <c r="C56" s="45" t="s">
        <v>147</v>
      </c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>
        <v>4</v>
      </c>
      <c r="T56" s="46">
        <v>4</v>
      </c>
      <c r="U56" s="46">
        <v>4</v>
      </c>
      <c r="V56" s="46">
        <v>4</v>
      </c>
      <c r="W56" s="62">
        <v>4</v>
      </c>
      <c r="X56" s="46">
        <v>4</v>
      </c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23">
        <f>IF(A56="","",COUNTIF(D56:AH57,"&gt;2")/2)</f>
        <v>6</v>
      </c>
      <c r="AJ56" s="23" cm="1">
        <f t="array" ref="AJ56">SUMPRODUCT(IFERROR((IFERROR(WEEKDAY($D$3:$AH$3,2),999)&lt;6)*D56:AH57,0))</f>
        <v>32</v>
      </c>
      <c r="AK56" s="23" cm="1">
        <f t="array" ref="AK56">SUMPRODUCT((IFERROR(WEEKDAY($D$3:$AH$3,2),999)&lt;6)*D58:AH58)</f>
        <v>16</v>
      </c>
      <c r="AL56" s="23" cm="1">
        <f t="array" ref="AL56">SUMPRODUCT(IFERROR((IFERROR(WEEKDAY($D$3:$AH$3,2),0)&gt;5)*D56:AH58,0))</f>
        <v>24</v>
      </c>
      <c r="AM56" s="23">
        <f>IFERROR(SUM(AJ56:AL58),"")</f>
        <v>72</v>
      </c>
      <c r="AN56" s="23" t="s">
        <v>148</v>
      </c>
      <c r="AO56" s="23" cm="1">
        <f t="array" ref="AO56">SUMPRODUCT((IFERROR((D56:AH56+D57:AH57+D58:AH58),0)&gt;8)*1,IFERROR((D56:AH56+D57:AH57+D58:AH58-8),0))</f>
        <v>24</v>
      </c>
      <c r="AP56" s="23">
        <f>SUM(D56:AH58)-AO56</f>
        <v>48</v>
      </c>
      <c r="AQ56" s="23">
        <f>AM56-AO56-AP56</f>
        <v>0</v>
      </c>
    </row>
    <row r="57" ht="18" spans="1:43">
      <c r="A57" s="52"/>
      <c r="B57" s="33"/>
      <c r="C57" s="45" t="s">
        <v>149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4</v>
      </c>
      <c r="T57" s="46">
        <v>4</v>
      </c>
      <c r="U57" s="46">
        <v>4</v>
      </c>
      <c r="V57" s="46">
        <v>4</v>
      </c>
      <c r="W57" s="62">
        <v>4</v>
      </c>
      <c r="X57" s="46">
        <v>4</v>
      </c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23"/>
      <c r="AJ57" s="23"/>
      <c r="AK57" s="23"/>
      <c r="AL57" s="23"/>
      <c r="AM57" s="23"/>
      <c r="AN57" s="23"/>
      <c r="AO57" s="23"/>
      <c r="AP57" s="23"/>
      <c r="AQ57" s="23"/>
    </row>
    <row r="58" ht="18" spans="1:43">
      <c r="A58" s="52"/>
      <c r="B58" s="33"/>
      <c r="C58" s="45" t="s">
        <v>150</v>
      </c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>
        <v>4</v>
      </c>
      <c r="T58" s="46">
        <v>4</v>
      </c>
      <c r="U58" s="46">
        <v>4</v>
      </c>
      <c r="V58" s="46">
        <v>4</v>
      </c>
      <c r="W58" s="62">
        <v>4</v>
      </c>
      <c r="X58" s="46">
        <v>4</v>
      </c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23"/>
      <c r="AJ58" s="23"/>
      <c r="AK58" s="23"/>
      <c r="AL58" s="23"/>
      <c r="AM58" s="23"/>
      <c r="AN58" s="23"/>
      <c r="AO58" s="23"/>
      <c r="AP58" s="23"/>
      <c r="AQ58" s="23"/>
    </row>
    <row r="59" ht="18" spans="1:43">
      <c r="A59" s="44" t="s">
        <v>61</v>
      </c>
      <c r="B59" s="33" t="s">
        <v>43</v>
      </c>
      <c r="C59" s="45" t="s">
        <v>147</v>
      </c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>
        <v>4</v>
      </c>
      <c r="T59" s="46">
        <v>4</v>
      </c>
      <c r="U59" s="46">
        <v>4</v>
      </c>
      <c r="V59" s="46">
        <v>4</v>
      </c>
      <c r="W59" s="62">
        <v>4</v>
      </c>
      <c r="X59" s="46">
        <v>4</v>
      </c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23">
        <f>IF(A59="","",COUNTIF(D59:AH60,"&gt;2")/2)</f>
        <v>6</v>
      </c>
      <c r="AJ59" s="23" cm="1">
        <f t="array" ref="AJ59">SUMPRODUCT(IFERROR((IFERROR(WEEKDAY($D$3:$AH$3,2),999)&lt;6)*D59:AH60,0))</f>
        <v>32</v>
      </c>
      <c r="AK59" s="23" cm="1">
        <f t="array" ref="AK59">SUMPRODUCT((IFERROR(WEEKDAY($D$3:$AH$3,2),999)&lt;6)*D61:AH61)</f>
        <v>16</v>
      </c>
      <c r="AL59" s="23" cm="1">
        <f t="array" ref="AL59">SUMPRODUCT(IFERROR((IFERROR(WEEKDAY($D$3:$AH$3,2),0)&gt;5)*D59:AH61,0))</f>
        <v>24</v>
      </c>
      <c r="AM59" s="23">
        <f>IFERROR(SUM(AJ59:AL61),"")</f>
        <v>72</v>
      </c>
      <c r="AN59" s="23" t="s">
        <v>148</v>
      </c>
      <c r="AO59" s="23" cm="1">
        <f t="array" ref="AO59">SUMPRODUCT((IFERROR((D59:AH59+D60:AH60+D61:AH61),0)&gt;8)*1,IFERROR((D59:AH59+D60:AH60+D61:AH61-8),0))</f>
        <v>24</v>
      </c>
      <c r="AP59" s="23">
        <f>SUM(D59:AH61)-AO59</f>
        <v>48</v>
      </c>
      <c r="AQ59" s="23">
        <f>AM59-AO59-AP59</f>
        <v>0</v>
      </c>
    </row>
    <row r="60" ht="18" spans="1:43">
      <c r="A60" s="44"/>
      <c r="B60" s="33"/>
      <c r="C60" s="45" t="s">
        <v>149</v>
      </c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>
        <v>4</v>
      </c>
      <c r="T60" s="46">
        <v>4</v>
      </c>
      <c r="U60" s="46">
        <v>4</v>
      </c>
      <c r="V60" s="46">
        <v>4</v>
      </c>
      <c r="W60" s="62">
        <v>4</v>
      </c>
      <c r="X60" s="46">
        <v>4</v>
      </c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23"/>
      <c r="AJ60" s="23"/>
      <c r="AK60" s="23"/>
      <c r="AL60" s="23"/>
      <c r="AM60" s="23"/>
      <c r="AN60" s="23"/>
      <c r="AO60" s="23"/>
      <c r="AP60" s="23"/>
      <c r="AQ60" s="23"/>
    </row>
    <row r="61" ht="18" spans="1:43">
      <c r="A61" s="44"/>
      <c r="B61" s="33"/>
      <c r="C61" s="45" t="s">
        <v>150</v>
      </c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>
        <v>4</v>
      </c>
      <c r="T61" s="46">
        <v>4</v>
      </c>
      <c r="U61" s="46">
        <v>4</v>
      </c>
      <c r="V61" s="46">
        <v>4</v>
      </c>
      <c r="W61" s="62">
        <v>4</v>
      </c>
      <c r="X61" s="46">
        <v>4</v>
      </c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23"/>
      <c r="AJ61" s="23"/>
      <c r="AK61" s="23"/>
      <c r="AL61" s="23"/>
      <c r="AM61" s="23"/>
      <c r="AN61" s="23"/>
      <c r="AO61" s="23"/>
      <c r="AP61" s="23"/>
      <c r="AQ61" s="23"/>
    </row>
    <row r="62" ht="18" spans="1:43">
      <c r="A62" s="32" t="s">
        <v>62</v>
      </c>
      <c r="B62" s="33" t="s">
        <v>43</v>
      </c>
      <c r="C62" s="45" t="s">
        <v>147</v>
      </c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>
        <v>4</v>
      </c>
      <c r="U62" s="46">
        <v>4</v>
      </c>
      <c r="V62" s="46">
        <v>4</v>
      </c>
      <c r="W62" s="62">
        <v>4</v>
      </c>
      <c r="X62" s="46">
        <v>4</v>
      </c>
      <c r="Y62" s="46">
        <v>4</v>
      </c>
      <c r="Z62" s="46">
        <v>4</v>
      </c>
      <c r="AA62" s="46">
        <v>4</v>
      </c>
      <c r="AB62" s="46">
        <v>4</v>
      </c>
      <c r="AC62" s="46">
        <v>4</v>
      </c>
      <c r="AD62" s="46">
        <v>4</v>
      </c>
      <c r="AE62" s="46">
        <v>4</v>
      </c>
      <c r="AF62" s="46">
        <v>4</v>
      </c>
      <c r="AG62" s="46">
        <v>4</v>
      </c>
      <c r="AH62" s="46"/>
      <c r="AI62" s="23">
        <f>IF(A62="","",COUNTIF(D62:AH63,"&gt;2")/2)</f>
        <v>14</v>
      </c>
      <c r="AJ62" s="23" cm="1">
        <f t="array" ref="AJ62">SUMPRODUCT(IFERROR((IFERROR(WEEKDAY($D$3:$AH$3,2),999)&lt;6)*D62:AH63,0))</f>
        <v>79</v>
      </c>
      <c r="AK62" s="23" cm="1">
        <f t="array" ref="AK62">SUMPRODUCT((IFERROR(WEEKDAY($D$3:$AH$3,2),999)&lt;6)*D64:AH64)</f>
        <v>30</v>
      </c>
      <c r="AL62" s="23" cm="1">
        <f t="array" ref="AL62">SUMPRODUCT(IFERROR((IFERROR(WEEKDAY($D$3:$AH$3,2),0)&gt;5)*D62:AH64,0))</f>
        <v>46</v>
      </c>
      <c r="AM62" s="23">
        <f>IFERROR(SUM(AJ62:AL64),"")</f>
        <v>155</v>
      </c>
      <c r="AN62" s="23" t="s">
        <v>148</v>
      </c>
      <c r="AO62" s="23" cm="1">
        <f t="array" ref="AO62">SUMPRODUCT((IFERROR((D62:AH62+D63:AH63+D64:AH64),0)&gt;8)*1,IFERROR((D62:AH62+D63:AH63+D64:AH64-8),0))</f>
        <v>44</v>
      </c>
      <c r="AP62" s="23">
        <f>SUM(D62:AH64)-AO62</f>
        <v>111</v>
      </c>
      <c r="AQ62" s="23">
        <f>AM62-AO62-AP62</f>
        <v>0</v>
      </c>
    </row>
    <row r="63" ht="18" spans="1:43">
      <c r="A63" s="32"/>
      <c r="B63" s="33"/>
      <c r="C63" s="45" t="s">
        <v>149</v>
      </c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>
        <v>4</v>
      </c>
      <c r="U63" s="46">
        <v>4</v>
      </c>
      <c r="V63" s="46">
        <v>3</v>
      </c>
      <c r="W63" s="62">
        <v>4</v>
      </c>
      <c r="X63" s="46">
        <v>4</v>
      </c>
      <c r="Y63" s="46">
        <v>4</v>
      </c>
      <c r="Z63" s="46">
        <v>4</v>
      </c>
      <c r="AA63" s="46">
        <v>4</v>
      </c>
      <c r="AB63" s="46">
        <v>4</v>
      </c>
      <c r="AC63" s="46">
        <v>4</v>
      </c>
      <c r="AD63" s="46">
        <v>4</v>
      </c>
      <c r="AE63" s="46">
        <v>4</v>
      </c>
      <c r="AF63" s="46">
        <v>4</v>
      </c>
      <c r="AG63" s="46">
        <v>4</v>
      </c>
      <c r="AH63" s="46"/>
      <c r="AI63" s="23"/>
      <c r="AJ63" s="23"/>
      <c r="AK63" s="23"/>
      <c r="AL63" s="23"/>
      <c r="AM63" s="23"/>
      <c r="AN63" s="23"/>
      <c r="AO63" s="23"/>
      <c r="AP63" s="23"/>
      <c r="AQ63" s="23"/>
    </row>
    <row r="64" ht="18" spans="1:43">
      <c r="A64" s="32"/>
      <c r="B64" s="33"/>
      <c r="C64" s="45" t="s">
        <v>150</v>
      </c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>
        <v>4</v>
      </c>
      <c r="U64" s="46">
        <v>4</v>
      </c>
      <c r="V64" s="46"/>
      <c r="W64" s="62">
        <v>4</v>
      </c>
      <c r="X64" s="46">
        <v>4</v>
      </c>
      <c r="Y64" s="46">
        <v>2</v>
      </c>
      <c r="Z64" s="46">
        <v>4</v>
      </c>
      <c r="AA64" s="46">
        <v>4</v>
      </c>
      <c r="AB64" s="46">
        <v>4</v>
      </c>
      <c r="AC64" s="46">
        <v>4</v>
      </c>
      <c r="AD64" s="46">
        <v>4</v>
      </c>
      <c r="AE64" s="46">
        <v>2</v>
      </c>
      <c r="AF64" s="46"/>
      <c r="AG64" s="46">
        <v>4</v>
      </c>
      <c r="AH64" s="46"/>
      <c r="AI64" s="23"/>
      <c r="AJ64" s="23"/>
      <c r="AK64" s="23"/>
      <c r="AL64" s="23"/>
      <c r="AM64" s="23"/>
      <c r="AN64" s="23"/>
      <c r="AO64" s="23"/>
      <c r="AP64" s="23"/>
      <c r="AQ64" s="23"/>
    </row>
    <row r="65" ht="18" spans="1:43">
      <c r="A65" s="44" t="s">
        <v>63</v>
      </c>
      <c r="B65" s="33" t="s">
        <v>43</v>
      </c>
      <c r="C65" s="45" t="s">
        <v>147</v>
      </c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>
        <v>4</v>
      </c>
      <c r="V65" s="46">
        <v>4</v>
      </c>
      <c r="W65" s="62">
        <v>4</v>
      </c>
      <c r="X65" s="46">
        <v>4</v>
      </c>
      <c r="Y65" s="46">
        <v>4</v>
      </c>
      <c r="Z65" s="46">
        <v>4</v>
      </c>
      <c r="AA65" s="46">
        <v>4</v>
      </c>
      <c r="AB65" s="46">
        <v>4</v>
      </c>
      <c r="AC65" s="46">
        <v>4</v>
      </c>
      <c r="AD65" s="46">
        <v>4</v>
      </c>
      <c r="AE65" s="46">
        <v>4</v>
      </c>
      <c r="AF65" s="46">
        <v>4</v>
      </c>
      <c r="AG65" s="46">
        <v>4</v>
      </c>
      <c r="AH65" s="46"/>
      <c r="AI65" s="23">
        <f>IF(A65="","",COUNTIF(D65:AH66,"&gt;2")/2)</f>
        <v>13</v>
      </c>
      <c r="AJ65" s="23" cm="1">
        <f t="array" ref="AJ65">SUMPRODUCT(IFERROR((IFERROR(WEEKDAY($D$3:$AH$3,2),999)&lt;6)*D65:AH66,0))</f>
        <v>72</v>
      </c>
      <c r="AK65" s="23" cm="1">
        <f t="array" ref="AK65">SUMPRODUCT((IFERROR(WEEKDAY($D$3:$AH$3,2),999)&lt;6)*D67:AH67)</f>
        <v>27</v>
      </c>
      <c r="AL65" s="23" cm="1">
        <f t="array" ref="AL65">SUMPRODUCT(IFERROR((IFERROR(WEEKDAY($D$3:$AH$3,2),0)&gt;5)*D65:AH67,0))</f>
        <v>44</v>
      </c>
      <c r="AM65" s="23">
        <f>IFERROR(SUM(AJ65:AL67),"")</f>
        <v>143</v>
      </c>
      <c r="AN65" s="23" t="s">
        <v>148</v>
      </c>
      <c r="AO65" s="23" cm="1">
        <f t="array" ref="AO65">SUMPRODUCT((IFERROR((D65:AH65+D66:AH66+D67:AH67),0)&gt;8)*1,IFERROR((D65:AH65+D66:AH66+D67:AH67-8),0))</f>
        <v>39</v>
      </c>
      <c r="AP65" s="23">
        <f>SUM(D65:AH67)-AO65</f>
        <v>104</v>
      </c>
      <c r="AQ65" s="23">
        <f>AM65-AO65-AP65</f>
        <v>0</v>
      </c>
    </row>
    <row r="66" ht="18" spans="1:43">
      <c r="A66" s="44"/>
      <c r="B66" s="33"/>
      <c r="C66" s="45" t="s">
        <v>149</v>
      </c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>
        <v>4</v>
      </c>
      <c r="V66" s="46">
        <v>4</v>
      </c>
      <c r="W66" s="62">
        <v>4</v>
      </c>
      <c r="X66" s="46">
        <v>4</v>
      </c>
      <c r="Y66" s="46">
        <v>4</v>
      </c>
      <c r="Z66" s="46">
        <v>4</v>
      </c>
      <c r="AA66" s="46">
        <v>4</v>
      </c>
      <c r="AB66" s="46">
        <v>4</v>
      </c>
      <c r="AC66" s="46">
        <v>4</v>
      </c>
      <c r="AD66" s="46">
        <v>4</v>
      </c>
      <c r="AE66" s="46">
        <v>4</v>
      </c>
      <c r="AF66" s="46">
        <v>4</v>
      </c>
      <c r="AG66" s="46">
        <v>4</v>
      </c>
      <c r="AH66" s="46"/>
      <c r="AI66" s="23"/>
      <c r="AJ66" s="23"/>
      <c r="AK66" s="23"/>
      <c r="AL66" s="23"/>
      <c r="AM66" s="23"/>
      <c r="AN66" s="23"/>
      <c r="AO66" s="23"/>
      <c r="AP66" s="23"/>
      <c r="AQ66" s="23"/>
    </row>
    <row r="67" ht="18" spans="1:43">
      <c r="A67" s="44"/>
      <c r="B67" s="33"/>
      <c r="C67" s="45" t="s">
        <v>150</v>
      </c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>
        <v>3</v>
      </c>
      <c r="V67" s="46">
        <v>3</v>
      </c>
      <c r="W67" s="62">
        <v>3</v>
      </c>
      <c r="X67" s="46">
        <v>3</v>
      </c>
      <c r="Y67" s="46">
        <v>3</v>
      </c>
      <c r="Z67" s="46">
        <v>3</v>
      </c>
      <c r="AA67" s="46">
        <v>3</v>
      </c>
      <c r="AB67" s="46">
        <v>3</v>
      </c>
      <c r="AC67" s="46">
        <v>3</v>
      </c>
      <c r="AD67" s="46">
        <v>3</v>
      </c>
      <c r="AE67" s="46">
        <v>3</v>
      </c>
      <c r="AF67" s="46">
        <v>3</v>
      </c>
      <c r="AG67" s="46">
        <v>3</v>
      </c>
      <c r="AH67" s="46"/>
      <c r="AI67" s="23"/>
      <c r="AJ67" s="23"/>
      <c r="AK67" s="23"/>
      <c r="AL67" s="23"/>
      <c r="AM67" s="23"/>
      <c r="AN67" s="23"/>
      <c r="AO67" s="23"/>
      <c r="AP67" s="23"/>
      <c r="AQ67" s="23"/>
    </row>
    <row r="68" ht="18" spans="1:43">
      <c r="A68" s="32" t="s">
        <v>64</v>
      </c>
      <c r="B68" s="33" t="s">
        <v>43</v>
      </c>
      <c r="C68" s="45" t="s">
        <v>147</v>
      </c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62"/>
      <c r="X68" s="46"/>
      <c r="Y68" s="46"/>
      <c r="Z68" s="46"/>
      <c r="AA68" s="46"/>
      <c r="AB68" s="46">
        <v>4</v>
      </c>
      <c r="AC68" s="46">
        <v>4</v>
      </c>
      <c r="AD68" s="46">
        <v>4</v>
      </c>
      <c r="AE68" s="46">
        <v>4</v>
      </c>
      <c r="AF68" s="46">
        <v>4</v>
      </c>
      <c r="AG68" s="46">
        <v>4</v>
      </c>
      <c r="AH68" s="46"/>
      <c r="AI68" s="23">
        <f>IF(A68="","",COUNTIF(D68:AH69,"&gt;2")/2)</f>
        <v>6</v>
      </c>
      <c r="AJ68" s="23" cm="1">
        <f t="array" ref="AJ68">SUMPRODUCT(IFERROR((IFERROR(WEEKDAY($D$3:$AH$3,2),999)&lt;6)*D68:AH69,0))</f>
        <v>32</v>
      </c>
      <c r="AK68" s="23" cm="1">
        <f t="array" ref="AK68">SUMPRODUCT((IFERROR(WEEKDAY($D$3:$AH$3,2),999)&lt;6)*D70:AH70)</f>
        <v>16</v>
      </c>
      <c r="AL68" s="23" cm="1">
        <f t="array" ref="AL68">SUMPRODUCT(IFERROR((IFERROR(WEEKDAY($D$3:$AH$3,2),0)&gt;5)*D68:AH70,0))</f>
        <v>24</v>
      </c>
      <c r="AM68" s="23">
        <f>IFERROR(SUM(AJ68:AL70),"")</f>
        <v>72</v>
      </c>
      <c r="AN68" s="23" t="s">
        <v>148</v>
      </c>
      <c r="AO68" s="23" cm="1">
        <f t="array" ref="AO68">SUMPRODUCT((IFERROR((D68:AH68+D69:AH69+D70:AH70),0)&gt;8)*1,IFERROR((D68:AH68+D69:AH69+D70:AH70-8),0))</f>
        <v>24</v>
      </c>
      <c r="AP68" s="23">
        <f>SUM(D68:AH70)-AO68</f>
        <v>48</v>
      </c>
      <c r="AQ68" s="23">
        <f>AM68-AO68-AP68</f>
        <v>0</v>
      </c>
    </row>
    <row r="69" ht="18" spans="1:43">
      <c r="A69" s="32"/>
      <c r="B69" s="33"/>
      <c r="C69" s="45" t="s">
        <v>149</v>
      </c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62"/>
      <c r="X69" s="46"/>
      <c r="Y69" s="46"/>
      <c r="Z69" s="46"/>
      <c r="AA69" s="46"/>
      <c r="AB69" s="46">
        <v>4</v>
      </c>
      <c r="AC69" s="46">
        <v>4</v>
      </c>
      <c r="AD69" s="46">
        <v>4</v>
      </c>
      <c r="AE69" s="46">
        <v>4</v>
      </c>
      <c r="AF69" s="46">
        <v>4</v>
      </c>
      <c r="AG69" s="46">
        <v>4</v>
      </c>
      <c r="AH69" s="46"/>
      <c r="AI69" s="23"/>
      <c r="AJ69" s="23"/>
      <c r="AK69" s="23"/>
      <c r="AL69" s="23"/>
      <c r="AM69" s="23"/>
      <c r="AN69" s="23"/>
      <c r="AO69" s="23"/>
      <c r="AP69" s="23"/>
      <c r="AQ69" s="23"/>
    </row>
    <row r="70" ht="18" spans="1:43">
      <c r="A70" s="32"/>
      <c r="B70" s="33"/>
      <c r="C70" s="45" t="s">
        <v>150</v>
      </c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62"/>
      <c r="X70" s="46"/>
      <c r="Y70" s="46"/>
      <c r="Z70" s="46"/>
      <c r="AA70" s="46"/>
      <c r="AB70" s="46">
        <v>4</v>
      </c>
      <c r="AC70" s="46">
        <v>4</v>
      </c>
      <c r="AD70" s="46">
        <v>4</v>
      </c>
      <c r="AE70" s="46">
        <v>4</v>
      </c>
      <c r="AF70" s="46">
        <v>4</v>
      </c>
      <c r="AG70" s="46">
        <v>4</v>
      </c>
      <c r="AH70" s="46"/>
      <c r="AI70" s="23"/>
      <c r="AJ70" s="23"/>
      <c r="AK70" s="23"/>
      <c r="AL70" s="23"/>
      <c r="AM70" s="23"/>
      <c r="AN70" s="23"/>
      <c r="AO70" s="23"/>
      <c r="AP70" s="23"/>
      <c r="AQ70" s="23"/>
    </row>
    <row r="71" ht="18" spans="1:43">
      <c r="A71" s="67" t="s">
        <v>65</v>
      </c>
      <c r="B71" s="33" t="s">
        <v>43</v>
      </c>
      <c r="C71" s="45" t="s">
        <v>147</v>
      </c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62"/>
      <c r="X71" s="46"/>
      <c r="Y71" s="46"/>
      <c r="Z71" s="46"/>
      <c r="AA71" s="46"/>
      <c r="AB71" s="46">
        <v>4</v>
      </c>
      <c r="AC71" s="46">
        <v>4</v>
      </c>
      <c r="AD71" s="46">
        <v>4</v>
      </c>
      <c r="AE71" s="46">
        <v>4</v>
      </c>
      <c r="AF71" s="46">
        <v>4</v>
      </c>
      <c r="AG71" s="46">
        <v>4</v>
      </c>
      <c r="AH71" s="46"/>
      <c r="AI71" s="23">
        <f>IF(A71="","",COUNTIF(D71:AH72,"&gt;2")/2)</f>
        <v>6</v>
      </c>
      <c r="AJ71" s="23" cm="1">
        <f t="array" ref="AJ71">SUMPRODUCT(IFERROR((IFERROR(WEEKDAY($D$3:$AH$3,2),999)&lt;6)*D71:AH72,0))</f>
        <v>32</v>
      </c>
      <c r="AK71" s="23" cm="1">
        <f t="array" ref="AK71">SUMPRODUCT((IFERROR(WEEKDAY($D$3:$AH$3,2),999)&lt;6)*D73:AH73)</f>
        <v>16</v>
      </c>
      <c r="AL71" s="23" cm="1">
        <f t="array" ref="AL71">SUMPRODUCT(IFERROR((IFERROR(WEEKDAY($D$3:$AH$3,2),0)&gt;5)*D71:AH73,0))</f>
        <v>24</v>
      </c>
      <c r="AM71" s="23">
        <f>IFERROR(SUM(AJ71:AL73),"")</f>
        <v>72</v>
      </c>
      <c r="AN71" s="23" t="s">
        <v>148</v>
      </c>
      <c r="AO71" s="23" cm="1">
        <f t="array" ref="AO71">SUMPRODUCT((IFERROR((D71:AH71+D72:AH72+D73:AH73),0)&gt;8)*1,IFERROR((D71:AH71+D72:AH72+D73:AH73-8),0))</f>
        <v>24</v>
      </c>
      <c r="AP71" s="23">
        <f>SUM(D71:AH73)-AO71</f>
        <v>48</v>
      </c>
      <c r="AQ71" s="23">
        <f>AM71-AO71-AP71</f>
        <v>0</v>
      </c>
    </row>
    <row r="72" ht="18" spans="1:43">
      <c r="A72" s="67"/>
      <c r="B72" s="33"/>
      <c r="C72" s="45" t="s">
        <v>149</v>
      </c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62"/>
      <c r="X72" s="46"/>
      <c r="Y72" s="46"/>
      <c r="Z72" s="46"/>
      <c r="AA72" s="46"/>
      <c r="AB72" s="46">
        <v>4</v>
      </c>
      <c r="AC72" s="46">
        <v>4</v>
      </c>
      <c r="AD72" s="46">
        <v>4</v>
      </c>
      <c r="AE72" s="46">
        <v>4</v>
      </c>
      <c r="AF72" s="46">
        <v>4</v>
      </c>
      <c r="AG72" s="46">
        <v>4</v>
      </c>
      <c r="AH72" s="46"/>
      <c r="AI72" s="23"/>
      <c r="AJ72" s="23"/>
      <c r="AK72" s="23"/>
      <c r="AL72" s="23"/>
      <c r="AM72" s="23"/>
      <c r="AN72" s="23"/>
      <c r="AO72" s="23"/>
      <c r="AP72" s="23"/>
      <c r="AQ72" s="23"/>
    </row>
    <row r="73" ht="18" spans="1:43">
      <c r="A73" s="67"/>
      <c r="B73" s="33"/>
      <c r="C73" s="45" t="s">
        <v>150</v>
      </c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62"/>
      <c r="X73" s="46"/>
      <c r="Y73" s="46"/>
      <c r="Z73" s="46"/>
      <c r="AA73" s="46"/>
      <c r="AB73" s="46">
        <v>4</v>
      </c>
      <c r="AC73" s="46">
        <v>4</v>
      </c>
      <c r="AD73" s="46">
        <v>4</v>
      </c>
      <c r="AE73" s="46">
        <v>4</v>
      </c>
      <c r="AF73" s="46">
        <v>4</v>
      </c>
      <c r="AG73" s="46">
        <v>4</v>
      </c>
      <c r="AH73" s="46"/>
      <c r="AI73" s="23"/>
      <c r="AJ73" s="23"/>
      <c r="AK73" s="23"/>
      <c r="AL73" s="23"/>
      <c r="AM73" s="23"/>
      <c r="AN73" s="23"/>
      <c r="AO73" s="23"/>
      <c r="AP73" s="23"/>
      <c r="AQ73" s="23"/>
    </row>
    <row r="74" ht="18" spans="1:43">
      <c r="A74" s="32" t="s">
        <v>66</v>
      </c>
      <c r="B74" s="33" t="s">
        <v>43</v>
      </c>
      <c r="C74" s="45" t="s">
        <v>147</v>
      </c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>
        <v>4</v>
      </c>
      <c r="Q74" s="46">
        <v>4</v>
      </c>
      <c r="R74" s="46">
        <v>4</v>
      </c>
      <c r="S74" s="46">
        <v>4</v>
      </c>
      <c r="T74" s="46"/>
      <c r="U74" s="46"/>
      <c r="V74" s="46">
        <v>4</v>
      </c>
      <c r="W74" s="62">
        <v>4</v>
      </c>
      <c r="X74" s="46">
        <v>4</v>
      </c>
      <c r="Y74" s="46">
        <v>4</v>
      </c>
      <c r="Z74" s="46"/>
      <c r="AA74" s="46"/>
      <c r="AB74" s="46"/>
      <c r="AC74" s="46"/>
      <c r="AD74" s="46"/>
      <c r="AE74" s="46"/>
      <c r="AF74" s="46"/>
      <c r="AG74" s="46"/>
      <c r="AH74" s="46"/>
      <c r="AI74" s="23">
        <f>IF(A74="","",COUNTIF(D74:AH75,"&gt;2")/2)</f>
        <v>8</v>
      </c>
      <c r="AJ74" s="23" cm="1">
        <f t="array" ref="AJ74">SUMPRODUCT(IFERROR((IFERROR(WEEKDAY($D$3:$AH$3,2),999)&lt;6)*D74:AH75,0))</f>
        <v>32</v>
      </c>
      <c r="AK74" s="23" cm="1">
        <f t="array" ref="AK74">SUMPRODUCT((IFERROR(WEEKDAY($D$3:$AH$3,2),999)&lt;6)*D76:AH76)</f>
        <v>13</v>
      </c>
      <c r="AL74" s="23" cm="1">
        <f t="array" ref="AL74">SUMPRODUCT(IFERROR((IFERROR(WEEKDAY($D$3:$AH$3,2),0)&gt;5)*D74:AH76,0))</f>
        <v>44</v>
      </c>
      <c r="AM74" s="23">
        <f>IFERROR(SUM(AJ74:AL76),"")</f>
        <v>89</v>
      </c>
      <c r="AN74" s="23" t="s">
        <v>148</v>
      </c>
      <c r="AO74" s="23" cm="1">
        <f t="array" ref="AO74">SUMPRODUCT((IFERROR((D74:AH74+D75:AH75+D76:AH76),0)&gt;8)*1,IFERROR((D74:AH74+D75:AH75+D76:AH76-8),0))</f>
        <v>25</v>
      </c>
      <c r="AP74" s="23">
        <f>SUM(D74:AH76)-AO74</f>
        <v>64</v>
      </c>
      <c r="AQ74" s="23">
        <f>AM74-AO74-AP74</f>
        <v>0</v>
      </c>
    </row>
    <row r="75" ht="18" spans="1:43">
      <c r="A75" s="32"/>
      <c r="B75" s="33"/>
      <c r="C75" s="45" t="s">
        <v>149</v>
      </c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>
        <v>4</v>
      </c>
      <c r="Q75" s="46">
        <v>4</v>
      </c>
      <c r="R75" s="46">
        <v>4</v>
      </c>
      <c r="S75" s="46">
        <v>4</v>
      </c>
      <c r="T75" s="46"/>
      <c r="U75" s="46"/>
      <c r="V75" s="46">
        <v>4</v>
      </c>
      <c r="W75" s="62">
        <v>4</v>
      </c>
      <c r="X75" s="46">
        <v>4</v>
      </c>
      <c r="Y75" s="46">
        <v>4</v>
      </c>
      <c r="Z75" s="46"/>
      <c r="AA75" s="46"/>
      <c r="AB75" s="46"/>
      <c r="AC75" s="46"/>
      <c r="AD75" s="46"/>
      <c r="AE75" s="46"/>
      <c r="AF75" s="46"/>
      <c r="AG75" s="46"/>
      <c r="AH75" s="46"/>
      <c r="AI75" s="23"/>
      <c r="AJ75" s="23"/>
      <c r="AK75" s="23"/>
      <c r="AL75" s="23"/>
      <c r="AM75" s="23"/>
      <c r="AN75" s="23"/>
      <c r="AO75" s="23"/>
      <c r="AP75" s="23"/>
      <c r="AQ75" s="23"/>
    </row>
    <row r="76" ht="18" spans="1:43">
      <c r="A76" s="32"/>
      <c r="B76" s="33"/>
      <c r="C76" s="45" t="s">
        <v>150</v>
      </c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>
        <v>3</v>
      </c>
      <c r="Q76" s="46">
        <v>2</v>
      </c>
      <c r="R76" s="46">
        <v>4</v>
      </c>
      <c r="S76" s="46">
        <v>4</v>
      </c>
      <c r="T76" s="46"/>
      <c r="U76" s="46"/>
      <c r="V76" s="46">
        <v>3</v>
      </c>
      <c r="W76" s="62">
        <v>4</v>
      </c>
      <c r="X76" s="46">
        <v>3</v>
      </c>
      <c r="Y76" s="46">
        <v>2</v>
      </c>
      <c r="Z76" s="46"/>
      <c r="AA76" s="46"/>
      <c r="AB76" s="46"/>
      <c r="AC76" s="46"/>
      <c r="AD76" s="46"/>
      <c r="AE76" s="46"/>
      <c r="AF76" s="46"/>
      <c r="AG76" s="46"/>
      <c r="AH76" s="46"/>
      <c r="AI76" s="23"/>
      <c r="AJ76" s="23"/>
      <c r="AK76" s="23"/>
      <c r="AL76" s="23"/>
      <c r="AM76" s="23"/>
      <c r="AN76" s="23"/>
      <c r="AO76" s="23"/>
      <c r="AP76" s="23"/>
      <c r="AQ76" s="23"/>
    </row>
    <row r="77" ht="18" spans="1:43">
      <c r="A77" s="68" t="s">
        <v>85</v>
      </c>
      <c r="B77" s="33" t="s">
        <v>43</v>
      </c>
      <c r="C77" s="33" t="s">
        <v>147</v>
      </c>
      <c r="D77" s="69">
        <v>4</v>
      </c>
      <c r="E77" s="69">
        <v>4</v>
      </c>
      <c r="F77" s="69">
        <v>4</v>
      </c>
      <c r="G77" s="69">
        <v>4</v>
      </c>
      <c r="H77" s="69">
        <v>4</v>
      </c>
      <c r="I77" s="69">
        <v>4</v>
      </c>
      <c r="J77" s="69">
        <v>4</v>
      </c>
      <c r="K77" s="69">
        <v>4</v>
      </c>
      <c r="L77" s="69">
        <v>4</v>
      </c>
      <c r="M77" s="66">
        <v>0</v>
      </c>
      <c r="N77" s="66">
        <v>0</v>
      </c>
      <c r="O77" s="66">
        <v>0</v>
      </c>
      <c r="P77" s="66">
        <v>0</v>
      </c>
      <c r="Q77" s="66">
        <v>0</v>
      </c>
      <c r="R77" s="69">
        <v>4</v>
      </c>
      <c r="S77" s="69">
        <v>4</v>
      </c>
      <c r="T77" s="69">
        <v>4</v>
      </c>
      <c r="U77" s="69">
        <v>4</v>
      </c>
      <c r="V77" s="69">
        <v>4</v>
      </c>
      <c r="W77" s="62">
        <v>4</v>
      </c>
      <c r="X77" s="69">
        <v>4</v>
      </c>
      <c r="Y77" s="69">
        <v>4</v>
      </c>
      <c r="Z77" s="69">
        <v>4</v>
      </c>
      <c r="AA77" s="69">
        <v>4</v>
      </c>
      <c r="AB77" s="69">
        <v>4</v>
      </c>
      <c r="AC77" s="69">
        <v>4</v>
      </c>
      <c r="AD77" s="69">
        <v>4</v>
      </c>
      <c r="AE77" s="69">
        <v>4</v>
      </c>
      <c r="AF77" s="66"/>
      <c r="AG77" s="66"/>
      <c r="AH77" s="66"/>
      <c r="AI77" s="23">
        <f>IF(A77="","",COUNTIF(D77:AH78,"&gt;2")/2)</f>
        <v>23.5</v>
      </c>
      <c r="AJ77" s="23" cm="1">
        <f t="array" ref="AJ77">SUMPRODUCT(IFERROR((IFERROR(WEEKDAY($D$3:$AH$3,2),999)&lt;6)*D77:AH78,0))</f>
        <v>138</v>
      </c>
      <c r="AK77" s="23" cm="1">
        <f t="array" ref="AK77">SUMPRODUCT((IFERROR(WEEKDAY($D$3:$AH$3,2),999)&lt;6)*D79:AH79)</f>
        <v>48</v>
      </c>
      <c r="AL77" s="23" cm="1">
        <f t="array" ref="AL77">SUMPRODUCT(IFERROR((IFERROR(WEEKDAY($D$3:$AH$3,2),0)&gt;5)*D77:AH79,0))</f>
        <v>65</v>
      </c>
      <c r="AM77" s="23">
        <f>IFERROR(SUM(AJ77:AL79),"")</f>
        <v>251</v>
      </c>
      <c r="AN77" s="23" t="s">
        <v>148</v>
      </c>
      <c r="AO77" s="23" cm="1">
        <f t="array" ref="AO77">SUMPRODUCT((IFERROR((D77:AH77+D78:AH78+D79:AH79),0)&gt;8)*1,IFERROR((D77:AH77+D78:AH78+D79:AH79-8),0))</f>
        <v>62</v>
      </c>
      <c r="AP77" s="23">
        <f>SUM(D77:AH79)-AO77</f>
        <v>189</v>
      </c>
      <c r="AQ77" s="23">
        <f>AM77-AO77-AP77</f>
        <v>0</v>
      </c>
    </row>
    <row r="78" ht="18" spans="1:43">
      <c r="A78" s="68"/>
      <c r="B78" s="33"/>
      <c r="C78" s="33" t="s">
        <v>149</v>
      </c>
      <c r="D78" s="69">
        <v>4</v>
      </c>
      <c r="E78" s="69">
        <v>4</v>
      </c>
      <c r="F78" s="69">
        <v>4</v>
      </c>
      <c r="G78" s="69">
        <v>4</v>
      </c>
      <c r="H78" s="69">
        <v>4</v>
      </c>
      <c r="I78" s="69">
        <v>4</v>
      </c>
      <c r="J78" s="69">
        <v>4</v>
      </c>
      <c r="K78" s="69">
        <v>3</v>
      </c>
      <c r="L78" s="69">
        <v>4</v>
      </c>
      <c r="M78" s="66">
        <v>0</v>
      </c>
      <c r="N78" s="66">
        <v>0</v>
      </c>
      <c r="O78" s="66">
        <v>0</v>
      </c>
      <c r="P78" s="66">
        <v>0</v>
      </c>
      <c r="Q78" s="66">
        <v>0</v>
      </c>
      <c r="R78" s="69">
        <v>4</v>
      </c>
      <c r="S78" s="69">
        <v>4</v>
      </c>
      <c r="T78" s="69">
        <v>4</v>
      </c>
      <c r="U78" s="69">
        <v>4</v>
      </c>
      <c r="V78" s="69">
        <v>3</v>
      </c>
      <c r="W78" s="62">
        <v>4</v>
      </c>
      <c r="X78" s="69">
        <v>4</v>
      </c>
      <c r="Y78" s="69">
        <v>4</v>
      </c>
      <c r="Z78" s="69">
        <v>4</v>
      </c>
      <c r="AA78" s="69">
        <v>4</v>
      </c>
      <c r="AB78" s="69">
        <v>4</v>
      </c>
      <c r="AC78" s="69">
        <v>4</v>
      </c>
      <c r="AD78" s="69">
        <v>4</v>
      </c>
      <c r="AE78" s="69">
        <v>4</v>
      </c>
      <c r="AF78" s="69">
        <v>4</v>
      </c>
      <c r="AG78" s="66"/>
      <c r="AH78" s="66"/>
      <c r="AI78" s="23"/>
      <c r="AJ78" s="23"/>
      <c r="AK78" s="23"/>
      <c r="AL78" s="23"/>
      <c r="AM78" s="23"/>
      <c r="AN78" s="23"/>
      <c r="AO78" s="23"/>
      <c r="AP78" s="23"/>
      <c r="AQ78" s="23"/>
    </row>
    <row r="79" ht="18" spans="1:43">
      <c r="A79" s="70"/>
      <c r="B79" s="33"/>
      <c r="C79" s="33" t="s">
        <v>150</v>
      </c>
      <c r="D79" s="69">
        <v>3</v>
      </c>
      <c r="E79" s="69">
        <v>3</v>
      </c>
      <c r="F79" s="69">
        <v>3</v>
      </c>
      <c r="G79" s="69">
        <v>3</v>
      </c>
      <c r="H79" s="69">
        <v>3</v>
      </c>
      <c r="I79" s="69">
        <v>3</v>
      </c>
      <c r="J79" s="69">
        <v>3</v>
      </c>
      <c r="K79" s="66"/>
      <c r="L79" s="69">
        <v>3</v>
      </c>
      <c r="M79" s="66">
        <v>0</v>
      </c>
      <c r="N79" s="66">
        <v>0</v>
      </c>
      <c r="O79" s="66">
        <v>0</v>
      </c>
      <c r="P79" s="66">
        <v>0</v>
      </c>
      <c r="Q79" s="66">
        <v>0</v>
      </c>
      <c r="R79" s="69">
        <v>3</v>
      </c>
      <c r="S79" s="69">
        <v>3</v>
      </c>
      <c r="T79" s="69">
        <v>3</v>
      </c>
      <c r="U79" s="69">
        <v>3</v>
      </c>
      <c r="V79" s="66"/>
      <c r="W79" s="62">
        <v>2</v>
      </c>
      <c r="X79" s="69">
        <v>3</v>
      </c>
      <c r="Y79" s="69">
        <v>3</v>
      </c>
      <c r="Z79" s="69">
        <v>3</v>
      </c>
      <c r="AA79" s="69">
        <v>3</v>
      </c>
      <c r="AB79" s="69">
        <v>3</v>
      </c>
      <c r="AC79" s="69">
        <v>3</v>
      </c>
      <c r="AD79" s="69">
        <v>3</v>
      </c>
      <c r="AE79" s="69">
        <v>3</v>
      </c>
      <c r="AF79" s="69">
        <v>3</v>
      </c>
      <c r="AG79" s="66"/>
      <c r="AH79" s="66"/>
      <c r="AI79" s="23"/>
      <c r="AJ79" s="23"/>
      <c r="AK79" s="23"/>
      <c r="AL79" s="23"/>
      <c r="AM79" s="23"/>
      <c r="AN79" s="23"/>
      <c r="AO79" s="23"/>
      <c r="AP79" s="23"/>
      <c r="AQ79" s="23"/>
    </row>
    <row r="80" ht="18" spans="1:43">
      <c r="A80" s="68" t="s">
        <v>89</v>
      </c>
      <c r="B80" s="33" t="s">
        <v>43</v>
      </c>
      <c r="C80" s="33" t="s">
        <v>147</v>
      </c>
      <c r="D80" s="66">
        <v>4</v>
      </c>
      <c r="E80" s="66">
        <v>3</v>
      </c>
      <c r="F80" s="66">
        <v>4</v>
      </c>
      <c r="G80" s="66" t="s">
        <v>152</v>
      </c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2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23">
        <f>IF(A80="","",COUNTIF(D80:AH81,"&gt;2")/2)</f>
        <v>2.5</v>
      </c>
      <c r="AJ80" s="23" cm="1">
        <f t="array" ref="AJ80">SUMPRODUCT(IFERROR((IFERROR(WEEKDAY($D$3:$AH$3,2),999)&lt;6)*D80:AH81,0))</f>
        <v>19</v>
      </c>
      <c r="AK80" s="23" cm="1">
        <f t="array" ref="AK80">SUMPRODUCT((IFERROR(WEEKDAY($D$3:$AH$3,2),999)&lt;6)*D82:AH82)</f>
        <v>6.5</v>
      </c>
      <c r="AL80" s="23" cm="1">
        <f t="array" ref="AL80">SUMPRODUCT(IFERROR((IFERROR(WEEKDAY($D$3:$AH$3,2),0)&gt;5)*D80:AH82,0))</f>
        <v>0</v>
      </c>
      <c r="AM80" s="23">
        <f>IFERROR(SUM(AJ80:AL82),"")</f>
        <v>25.5</v>
      </c>
      <c r="AN80" s="23" t="s">
        <v>148</v>
      </c>
      <c r="AO80" s="23" cm="1">
        <f t="array" ref="AO80">SUMPRODUCT((IFERROR((D80:AH80+D81:AH81+D82:AH82),0)&gt;8)*1,IFERROR((D80:AH80+D81:AH81+D82:AH82-8),0))</f>
        <v>6.5</v>
      </c>
      <c r="AP80" s="23">
        <f>SUM(D80:AH82)-AO80</f>
        <v>19</v>
      </c>
      <c r="AQ80" s="23">
        <f>AM80-AO80-AP80</f>
        <v>0</v>
      </c>
    </row>
    <row r="81" ht="18" spans="1:43">
      <c r="A81" s="68"/>
      <c r="B81" s="33"/>
      <c r="C81" s="33" t="s">
        <v>149</v>
      </c>
      <c r="D81" s="66">
        <v>4</v>
      </c>
      <c r="E81" s="66">
        <v>0</v>
      </c>
      <c r="F81" s="66">
        <v>4</v>
      </c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2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66"/>
      <c r="AI81" s="23"/>
      <c r="AJ81" s="23"/>
      <c r="AK81" s="23"/>
      <c r="AL81" s="23"/>
      <c r="AM81" s="23"/>
      <c r="AN81" s="23"/>
      <c r="AO81" s="23"/>
      <c r="AP81" s="23"/>
      <c r="AQ81" s="23"/>
    </row>
    <row r="82" ht="18" spans="1:43">
      <c r="A82" s="70"/>
      <c r="B82" s="33"/>
      <c r="C82" s="33" t="s">
        <v>150</v>
      </c>
      <c r="D82" s="66">
        <v>3.5</v>
      </c>
      <c r="E82" s="66">
        <v>0</v>
      </c>
      <c r="F82" s="66">
        <v>3</v>
      </c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2"/>
      <c r="X82" s="66"/>
      <c r="Y82" s="66"/>
      <c r="Z82" s="66"/>
      <c r="AA82" s="66"/>
      <c r="AB82" s="66"/>
      <c r="AC82" s="66"/>
      <c r="AD82" s="66"/>
      <c r="AE82" s="66"/>
      <c r="AF82" s="66"/>
      <c r="AG82" s="66"/>
      <c r="AH82" s="66"/>
      <c r="AI82" s="23"/>
      <c r="AJ82" s="23"/>
      <c r="AK82" s="23"/>
      <c r="AL82" s="23"/>
      <c r="AM82" s="23"/>
      <c r="AN82" s="23"/>
      <c r="AO82" s="23"/>
      <c r="AP82" s="23"/>
      <c r="AQ82" s="23"/>
    </row>
    <row r="83" ht="18" spans="1:43">
      <c r="A83" s="68" t="s">
        <v>54</v>
      </c>
      <c r="B83" s="33" t="s">
        <v>43</v>
      </c>
      <c r="C83" s="33" t="s">
        <v>147</v>
      </c>
      <c r="D83" s="66">
        <v>4</v>
      </c>
      <c r="E83" s="69">
        <v>4</v>
      </c>
      <c r="F83" s="66">
        <v>0</v>
      </c>
      <c r="G83" s="66">
        <v>4</v>
      </c>
      <c r="H83" s="66">
        <v>4</v>
      </c>
      <c r="I83" s="66">
        <v>4</v>
      </c>
      <c r="J83" s="66">
        <v>4</v>
      </c>
      <c r="K83" s="66">
        <v>4</v>
      </c>
      <c r="L83" s="66">
        <v>4</v>
      </c>
      <c r="M83" s="66">
        <v>4</v>
      </c>
      <c r="N83" s="66">
        <v>4</v>
      </c>
      <c r="O83" s="66">
        <v>4</v>
      </c>
      <c r="P83" s="66">
        <v>4</v>
      </c>
      <c r="Q83" s="66">
        <v>4</v>
      </c>
      <c r="R83" s="66">
        <v>4</v>
      </c>
      <c r="S83" s="66">
        <v>4</v>
      </c>
      <c r="T83" s="66">
        <v>4</v>
      </c>
      <c r="U83" s="66" t="s">
        <v>152</v>
      </c>
      <c r="V83" s="66"/>
      <c r="W83" s="62"/>
      <c r="X83" s="66"/>
      <c r="Y83" s="66"/>
      <c r="Z83" s="66"/>
      <c r="AA83" s="66"/>
      <c r="AB83" s="66"/>
      <c r="AC83" s="66"/>
      <c r="AD83" s="66"/>
      <c r="AE83" s="66"/>
      <c r="AF83" s="66"/>
      <c r="AG83" s="66"/>
      <c r="AH83" s="66"/>
      <c r="AI83" s="23">
        <f>IF(A83="","",COUNTIF(D83:AH84,"&gt;2")/2)</f>
        <v>16</v>
      </c>
      <c r="AJ83" s="23" cm="1">
        <f t="array" ref="AJ83">SUMPRODUCT(IFERROR((IFERROR(WEEKDAY($D$3:$AH$3,2),999)&lt;6)*D83:AH84,0))</f>
        <v>96</v>
      </c>
      <c r="AK83" s="23" cm="1">
        <f t="array" ref="AK83">SUMPRODUCT((IFERROR(WEEKDAY($D$3:$AH$3,2),999)&lt;6)*D85:AH85)</f>
        <v>30</v>
      </c>
      <c r="AL83" s="23" cm="1">
        <f t="array" ref="AL83">SUMPRODUCT(IFERROR((IFERROR(WEEKDAY($D$3:$AH$3,2),0)&gt;5)*D83:AH85,0))</f>
        <v>42</v>
      </c>
      <c r="AM83" s="23">
        <f>IFERROR(SUM(AJ83:AL85),"")</f>
        <v>168</v>
      </c>
      <c r="AN83" s="23" t="s">
        <v>148</v>
      </c>
      <c r="AO83" s="23" cm="1">
        <f t="array" ref="AO83">SUMPRODUCT((IFERROR((D83:AH83+D84:AH84+D85:AH85),0)&gt;8)*1,IFERROR((D83:AH83+D84:AH84+D85:AH85-8),0))</f>
        <v>40</v>
      </c>
      <c r="AP83" s="23">
        <f>SUM(D83:AH85)-AO83</f>
        <v>128</v>
      </c>
      <c r="AQ83" s="23">
        <f>AM83-AO83-AP83</f>
        <v>0</v>
      </c>
    </row>
    <row r="84" ht="18" spans="1:43">
      <c r="A84" s="68"/>
      <c r="B84" s="33"/>
      <c r="C84" s="33" t="s">
        <v>149</v>
      </c>
      <c r="D84" s="66">
        <v>4</v>
      </c>
      <c r="E84" s="69">
        <v>4</v>
      </c>
      <c r="F84" s="66">
        <v>0</v>
      </c>
      <c r="G84" s="66">
        <v>4</v>
      </c>
      <c r="H84" s="66">
        <v>4</v>
      </c>
      <c r="I84" s="66">
        <v>4</v>
      </c>
      <c r="J84" s="66">
        <v>4</v>
      </c>
      <c r="K84" s="66">
        <v>4</v>
      </c>
      <c r="L84" s="66">
        <v>4</v>
      </c>
      <c r="M84" s="66">
        <v>4</v>
      </c>
      <c r="N84" s="66">
        <v>4</v>
      </c>
      <c r="O84" s="66">
        <v>4</v>
      </c>
      <c r="P84" s="66">
        <v>4</v>
      </c>
      <c r="Q84" s="66">
        <v>4</v>
      </c>
      <c r="R84" s="66">
        <v>4</v>
      </c>
      <c r="S84" s="66">
        <v>4</v>
      </c>
      <c r="T84" s="66">
        <v>4</v>
      </c>
      <c r="U84" s="66"/>
      <c r="V84" s="66"/>
      <c r="W84" s="62"/>
      <c r="X84" s="66"/>
      <c r="Y84" s="66"/>
      <c r="Z84" s="66"/>
      <c r="AA84" s="66"/>
      <c r="AB84" s="66"/>
      <c r="AC84" s="66"/>
      <c r="AD84" s="66"/>
      <c r="AE84" s="66"/>
      <c r="AF84" s="66"/>
      <c r="AG84" s="66"/>
      <c r="AH84" s="66"/>
      <c r="AI84" s="23"/>
      <c r="AJ84" s="23"/>
      <c r="AK84" s="23"/>
      <c r="AL84" s="23"/>
      <c r="AM84" s="23"/>
      <c r="AN84" s="23"/>
      <c r="AO84" s="23"/>
      <c r="AP84" s="23"/>
      <c r="AQ84" s="23"/>
    </row>
    <row r="85" ht="18" spans="1:43">
      <c r="A85" s="70"/>
      <c r="B85" s="33"/>
      <c r="C85" s="71" t="s">
        <v>150</v>
      </c>
      <c r="D85" s="66">
        <v>2</v>
      </c>
      <c r="E85" s="69">
        <v>4</v>
      </c>
      <c r="F85" s="66">
        <v>0</v>
      </c>
      <c r="G85" s="66">
        <v>3</v>
      </c>
      <c r="H85" s="66">
        <v>2</v>
      </c>
      <c r="I85" s="66">
        <v>3</v>
      </c>
      <c r="J85" s="66">
        <v>3</v>
      </c>
      <c r="K85" s="66">
        <v>3</v>
      </c>
      <c r="L85" s="66">
        <v>3</v>
      </c>
      <c r="M85" s="66">
        <v>3</v>
      </c>
      <c r="N85" s="66">
        <v>1</v>
      </c>
      <c r="O85" s="66">
        <v>3</v>
      </c>
      <c r="P85" s="66">
        <v>3</v>
      </c>
      <c r="Q85" s="66">
        <v>1</v>
      </c>
      <c r="R85" s="66">
        <v>2</v>
      </c>
      <c r="S85" s="66">
        <v>3</v>
      </c>
      <c r="T85" s="66">
        <v>1</v>
      </c>
      <c r="U85" s="66"/>
      <c r="V85" s="66"/>
      <c r="W85" s="62"/>
      <c r="X85" s="66"/>
      <c r="Y85" s="66"/>
      <c r="Z85" s="66"/>
      <c r="AA85" s="66"/>
      <c r="AB85" s="66"/>
      <c r="AC85" s="66"/>
      <c r="AD85" s="66"/>
      <c r="AE85" s="66"/>
      <c r="AF85" s="66"/>
      <c r="AG85" s="66"/>
      <c r="AH85" s="66"/>
      <c r="AI85" s="23"/>
      <c r="AJ85" s="23"/>
      <c r="AK85" s="23"/>
      <c r="AL85" s="23"/>
      <c r="AM85" s="23"/>
      <c r="AN85" s="23"/>
      <c r="AO85" s="23"/>
      <c r="AP85" s="23"/>
      <c r="AQ85" s="23"/>
    </row>
    <row r="86" ht="18" spans="1:43">
      <c r="A86" s="68" t="s">
        <v>55</v>
      </c>
      <c r="B86" s="33" t="s">
        <v>43</v>
      </c>
      <c r="C86" s="33" t="s">
        <v>147</v>
      </c>
      <c r="D86" s="66">
        <v>4</v>
      </c>
      <c r="E86" s="69">
        <v>4</v>
      </c>
      <c r="F86" s="66">
        <v>0</v>
      </c>
      <c r="G86" s="66">
        <v>4</v>
      </c>
      <c r="H86" s="66">
        <v>4</v>
      </c>
      <c r="I86" s="66">
        <v>4</v>
      </c>
      <c r="J86" s="66">
        <v>4</v>
      </c>
      <c r="K86" s="66" t="s">
        <v>152</v>
      </c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2"/>
      <c r="X86" s="66"/>
      <c r="Y86" s="66"/>
      <c r="Z86" s="66"/>
      <c r="AA86" s="66"/>
      <c r="AB86" s="66"/>
      <c r="AC86" s="66"/>
      <c r="AD86" s="66"/>
      <c r="AE86" s="66"/>
      <c r="AF86" s="66"/>
      <c r="AG86" s="66"/>
      <c r="AH86" s="66"/>
      <c r="AI86" s="23">
        <f>IF(A86="","",COUNTIF(D86:AH87,"&gt;2")/2)</f>
        <v>6</v>
      </c>
      <c r="AJ86" s="23" cm="1">
        <f t="array" ref="AJ86">SUMPRODUCT(IFERROR((IFERROR(WEEKDAY($D$3:$AH$3,2),999)&lt;6)*D86:AH87,0))</f>
        <v>32</v>
      </c>
      <c r="AK86" s="23" cm="1">
        <f t="array" ref="AK86">SUMPRODUCT((IFERROR(WEEKDAY($D$3:$AH$3,2),999)&lt;6)*D88:AH88)</f>
        <v>8</v>
      </c>
      <c r="AL86" s="23" cm="1">
        <f t="array" ref="AL86">SUMPRODUCT(IFERROR((IFERROR(WEEKDAY($D$3:$AH$3,2),0)&gt;5)*D86:AH88,0))</f>
        <v>19.5</v>
      </c>
      <c r="AM86" s="23">
        <f>IFERROR(SUM(AJ86:AL88),"")</f>
        <v>59.5</v>
      </c>
      <c r="AN86" s="23" t="s">
        <v>148</v>
      </c>
      <c r="AO86" s="23" cm="1">
        <f t="array" ref="AO86">SUMPRODUCT((IFERROR((D86:AH86+D87:AH87+D88:AH88),0)&gt;8)*1,IFERROR((D86:AH86+D87:AH87+D88:AH88-8),0))</f>
        <v>11.5</v>
      </c>
      <c r="AP86" s="23">
        <f>SUM(D86:AH88)-AO86</f>
        <v>48</v>
      </c>
      <c r="AQ86" s="23">
        <f>AM86-AO86-AP86</f>
        <v>0</v>
      </c>
    </row>
    <row r="87" ht="18" spans="1:43">
      <c r="A87" s="68"/>
      <c r="B87" s="33"/>
      <c r="C87" s="33" t="s">
        <v>149</v>
      </c>
      <c r="D87" s="66">
        <v>4</v>
      </c>
      <c r="E87" s="69">
        <v>4</v>
      </c>
      <c r="F87" s="66">
        <v>0</v>
      </c>
      <c r="G87" s="66">
        <v>4</v>
      </c>
      <c r="H87" s="66">
        <v>4</v>
      </c>
      <c r="I87" s="66">
        <v>4</v>
      </c>
      <c r="J87" s="66">
        <v>4</v>
      </c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2"/>
      <c r="X87" s="66"/>
      <c r="Y87" s="66"/>
      <c r="Z87" s="66"/>
      <c r="AA87" s="66"/>
      <c r="AB87" s="66"/>
      <c r="AC87" s="66"/>
      <c r="AD87" s="66"/>
      <c r="AE87" s="66"/>
      <c r="AF87" s="66"/>
      <c r="AG87" s="66"/>
      <c r="AH87" s="66"/>
      <c r="AI87" s="23"/>
      <c r="AJ87" s="23"/>
      <c r="AK87" s="23"/>
      <c r="AL87" s="23"/>
      <c r="AM87" s="23"/>
      <c r="AN87" s="23"/>
      <c r="AO87" s="23"/>
      <c r="AP87" s="23"/>
      <c r="AQ87" s="23"/>
    </row>
    <row r="88" ht="18" spans="1:43">
      <c r="A88" s="70"/>
      <c r="B88" s="33"/>
      <c r="C88" s="71" t="s">
        <v>150</v>
      </c>
      <c r="D88" s="66">
        <v>2</v>
      </c>
      <c r="E88" s="69">
        <v>4</v>
      </c>
      <c r="F88" s="66">
        <v>0</v>
      </c>
      <c r="G88" s="66"/>
      <c r="H88" s="66">
        <v>2</v>
      </c>
      <c r="I88" s="66">
        <v>3</v>
      </c>
      <c r="J88" s="66">
        <v>0.5</v>
      </c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2"/>
      <c r="X88" s="66"/>
      <c r="Y88" s="66"/>
      <c r="Z88" s="66"/>
      <c r="AA88" s="66"/>
      <c r="AB88" s="66"/>
      <c r="AC88" s="66"/>
      <c r="AD88" s="66"/>
      <c r="AE88" s="66"/>
      <c r="AF88" s="66"/>
      <c r="AG88" s="66"/>
      <c r="AH88" s="66"/>
      <c r="AI88" s="23"/>
      <c r="AJ88" s="23"/>
      <c r="AK88" s="23"/>
      <c r="AL88" s="23"/>
      <c r="AM88" s="23"/>
      <c r="AN88" s="23"/>
      <c r="AO88" s="23"/>
      <c r="AP88" s="23"/>
      <c r="AQ88" s="23"/>
    </row>
    <row r="89" ht="18" spans="1:43">
      <c r="A89" s="68" t="s">
        <v>67</v>
      </c>
      <c r="B89" s="33" t="s">
        <v>43</v>
      </c>
      <c r="C89" s="33" t="s">
        <v>147</v>
      </c>
      <c r="D89" s="66">
        <v>4</v>
      </c>
      <c r="E89" s="69">
        <v>4</v>
      </c>
      <c r="F89" s="66">
        <v>0</v>
      </c>
      <c r="G89" s="66">
        <v>4</v>
      </c>
      <c r="H89" s="66">
        <v>4</v>
      </c>
      <c r="I89" s="66">
        <v>4</v>
      </c>
      <c r="J89" s="66">
        <v>4</v>
      </c>
      <c r="K89" s="66">
        <v>4</v>
      </c>
      <c r="L89" s="66">
        <v>4</v>
      </c>
      <c r="M89" s="66">
        <v>4</v>
      </c>
      <c r="N89" s="66">
        <v>4</v>
      </c>
      <c r="O89" s="66">
        <v>4</v>
      </c>
      <c r="P89" s="66">
        <v>4</v>
      </c>
      <c r="Q89" s="66">
        <v>0</v>
      </c>
      <c r="R89" s="66">
        <v>4</v>
      </c>
      <c r="S89" s="66">
        <v>4</v>
      </c>
      <c r="T89" s="66">
        <v>0</v>
      </c>
      <c r="U89" s="66">
        <v>4</v>
      </c>
      <c r="V89" s="66">
        <v>4</v>
      </c>
      <c r="W89" s="62">
        <v>4</v>
      </c>
      <c r="X89" s="66">
        <v>4</v>
      </c>
      <c r="Y89" s="66">
        <v>4</v>
      </c>
      <c r="Z89" s="66">
        <v>4</v>
      </c>
      <c r="AA89" s="66">
        <v>4</v>
      </c>
      <c r="AB89" s="66">
        <v>4</v>
      </c>
      <c r="AC89" s="66">
        <v>4</v>
      </c>
      <c r="AD89" s="66">
        <v>4</v>
      </c>
      <c r="AE89" s="66">
        <v>4</v>
      </c>
      <c r="AF89" s="66">
        <v>4</v>
      </c>
      <c r="AG89" s="66">
        <v>4</v>
      </c>
      <c r="AH89" s="66"/>
      <c r="AI89" s="23">
        <f>IF(A89="","",COUNTIF(D89:AH90,"&gt;2")/2)</f>
        <v>26.5</v>
      </c>
      <c r="AJ89" s="23" cm="1">
        <f t="array" ref="AJ89">SUMPRODUCT(IFERROR((IFERROR(WEEKDAY($D$3:$AH$3,2),999)&lt;6)*D89:AH90,0))</f>
        <v>156</v>
      </c>
      <c r="AK89" s="23" cm="1">
        <f t="array" ref="AK89">SUMPRODUCT((IFERROR(WEEKDAY($D$3:$AH$3,2),999)&lt;6)*D91:AH91)</f>
        <v>62</v>
      </c>
      <c r="AL89" s="23" cm="1">
        <f t="array" ref="AL89">SUMPRODUCT(IFERROR((IFERROR(WEEKDAY($D$3:$AH$3,2),0)&gt;5)*D89:AH91,0))</f>
        <v>78.5</v>
      </c>
      <c r="AM89" s="23">
        <f>IFERROR(SUM(AJ89:AL91),"")</f>
        <v>296.5</v>
      </c>
      <c r="AN89" s="23" t="s">
        <v>148</v>
      </c>
      <c r="AO89" s="23" cm="1">
        <f t="array" ref="AO89">SUMPRODUCT((IFERROR((D89:AH89+D90:AH90+D91:AH91),0)&gt;8)*1,IFERROR((D89:AH89+D90:AH90+D91:AH91-8),0))</f>
        <v>84.5</v>
      </c>
      <c r="AP89" s="23">
        <f>SUM(D89:AH91)-AO89</f>
        <v>212</v>
      </c>
      <c r="AQ89" s="23">
        <f>AM89-AO89-AP89</f>
        <v>0</v>
      </c>
    </row>
    <row r="90" ht="18" spans="1:43">
      <c r="A90" s="68"/>
      <c r="B90" s="33"/>
      <c r="C90" s="33" t="s">
        <v>149</v>
      </c>
      <c r="D90" s="66">
        <v>4</v>
      </c>
      <c r="E90" s="69">
        <v>4</v>
      </c>
      <c r="F90" s="66">
        <v>0</v>
      </c>
      <c r="G90" s="66">
        <v>4</v>
      </c>
      <c r="H90" s="66">
        <v>4</v>
      </c>
      <c r="I90" s="66">
        <v>4</v>
      </c>
      <c r="J90" s="66">
        <v>4</v>
      </c>
      <c r="K90" s="66">
        <v>4</v>
      </c>
      <c r="L90" s="66">
        <v>4</v>
      </c>
      <c r="M90" s="66">
        <v>4</v>
      </c>
      <c r="N90" s="66">
        <v>4</v>
      </c>
      <c r="O90" s="66">
        <v>4</v>
      </c>
      <c r="P90" s="66">
        <v>4</v>
      </c>
      <c r="Q90" s="66">
        <v>0</v>
      </c>
      <c r="R90" s="66">
        <v>4</v>
      </c>
      <c r="S90" s="66"/>
      <c r="T90" s="66">
        <v>0</v>
      </c>
      <c r="U90" s="66">
        <v>4</v>
      </c>
      <c r="V90" s="66">
        <v>4</v>
      </c>
      <c r="W90" s="62">
        <v>4</v>
      </c>
      <c r="X90" s="66">
        <v>4</v>
      </c>
      <c r="Y90" s="66">
        <v>4</v>
      </c>
      <c r="Z90" s="66">
        <v>4</v>
      </c>
      <c r="AA90" s="66">
        <v>4</v>
      </c>
      <c r="AB90" s="66">
        <v>4</v>
      </c>
      <c r="AC90" s="66">
        <v>4</v>
      </c>
      <c r="AD90" s="66">
        <v>4</v>
      </c>
      <c r="AE90" s="66">
        <v>4</v>
      </c>
      <c r="AF90" s="66">
        <v>4</v>
      </c>
      <c r="AG90" s="66">
        <v>4</v>
      </c>
      <c r="AH90" s="66"/>
      <c r="AI90" s="23"/>
      <c r="AJ90" s="23"/>
      <c r="AK90" s="23"/>
      <c r="AL90" s="23"/>
      <c r="AM90" s="23"/>
      <c r="AN90" s="23"/>
      <c r="AO90" s="23"/>
      <c r="AP90" s="23"/>
      <c r="AQ90" s="23"/>
    </row>
    <row r="91" ht="18" spans="1:43">
      <c r="A91" s="70"/>
      <c r="B91" s="33"/>
      <c r="C91" s="71" t="s">
        <v>150</v>
      </c>
      <c r="D91" s="66">
        <v>4</v>
      </c>
      <c r="E91" s="69">
        <v>3.5</v>
      </c>
      <c r="F91" s="66">
        <v>0</v>
      </c>
      <c r="G91" s="66">
        <v>3</v>
      </c>
      <c r="H91" s="66">
        <v>3</v>
      </c>
      <c r="I91" s="66">
        <v>3.5</v>
      </c>
      <c r="J91" s="66"/>
      <c r="K91" s="66">
        <v>1</v>
      </c>
      <c r="L91" s="66">
        <v>3.5</v>
      </c>
      <c r="M91" s="66">
        <v>3</v>
      </c>
      <c r="N91" s="66">
        <v>3</v>
      </c>
      <c r="O91" s="66">
        <v>5</v>
      </c>
      <c r="P91" s="66">
        <v>6.5</v>
      </c>
      <c r="Q91" s="66">
        <v>0</v>
      </c>
      <c r="R91" s="66">
        <v>4</v>
      </c>
      <c r="S91" s="66"/>
      <c r="T91" s="66">
        <v>0</v>
      </c>
      <c r="U91" s="66">
        <v>4</v>
      </c>
      <c r="V91" s="66">
        <v>4</v>
      </c>
      <c r="W91" s="62">
        <v>3</v>
      </c>
      <c r="X91" s="66">
        <v>3.5</v>
      </c>
      <c r="Y91" s="66">
        <v>4</v>
      </c>
      <c r="Z91" s="66">
        <v>3</v>
      </c>
      <c r="AA91" s="66">
        <v>3</v>
      </c>
      <c r="AB91" s="66">
        <v>3.5</v>
      </c>
      <c r="AC91" s="66">
        <v>3.5</v>
      </c>
      <c r="AD91" s="66">
        <v>3</v>
      </c>
      <c r="AE91" s="66">
        <v>3</v>
      </c>
      <c r="AF91" s="66">
        <v>2</v>
      </c>
      <c r="AG91" s="66">
        <v>2</v>
      </c>
      <c r="AH91" s="66"/>
      <c r="AI91" s="23"/>
      <c r="AJ91" s="23"/>
      <c r="AK91" s="23"/>
      <c r="AL91" s="23"/>
      <c r="AM91" s="23"/>
      <c r="AN91" s="23"/>
      <c r="AO91" s="23"/>
      <c r="AP91" s="23"/>
      <c r="AQ91" s="23"/>
    </row>
    <row r="92" ht="18" spans="1:43">
      <c r="A92" s="68" t="s">
        <v>86</v>
      </c>
      <c r="B92" s="33" t="s">
        <v>43</v>
      </c>
      <c r="C92" s="33" t="s">
        <v>147</v>
      </c>
      <c r="D92" s="66">
        <v>4</v>
      </c>
      <c r="E92" s="69">
        <v>4</v>
      </c>
      <c r="F92" s="66">
        <v>0</v>
      </c>
      <c r="G92" s="66">
        <v>4</v>
      </c>
      <c r="H92" s="66">
        <v>4</v>
      </c>
      <c r="I92" s="66">
        <v>4</v>
      </c>
      <c r="J92" s="66">
        <v>4</v>
      </c>
      <c r="K92" s="66"/>
      <c r="L92" s="66">
        <v>4</v>
      </c>
      <c r="M92" s="66">
        <v>0</v>
      </c>
      <c r="N92" s="66">
        <v>0</v>
      </c>
      <c r="O92" s="66">
        <v>4</v>
      </c>
      <c r="P92" s="66">
        <v>4</v>
      </c>
      <c r="Q92" s="66">
        <v>4</v>
      </c>
      <c r="R92" s="66">
        <v>4</v>
      </c>
      <c r="S92" s="66">
        <v>4</v>
      </c>
      <c r="T92" s="66">
        <v>4</v>
      </c>
      <c r="U92" s="66">
        <v>0</v>
      </c>
      <c r="V92" s="66">
        <v>4</v>
      </c>
      <c r="W92" s="62">
        <v>4</v>
      </c>
      <c r="X92" s="66">
        <v>4</v>
      </c>
      <c r="Y92" s="66">
        <v>4</v>
      </c>
      <c r="Z92" s="66">
        <v>4</v>
      </c>
      <c r="AA92" s="66">
        <v>4</v>
      </c>
      <c r="AB92" s="66">
        <v>4</v>
      </c>
      <c r="AC92" s="66">
        <v>4</v>
      </c>
      <c r="AD92" s="66">
        <v>4</v>
      </c>
      <c r="AE92" s="66">
        <v>0</v>
      </c>
      <c r="AF92" s="66">
        <v>0</v>
      </c>
      <c r="AG92" s="66">
        <v>0</v>
      </c>
      <c r="AH92" s="66"/>
      <c r="AI92" s="23">
        <f>IF(A92="","",COUNTIF(D92:AH93,"&gt;2")/2)</f>
        <v>23</v>
      </c>
      <c r="AJ92" s="23" cm="1">
        <f t="array" ref="AJ92">SUMPRODUCT(IFERROR((IFERROR(WEEKDAY($D$3:$AH$3,2),999)&lt;6)*D92:AH93,0))</f>
        <v>128</v>
      </c>
      <c r="AK92" s="23" cm="1">
        <f t="array" ref="AK92">SUMPRODUCT((IFERROR(WEEKDAY($D$3:$AH$3,2),999)&lt;6)*D94:AH94)</f>
        <v>55</v>
      </c>
      <c r="AL92" s="23" cm="1">
        <f t="array" ref="AL92">SUMPRODUCT(IFERROR((IFERROR(WEEKDAY($D$3:$AH$3,2),0)&gt;5)*D92:AH94,0))</f>
        <v>68.5</v>
      </c>
      <c r="AM92" s="23">
        <f>IFERROR(SUM(AJ92:AL94),"")</f>
        <v>251.5</v>
      </c>
      <c r="AN92" s="23" t="s">
        <v>148</v>
      </c>
      <c r="AO92" s="23" cm="1">
        <f t="array" ref="AO92">SUMPRODUCT((IFERROR((D92:AH92+D93:AH93+D94:AH94),0)&gt;8)*1,IFERROR((D92:AH92+D93:AH93+D94:AH94-8),0))</f>
        <v>62</v>
      </c>
      <c r="AP92" s="23">
        <f>SUM(D92:AH94)-AO92</f>
        <v>189.5</v>
      </c>
      <c r="AQ92" s="23">
        <f>AM92-AO92-AP92</f>
        <v>0</v>
      </c>
    </row>
    <row r="93" ht="18" spans="1:43">
      <c r="A93" s="68"/>
      <c r="B93" s="33"/>
      <c r="C93" s="33" t="s">
        <v>149</v>
      </c>
      <c r="D93" s="66">
        <v>4</v>
      </c>
      <c r="E93" s="69">
        <v>4</v>
      </c>
      <c r="F93" s="66">
        <v>0</v>
      </c>
      <c r="G93" s="66">
        <v>4</v>
      </c>
      <c r="H93" s="66">
        <v>4</v>
      </c>
      <c r="I93" s="66">
        <v>4</v>
      </c>
      <c r="J93" s="66">
        <v>2.5</v>
      </c>
      <c r="K93" s="66">
        <v>4</v>
      </c>
      <c r="L93" s="66">
        <v>4</v>
      </c>
      <c r="M93" s="66">
        <v>0</v>
      </c>
      <c r="N93" s="66">
        <v>0</v>
      </c>
      <c r="O93" s="66">
        <v>4</v>
      </c>
      <c r="P93" s="66">
        <v>4</v>
      </c>
      <c r="Q93" s="66">
        <v>4</v>
      </c>
      <c r="R93" s="66">
        <v>4</v>
      </c>
      <c r="S93" s="66">
        <v>4</v>
      </c>
      <c r="T93" s="66">
        <v>4</v>
      </c>
      <c r="U93" s="66">
        <v>4</v>
      </c>
      <c r="V93" s="66">
        <v>4</v>
      </c>
      <c r="W93" s="62">
        <v>4</v>
      </c>
      <c r="X93" s="66">
        <v>4</v>
      </c>
      <c r="Y93" s="66">
        <v>4</v>
      </c>
      <c r="Z93" s="66">
        <v>4</v>
      </c>
      <c r="AA93" s="66">
        <v>4</v>
      </c>
      <c r="AB93" s="66">
        <v>4</v>
      </c>
      <c r="AC93" s="66">
        <v>4</v>
      </c>
      <c r="AD93" s="66">
        <v>4</v>
      </c>
      <c r="AE93" s="66">
        <v>0</v>
      </c>
      <c r="AF93" s="66">
        <v>0</v>
      </c>
      <c r="AG93" s="66">
        <v>0</v>
      </c>
      <c r="AH93" s="66"/>
      <c r="AI93" s="23"/>
      <c r="AJ93" s="23"/>
      <c r="AK93" s="23"/>
      <c r="AL93" s="23"/>
      <c r="AM93" s="23"/>
      <c r="AN93" s="23"/>
      <c r="AO93" s="23"/>
      <c r="AP93" s="23"/>
      <c r="AQ93" s="23"/>
    </row>
    <row r="94" ht="18" spans="1:43">
      <c r="A94" s="70"/>
      <c r="B94" s="33"/>
      <c r="C94" s="71" t="s">
        <v>150</v>
      </c>
      <c r="D94" s="66">
        <v>1.5</v>
      </c>
      <c r="E94" s="69">
        <v>4.5</v>
      </c>
      <c r="F94" s="66">
        <v>0</v>
      </c>
      <c r="G94" s="66">
        <v>3</v>
      </c>
      <c r="H94" s="66">
        <v>2</v>
      </c>
      <c r="I94" s="66">
        <v>2</v>
      </c>
      <c r="J94" s="66">
        <v>0</v>
      </c>
      <c r="K94" s="66">
        <v>3</v>
      </c>
      <c r="L94" s="66">
        <v>8</v>
      </c>
      <c r="M94" s="66">
        <v>0</v>
      </c>
      <c r="N94" s="66">
        <v>0</v>
      </c>
      <c r="O94" s="66">
        <v>3</v>
      </c>
      <c r="P94" s="66">
        <v>4.5</v>
      </c>
      <c r="Q94" s="66">
        <v>1</v>
      </c>
      <c r="R94" s="66">
        <v>4</v>
      </c>
      <c r="S94" s="66">
        <v>1</v>
      </c>
      <c r="T94" s="66">
        <v>3.5</v>
      </c>
      <c r="U94" s="66">
        <v>4</v>
      </c>
      <c r="V94" s="66">
        <v>5</v>
      </c>
      <c r="W94" s="62">
        <v>3</v>
      </c>
      <c r="X94" s="66">
        <v>2.5</v>
      </c>
      <c r="Y94" s="66">
        <v>3</v>
      </c>
      <c r="Z94" s="66">
        <v>2.5</v>
      </c>
      <c r="AA94" s="66">
        <v>3</v>
      </c>
      <c r="AB94" s="66">
        <v>1</v>
      </c>
      <c r="AC94" s="66">
        <v>3</v>
      </c>
      <c r="AD94" s="66">
        <v>1</v>
      </c>
      <c r="AE94" s="66">
        <v>0</v>
      </c>
      <c r="AF94" s="66">
        <v>0</v>
      </c>
      <c r="AG94" s="66">
        <v>0</v>
      </c>
      <c r="AH94" s="66"/>
      <c r="AI94" s="23"/>
      <c r="AJ94" s="23"/>
      <c r="AK94" s="23"/>
      <c r="AL94" s="23"/>
      <c r="AM94" s="23"/>
      <c r="AN94" s="23"/>
      <c r="AO94" s="23"/>
      <c r="AP94" s="23"/>
      <c r="AQ94" s="23"/>
    </row>
    <row r="95" ht="18" spans="1:43">
      <c r="A95" s="68" t="s">
        <v>52</v>
      </c>
      <c r="B95" s="33" t="s">
        <v>43</v>
      </c>
      <c r="C95" s="33" t="s">
        <v>147</v>
      </c>
      <c r="D95" s="69">
        <v>4</v>
      </c>
      <c r="E95" s="69">
        <v>4</v>
      </c>
      <c r="F95" s="69">
        <v>3.5</v>
      </c>
      <c r="G95" s="66">
        <v>4</v>
      </c>
      <c r="H95" s="66" t="s">
        <v>152</v>
      </c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2"/>
      <c r="X95" s="66"/>
      <c r="Y95" s="66"/>
      <c r="Z95" s="66"/>
      <c r="AA95" s="66"/>
      <c r="AB95" s="66"/>
      <c r="AC95" s="66"/>
      <c r="AD95" s="66"/>
      <c r="AE95" s="66"/>
      <c r="AF95" s="66"/>
      <c r="AG95" s="66"/>
      <c r="AH95" s="66"/>
      <c r="AI95" s="23">
        <f>IF(A95="","",COUNTIF(D95:AH96,"&gt;2")/2)</f>
        <v>3.5</v>
      </c>
      <c r="AJ95" s="23" cm="1">
        <f t="array" ref="AJ95">SUMPRODUCT(IFERROR((IFERROR(WEEKDAY($D$3:$AH$3,2),999)&lt;6)*D95:AH96,0))</f>
        <v>27.5</v>
      </c>
      <c r="AK95" s="23" cm="1">
        <f t="array" ref="AK95">SUMPRODUCT((IFERROR(WEEKDAY($D$3:$AH$3,2),999)&lt;6)*D97:AH97)</f>
        <v>5</v>
      </c>
      <c r="AL95" s="23" cm="1">
        <f t="array" ref="AL95">SUMPRODUCT(IFERROR((IFERROR(WEEKDAY($D$3:$AH$3,2),0)&gt;5)*D95:AH97,0))</f>
        <v>0</v>
      </c>
      <c r="AM95" s="23">
        <f>IFERROR(SUM(AJ95:AL97),"")</f>
        <v>32.5</v>
      </c>
      <c r="AN95" s="23" t="s">
        <v>148</v>
      </c>
      <c r="AO95" s="23" cm="1">
        <f t="array" ref="AO95">SUMPRODUCT((IFERROR((D95:AH95+D96:AH96+D97:AH97),0)&gt;8)*1,IFERROR((D95:AH95+D96:AH96+D97:AH97-8),0))</f>
        <v>5</v>
      </c>
      <c r="AP95" s="23">
        <f>SUM(D95:AH97)-AO95</f>
        <v>27.5</v>
      </c>
      <c r="AQ95" s="23">
        <f>AM95-AO95-AP95</f>
        <v>0</v>
      </c>
    </row>
    <row r="96" ht="18" spans="1:43">
      <c r="A96" s="68"/>
      <c r="B96" s="33"/>
      <c r="C96" s="33" t="s">
        <v>149</v>
      </c>
      <c r="D96" s="69">
        <v>4</v>
      </c>
      <c r="E96" s="69">
        <v>4</v>
      </c>
      <c r="F96" s="69"/>
      <c r="G96" s="66">
        <v>4</v>
      </c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2"/>
      <c r="X96" s="66"/>
      <c r="Y96" s="66"/>
      <c r="Z96" s="66"/>
      <c r="AA96" s="66"/>
      <c r="AB96" s="66"/>
      <c r="AC96" s="66"/>
      <c r="AD96" s="66"/>
      <c r="AE96" s="66"/>
      <c r="AF96" s="66"/>
      <c r="AG96" s="66"/>
      <c r="AH96" s="66"/>
      <c r="AI96" s="23"/>
      <c r="AJ96" s="23"/>
      <c r="AK96" s="23"/>
      <c r="AL96" s="23"/>
      <c r="AM96" s="23"/>
      <c r="AN96" s="23"/>
      <c r="AO96" s="23"/>
      <c r="AP96" s="23"/>
      <c r="AQ96" s="23"/>
    </row>
    <row r="97" ht="18" spans="1:43">
      <c r="A97" s="70"/>
      <c r="B97" s="33"/>
      <c r="C97" s="71" t="s">
        <v>150</v>
      </c>
      <c r="D97" s="66"/>
      <c r="E97" s="69">
        <v>2</v>
      </c>
      <c r="F97" s="66"/>
      <c r="G97" s="66">
        <v>3</v>
      </c>
      <c r="H97" s="72"/>
      <c r="I97" s="72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2"/>
      <c r="X97" s="66"/>
      <c r="Y97" s="66"/>
      <c r="Z97" s="66"/>
      <c r="AA97" s="66"/>
      <c r="AB97" s="66"/>
      <c r="AC97" s="66"/>
      <c r="AD97" s="66"/>
      <c r="AE97" s="66"/>
      <c r="AF97" s="72"/>
      <c r="AG97" s="66"/>
      <c r="AH97" s="66"/>
      <c r="AI97" s="23"/>
      <c r="AJ97" s="23"/>
      <c r="AK97" s="23"/>
      <c r="AL97" s="23"/>
      <c r="AM97" s="23"/>
      <c r="AN97" s="23"/>
      <c r="AO97" s="23"/>
      <c r="AP97" s="23"/>
      <c r="AQ97" s="23"/>
    </row>
    <row r="98" ht="18" spans="1:43">
      <c r="A98" s="68" t="s">
        <v>53</v>
      </c>
      <c r="B98" s="33" t="s">
        <v>43</v>
      </c>
      <c r="C98" s="33" t="s">
        <v>147</v>
      </c>
      <c r="D98" s="66">
        <v>0</v>
      </c>
      <c r="E98" s="69">
        <v>4</v>
      </c>
      <c r="F98" s="66">
        <v>0</v>
      </c>
      <c r="G98" s="66">
        <v>4</v>
      </c>
      <c r="H98" s="66">
        <v>4</v>
      </c>
      <c r="I98" s="66">
        <v>4</v>
      </c>
      <c r="J98" s="66">
        <v>4</v>
      </c>
      <c r="K98" s="66">
        <v>4</v>
      </c>
      <c r="L98" s="66">
        <v>4</v>
      </c>
      <c r="M98" s="66">
        <v>4</v>
      </c>
      <c r="N98" s="66">
        <v>4</v>
      </c>
      <c r="O98" s="66">
        <v>4</v>
      </c>
      <c r="P98" s="66">
        <v>4</v>
      </c>
      <c r="Q98" s="66">
        <v>4</v>
      </c>
      <c r="R98" s="66"/>
      <c r="S98" s="66">
        <v>4</v>
      </c>
      <c r="T98" s="66">
        <v>4</v>
      </c>
      <c r="U98" s="66">
        <v>4</v>
      </c>
      <c r="V98" s="66" t="s">
        <v>152</v>
      </c>
      <c r="W98" s="62"/>
      <c r="X98" s="66"/>
      <c r="Y98" s="66"/>
      <c r="Z98" s="66"/>
      <c r="AA98" s="66"/>
      <c r="AB98" s="66"/>
      <c r="AC98" s="66"/>
      <c r="AD98" s="66"/>
      <c r="AE98" s="66"/>
      <c r="AF98" s="66"/>
      <c r="AG98" s="66"/>
      <c r="AH98" s="66"/>
      <c r="AI98" s="23">
        <f>IF(A98="","",COUNTIF(D98:AH99,"&gt;2")/2)</f>
        <v>15.5</v>
      </c>
      <c r="AJ98" s="23" cm="1">
        <f t="array" ref="AJ98">SUMPRODUCT(IFERROR((IFERROR(WEEKDAY($D$3:$AH$3,2),999)&lt;6)*D98:AH99,0))</f>
        <v>92</v>
      </c>
      <c r="AK98" s="23" cm="1">
        <f t="array" ref="AK98">SUMPRODUCT((IFERROR(WEEKDAY($D$3:$AH$3,2),999)&lt;6)*D100:AH100)</f>
        <v>38.5</v>
      </c>
      <c r="AL98" s="23" cm="1">
        <f t="array" ref="AL98">SUMPRODUCT(IFERROR((IFERROR(WEEKDAY($D$3:$AH$3,2),0)&gt;5)*D98:AH100,0))</f>
        <v>42</v>
      </c>
      <c r="AM98" s="23">
        <f>IFERROR(SUM(AJ98:AL100),"")</f>
        <v>172.5</v>
      </c>
      <c r="AN98" s="23" t="s">
        <v>148</v>
      </c>
      <c r="AO98" s="23" cm="1">
        <f t="array" ref="AO98">SUMPRODUCT((IFERROR((D98:AH98+D99:AH99+D100:AH100),0)&gt;8)*1,IFERROR((D98:AH98+D99:AH99+D100:AH100-8),0))</f>
        <v>44.5</v>
      </c>
      <c r="AP98" s="23">
        <f>SUM(D98:AH100)-AO98</f>
        <v>128</v>
      </c>
      <c r="AQ98" s="23">
        <f>AM98-AO98-AP98</f>
        <v>0</v>
      </c>
    </row>
    <row r="99" ht="18" spans="1:43">
      <c r="A99" s="68"/>
      <c r="B99" s="33"/>
      <c r="C99" s="33" t="s">
        <v>149</v>
      </c>
      <c r="D99" s="66">
        <v>0</v>
      </c>
      <c r="E99" s="69">
        <v>4</v>
      </c>
      <c r="F99" s="66">
        <v>0</v>
      </c>
      <c r="G99" s="66">
        <v>4</v>
      </c>
      <c r="H99" s="66">
        <v>4</v>
      </c>
      <c r="I99" s="66">
        <v>4</v>
      </c>
      <c r="J99" s="66">
        <v>4</v>
      </c>
      <c r="K99" s="66">
        <v>4</v>
      </c>
      <c r="L99" s="66">
        <v>4</v>
      </c>
      <c r="M99" s="66">
        <v>4</v>
      </c>
      <c r="N99" s="66">
        <v>4</v>
      </c>
      <c r="O99" s="66">
        <v>4</v>
      </c>
      <c r="P99" s="66">
        <v>4</v>
      </c>
      <c r="Q99" s="66">
        <v>4</v>
      </c>
      <c r="R99" s="66">
        <v>4</v>
      </c>
      <c r="S99" s="66">
        <v>4</v>
      </c>
      <c r="T99" s="66">
        <v>4</v>
      </c>
      <c r="U99" s="66">
        <v>4</v>
      </c>
      <c r="V99" s="66"/>
      <c r="W99" s="62"/>
      <c r="X99" s="66"/>
      <c r="Y99" s="66"/>
      <c r="Z99" s="66"/>
      <c r="AA99" s="66"/>
      <c r="AB99" s="66"/>
      <c r="AC99" s="66"/>
      <c r="AD99" s="66"/>
      <c r="AE99" s="66"/>
      <c r="AF99" s="66"/>
      <c r="AG99" s="66"/>
      <c r="AH99" s="66"/>
      <c r="AI99" s="23"/>
      <c r="AJ99" s="23"/>
      <c r="AK99" s="23"/>
      <c r="AL99" s="23"/>
      <c r="AM99" s="23"/>
      <c r="AN99" s="23"/>
      <c r="AO99" s="23"/>
      <c r="AP99" s="23"/>
      <c r="AQ99" s="23"/>
    </row>
    <row r="100" ht="18" spans="1:43">
      <c r="A100" s="70"/>
      <c r="B100" s="33"/>
      <c r="C100" s="71" t="s">
        <v>150</v>
      </c>
      <c r="D100" s="66">
        <v>0</v>
      </c>
      <c r="E100" s="69">
        <v>6.5</v>
      </c>
      <c r="F100" s="66">
        <v>0</v>
      </c>
      <c r="G100" s="66">
        <v>3</v>
      </c>
      <c r="H100" s="66">
        <v>3</v>
      </c>
      <c r="I100" s="66">
        <v>3</v>
      </c>
      <c r="J100" s="66">
        <v>3</v>
      </c>
      <c r="K100" s="66">
        <v>2</v>
      </c>
      <c r="L100" s="66">
        <v>3</v>
      </c>
      <c r="M100" s="66">
        <v>1</v>
      </c>
      <c r="N100" s="66">
        <v>3</v>
      </c>
      <c r="O100" s="66">
        <v>3</v>
      </c>
      <c r="P100" s="66">
        <v>3</v>
      </c>
      <c r="Q100" s="66">
        <v>1</v>
      </c>
      <c r="R100" s="66">
        <v>4</v>
      </c>
      <c r="S100" s="66">
        <v>3</v>
      </c>
      <c r="T100" s="66">
        <v>3</v>
      </c>
      <c r="U100" s="66">
        <v>4</v>
      </c>
      <c r="V100" s="66"/>
      <c r="W100" s="62"/>
      <c r="X100" s="66"/>
      <c r="Y100" s="66"/>
      <c r="Z100" s="66"/>
      <c r="AA100" s="66"/>
      <c r="AB100" s="66"/>
      <c r="AC100" s="66"/>
      <c r="AD100" s="66"/>
      <c r="AE100" s="66"/>
      <c r="AF100" s="66"/>
      <c r="AG100" s="66"/>
      <c r="AH100" s="66"/>
      <c r="AI100" s="23"/>
      <c r="AJ100" s="23"/>
      <c r="AK100" s="23"/>
      <c r="AL100" s="23"/>
      <c r="AM100" s="23"/>
      <c r="AN100" s="23"/>
      <c r="AO100" s="23"/>
      <c r="AP100" s="23"/>
      <c r="AQ100" s="23"/>
    </row>
    <row r="101" ht="18" spans="1:43">
      <c r="A101" s="73" t="s">
        <v>48</v>
      </c>
      <c r="B101" s="33" t="s">
        <v>43</v>
      </c>
      <c r="C101" s="33" t="s">
        <v>147</v>
      </c>
      <c r="D101" s="74">
        <v>4</v>
      </c>
      <c r="E101" s="69">
        <v>4</v>
      </c>
      <c r="F101" s="74">
        <v>0</v>
      </c>
      <c r="G101" s="66">
        <v>4</v>
      </c>
      <c r="H101" s="66">
        <v>4</v>
      </c>
      <c r="I101" s="66">
        <v>4</v>
      </c>
      <c r="J101" s="66">
        <v>4</v>
      </c>
      <c r="K101" s="66">
        <v>4</v>
      </c>
      <c r="L101" s="66">
        <v>4</v>
      </c>
      <c r="M101" s="66">
        <v>4</v>
      </c>
      <c r="N101" s="66">
        <v>4</v>
      </c>
      <c r="O101" s="66">
        <v>4</v>
      </c>
      <c r="P101" s="74">
        <v>4</v>
      </c>
      <c r="Q101" s="74">
        <v>4</v>
      </c>
      <c r="R101" s="74">
        <v>4</v>
      </c>
      <c r="S101" s="66">
        <v>4</v>
      </c>
      <c r="T101" s="74">
        <v>4</v>
      </c>
      <c r="U101" s="74">
        <v>4</v>
      </c>
      <c r="V101" s="74">
        <v>0</v>
      </c>
      <c r="W101" s="78">
        <v>0</v>
      </c>
      <c r="X101" s="74">
        <v>4</v>
      </c>
      <c r="Y101" s="81">
        <v>4</v>
      </c>
      <c r="Z101" s="81">
        <v>4</v>
      </c>
      <c r="AA101" s="81">
        <v>4</v>
      </c>
      <c r="AB101" s="81">
        <v>4</v>
      </c>
      <c r="AC101" s="81">
        <v>4</v>
      </c>
      <c r="AD101" s="81">
        <v>4</v>
      </c>
      <c r="AE101" s="81">
        <v>4</v>
      </c>
      <c r="AF101" s="81">
        <v>4</v>
      </c>
      <c r="AG101" s="74">
        <v>0</v>
      </c>
      <c r="AH101" s="74"/>
      <c r="AI101" s="23">
        <f>IF(A101="","",COUNTIF(D101:AH102,"&gt;2")/2)</f>
        <v>26</v>
      </c>
      <c r="AJ101" s="23" cm="1">
        <f t="array" ref="AJ101">SUMPRODUCT(IFERROR((IFERROR(WEEKDAY($D$3:$AH$3,2),999)&lt;6)*D101:AH102,0))</f>
        <v>152</v>
      </c>
      <c r="AK101" s="23" cm="1">
        <f t="array" ref="AK101">SUMPRODUCT((IFERROR(WEEKDAY($D$3:$AH$3,2),999)&lt;6)*D103:AH103)</f>
        <v>64.5</v>
      </c>
      <c r="AL101" s="23" cm="1">
        <f t="array" ref="AL101">SUMPRODUCT(IFERROR((IFERROR(WEEKDAY($D$3:$AH$3,2),0)&gt;5)*D101:AH103,0))</f>
        <v>81</v>
      </c>
      <c r="AM101" s="23">
        <f>IFERROR(SUM(AJ101:AL103),"")</f>
        <v>297.5</v>
      </c>
      <c r="AN101" s="23" t="s">
        <v>148</v>
      </c>
      <c r="AO101" s="23" cm="1">
        <f t="array" ref="AO101">SUMPRODUCT((IFERROR((D101:AH101+D102:AH102+D103:AH103),0)&gt;8)*1,IFERROR((D101:AH101+D102:AH102+D103:AH103-8),0))</f>
        <v>89.5</v>
      </c>
      <c r="AP101" s="23">
        <f>SUM(D101:AH103)-AO101</f>
        <v>208</v>
      </c>
      <c r="AQ101" s="23">
        <f>AM101-AO101-AP101</f>
        <v>0</v>
      </c>
    </row>
    <row r="102" ht="18" spans="1:43">
      <c r="A102" s="73"/>
      <c r="B102" s="33"/>
      <c r="C102" s="33" t="s">
        <v>149</v>
      </c>
      <c r="D102" s="74">
        <v>4</v>
      </c>
      <c r="E102" s="69">
        <v>4</v>
      </c>
      <c r="F102" s="74">
        <v>0</v>
      </c>
      <c r="G102" s="66">
        <v>4</v>
      </c>
      <c r="H102" s="66">
        <v>4</v>
      </c>
      <c r="I102" s="66">
        <v>4</v>
      </c>
      <c r="J102" s="66">
        <v>4</v>
      </c>
      <c r="K102" s="66">
        <v>4</v>
      </c>
      <c r="L102" s="66">
        <v>4</v>
      </c>
      <c r="M102" s="66">
        <v>4</v>
      </c>
      <c r="N102" s="66">
        <v>4</v>
      </c>
      <c r="O102" s="66">
        <v>4</v>
      </c>
      <c r="P102" s="74">
        <v>4</v>
      </c>
      <c r="Q102" s="74">
        <v>4</v>
      </c>
      <c r="R102" s="74">
        <v>4</v>
      </c>
      <c r="S102" s="66">
        <v>4</v>
      </c>
      <c r="T102" s="74">
        <v>4</v>
      </c>
      <c r="U102" s="74">
        <v>4</v>
      </c>
      <c r="V102" s="74">
        <v>0</v>
      </c>
      <c r="W102" s="78">
        <v>0</v>
      </c>
      <c r="X102" s="74">
        <v>4</v>
      </c>
      <c r="Y102" s="81">
        <v>4</v>
      </c>
      <c r="Z102" s="81">
        <v>4</v>
      </c>
      <c r="AA102" s="81">
        <v>4</v>
      </c>
      <c r="AB102" s="81">
        <v>4</v>
      </c>
      <c r="AC102" s="81">
        <v>4</v>
      </c>
      <c r="AD102" s="81">
        <v>4</v>
      </c>
      <c r="AE102" s="81">
        <v>4</v>
      </c>
      <c r="AF102" s="81">
        <v>4</v>
      </c>
      <c r="AG102" s="74">
        <v>0</v>
      </c>
      <c r="AH102" s="74"/>
      <c r="AI102" s="23"/>
      <c r="AJ102" s="23"/>
      <c r="AK102" s="23"/>
      <c r="AL102" s="23"/>
      <c r="AM102" s="23"/>
      <c r="AN102" s="23"/>
      <c r="AO102" s="23"/>
      <c r="AP102" s="23"/>
      <c r="AQ102" s="23"/>
    </row>
    <row r="103" ht="18" spans="1:43">
      <c r="A103" s="73"/>
      <c r="B103" s="33"/>
      <c r="C103" s="33" t="s">
        <v>150</v>
      </c>
      <c r="D103" s="74">
        <v>4</v>
      </c>
      <c r="E103" s="69">
        <v>6.5</v>
      </c>
      <c r="F103" s="74">
        <v>0</v>
      </c>
      <c r="G103" s="66">
        <v>3</v>
      </c>
      <c r="H103" s="66">
        <v>4</v>
      </c>
      <c r="I103" s="66">
        <v>4.5</v>
      </c>
      <c r="J103" s="66">
        <v>3</v>
      </c>
      <c r="K103" s="66">
        <v>3</v>
      </c>
      <c r="L103" s="66">
        <v>3</v>
      </c>
      <c r="M103" s="66">
        <v>2</v>
      </c>
      <c r="N103" s="66">
        <v>3</v>
      </c>
      <c r="O103" s="66">
        <v>3</v>
      </c>
      <c r="P103" s="74">
        <v>3</v>
      </c>
      <c r="Q103" s="74">
        <v>2</v>
      </c>
      <c r="R103" s="74">
        <v>4</v>
      </c>
      <c r="S103" s="66">
        <v>3</v>
      </c>
      <c r="T103" s="74">
        <v>4</v>
      </c>
      <c r="U103" s="74">
        <v>4</v>
      </c>
      <c r="V103" s="74">
        <v>0</v>
      </c>
      <c r="W103" s="78">
        <v>0</v>
      </c>
      <c r="X103" s="74">
        <v>6.5</v>
      </c>
      <c r="Y103" s="81">
        <v>2.5</v>
      </c>
      <c r="Z103" s="81">
        <v>3.5</v>
      </c>
      <c r="AA103" s="81">
        <v>3</v>
      </c>
      <c r="AB103" s="81">
        <v>3</v>
      </c>
      <c r="AC103" s="81">
        <v>3</v>
      </c>
      <c r="AD103" s="81">
        <v>3</v>
      </c>
      <c r="AE103" s="81">
        <v>3</v>
      </c>
      <c r="AF103" s="81">
        <v>3</v>
      </c>
      <c r="AG103" s="74">
        <v>0</v>
      </c>
      <c r="AH103" s="74"/>
      <c r="AI103" s="23"/>
      <c r="AJ103" s="23"/>
      <c r="AK103" s="23"/>
      <c r="AL103" s="23"/>
      <c r="AM103" s="23"/>
      <c r="AN103" s="23"/>
      <c r="AO103" s="23"/>
      <c r="AP103" s="23"/>
      <c r="AQ103" s="23"/>
    </row>
    <row r="104" ht="18" spans="1:43">
      <c r="A104" s="68" t="s">
        <v>68</v>
      </c>
      <c r="B104" s="33" t="s">
        <v>43</v>
      </c>
      <c r="C104" s="33" t="s">
        <v>147</v>
      </c>
      <c r="D104" s="66"/>
      <c r="E104" s="66"/>
      <c r="F104" s="66"/>
      <c r="G104" s="72"/>
      <c r="H104" s="72"/>
      <c r="I104" s="72"/>
      <c r="J104" s="66">
        <v>4</v>
      </c>
      <c r="K104" s="66">
        <v>4</v>
      </c>
      <c r="L104" s="66">
        <v>4</v>
      </c>
      <c r="M104" s="66">
        <v>4</v>
      </c>
      <c r="N104" s="66">
        <v>4</v>
      </c>
      <c r="O104" s="66">
        <v>4</v>
      </c>
      <c r="P104" s="66">
        <v>4</v>
      </c>
      <c r="Q104" s="66">
        <v>0</v>
      </c>
      <c r="R104" s="66">
        <v>4</v>
      </c>
      <c r="S104" s="66">
        <v>4</v>
      </c>
      <c r="T104" s="72">
        <v>4</v>
      </c>
      <c r="U104" s="72" t="s">
        <v>152</v>
      </c>
      <c r="V104" s="72"/>
      <c r="W104" s="79"/>
      <c r="X104" s="72"/>
      <c r="Y104" s="72"/>
      <c r="Z104" s="72"/>
      <c r="AA104" s="72"/>
      <c r="AB104" s="72"/>
      <c r="AC104" s="72"/>
      <c r="AD104" s="72"/>
      <c r="AE104" s="72"/>
      <c r="AF104" s="72"/>
      <c r="AG104" s="72"/>
      <c r="AH104" s="66"/>
      <c r="AI104" s="23">
        <f>IF(A104="","",COUNTIF(D104:AH105,"&gt;2")/2)</f>
        <v>9</v>
      </c>
      <c r="AJ104" s="23" cm="1">
        <f t="array" ref="AJ104">SUMPRODUCT(IFERROR((IFERROR(WEEKDAY($D$3:$AH$3,2),999)&lt;6)*D104:AH105,0))</f>
        <v>56</v>
      </c>
      <c r="AK104" s="23" cm="1">
        <f t="array" ref="AK104">SUMPRODUCT((IFERROR(WEEKDAY($D$3:$AH$3,2),999)&lt;6)*D106:AH106)</f>
        <v>20</v>
      </c>
      <c r="AL104" s="23" cm="1">
        <f t="array" ref="AL104">SUMPRODUCT(IFERROR((IFERROR(WEEKDAY($D$3:$AH$3,2),0)&gt;5)*D104:AH106,0))</f>
        <v>24</v>
      </c>
      <c r="AM104" s="23">
        <f>IFERROR(SUM(AJ104:AL106),"")</f>
        <v>100</v>
      </c>
      <c r="AN104" s="23" t="s">
        <v>148</v>
      </c>
      <c r="AO104" s="23" cm="1">
        <f t="array" ref="AO104">SUMPRODUCT((IFERROR((D104:AH104+D105:AH105+D106:AH106),0)&gt;8)*1,IFERROR((D104:AH104+D105:AH105+D106:AH106-8),0))</f>
        <v>28</v>
      </c>
      <c r="AP104" s="23">
        <f>SUM(D104:AH106)-AO104</f>
        <v>72</v>
      </c>
      <c r="AQ104" s="23">
        <f>AM104-AO104-AP104</f>
        <v>0</v>
      </c>
    </row>
    <row r="105" ht="18" spans="1:43">
      <c r="A105" s="68"/>
      <c r="B105" s="33"/>
      <c r="C105" s="33" t="s">
        <v>149</v>
      </c>
      <c r="D105" s="66"/>
      <c r="E105" s="66"/>
      <c r="F105" s="66"/>
      <c r="G105" s="72"/>
      <c r="H105" s="72"/>
      <c r="I105" s="72"/>
      <c r="J105" s="66">
        <v>4</v>
      </c>
      <c r="K105" s="66">
        <v>4</v>
      </c>
      <c r="L105" s="66">
        <v>4</v>
      </c>
      <c r="M105" s="66">
        <v>4</v>
      </c>
      <c r="N105" s="66">
        <v>4</v>
      </c>
      <c r="O105" s="66"/>
      <c r="P105" s="66">
        <v>4</v>
      </c>
      <c r="Q105" s="66">
        <v>0</v>
      </c>
      <c r="R105" s="66">
        <v>4</v>
      </c>
      <c r="S105" s="66">
        <v>4</v>
      </c>
      <c r="T105" s="72"/>
      <c r="U105" s="72"/>
      <c r="V105" s="72"/>
      <c r="W105" s="79"/>
      <c r="X105" s="72"/>
      <c r="Y105" s="72"/>
      <c r="Z105" s="72"/>
      <c r="AA105" s="72"/>
      <c r="AB105" s="72"/>
      <c r="AC105" s="72"/>
      <c r="AD105" s="72"/>
      <c r="AE105" s="72"/>
      <c r="AF105" s="72"/>
      <c r="AG105" s="72"/>
      <c r="AH105" s="66"/>
      <c r="AI105" s="23"/>
      <c r="AJ105" s="23"/>
      <c r="AK105" s="23"/>
      <c r="AL105" s="23"/>
      <c r="AM105" s="23"/>
      <c r="AN105" s="23"/>
      <c r="AO105" s="23"/>
      <c r="AP105" s="23"/>
      <c r="AQ105" s="23"/>
    </row>
    <row r="106" ht="18" spans="1:43">
      <c r="A106" s="70"/>
      <c r="B106" s="33"/>
      <c r="C106" s="71" t="s">
        <v>150</v>
      </c>
      <c r="D106" s="66"/>
      <c r="E106" s="66"/>
      <c r="F106" s="66"/>
      <c r="G106" s="72"/>
      <c r="H106" s="72"/>
      <c r="I106" s="72"/>
      <c r="J106" s="66">
        <v>3</v>
      </c>
      <c r="K106" s="66">
        <v>3</v>
      </c>
      <c r="L106" s="66">
        <v>3</v>
      </c>
      <c r="M106" s="66">
        <v>3</v>
      </c>
      <c r="N106" s="66">
        <v>5</v>
      </c>
      <c r="O106" s="66"/>
      <c r="P106" s="66">
        <v>5</v>
      </c>
      <c r="Q106" s="66">
        <v>0</v>
      </c>
      <c r="R106" s="66">
        <v>3</v>
      </c>
      <c r="S106" s="66">
        <v>3</v>
      </c>
      <c r="T106" s="72"/>
      <c r="U106" s="72"/>
      <c r="V106" s="72"/>
      <c r="W106" s="79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66"/>
      <c r="AI106" s="23"/>
      <c r="AJ106" s="23"/>
      <c r="AK106" s="23"/>
      <c r="AL106" s="23"/>
      <c r="AM106" s="23"/>
      <c r="AN106" s="23"/>
      <c r="AO106" s="23"/>
      <c r="AP106" s="23"/>
      <c r="AQ106" s="23"/>
    </row>
    <row r="107" ht="18" spans="1:43">
      <c r="A107" s="68" t="s">
        <v>69</v>
      </c>
      <c r="B107" s="33" t="s">
        <v>43</v>
      </c>
      <c r="C107" s="33" t="s">
        <v>147</v>
      </c>
      <c r="D107" s="66"/>
      <c r="E107" s="66"/>
      <c r="F107" s="66"/>
      <c r="G107" s="72"/>
      <c r="H107" s="72"/>
      <c r="I107" s="72"/>
      <c r="J107" s="66">
        <v>4</v>
      </c>
      <c r="K107" s="66">
        <v>4</v>
      </c>
      <c r="L107" s="66">
        <v>4</v>
      </c>
      <c r="M107" s="66">
        <v>4</v>
      </c>
      <c r="N107" s="66">
        <v>4</v>
      </c>
      <c r="O107" s="66">
        <v>4</v>
      </c>
      <c r="P107" s="66">
        <v>4</v>
      </c>
      <c r="Q107" s="66">
        <v>0</v>
      </c>
      <c r="R107" s="66">
        <v>4</v>
      </c>
      <c r="S107" s="66">
        <v>4</v>
      </c>
      <c r="T107" s="66">
        <v>4</v>
      </c>
      <c r="U107" s="72" t="s">
        <v>152</v>
      </c>
      <c r="V107" s="72"/>
      <c r="W107" s="79"/>
      <c r="X107" s="72"/>
      <c r="Y107" s="72"/>
      <c r="Z107" s="72"/>
      <c r="AA107" s="72"/>
      <c r="AB107" s="72"/>
      <c r="AC107" s="72"/>
      <c r="AD107" s="72"/>
      <c r="AE107" s="72"/>
      <c r="AF107" s="72"/>
      <c r="AG107" s="72"/>
      <c r="AH107" s="72"/>
      <c r="AI107" s="23">
        <f>IF(A107="","",COUNTIF(D107:AH108,"&gt;2")/2)</f>
        <v>9.5</v>
      </c>
      <c r="AJ107" s="23" cm="1">
        <f t="array" ref="AJ107">SUMPRODUCT(IFERROR((IFERROR(WEEKDAY($D$3:$AH$3,2),999)&lt;6)*D107:AH108,0))</f>
        <v>60</v>
      </c>
      <c r="AK107" s="23" cm="1">
        <f t="array" ref="AK107">SUMPRODUCT((IFERROR(WEEKDAY($D$3:$AH$3,2),999)&lt;6)*D109:AH109)</f>
        <v>25</v>
      </c>
      <c r="AL107" s="23" cm="1">
        <f t="array" ref="AL107">SUMPRODUCT(IFERROR((IFERROR(WEEKDAY($D$3:$AH$3,2),0)&gt;5)*D107:AH109,0))</f>
        <v>24</v>
      </c>
      <c r="AM107" s="23">
        <f>IFERROR(SUM(AJ107:AL109),"")</f>
        <v>109</v>
      </c>
      <c r="AN107" s="23" t="s">
        <v>148</v>
      </c>
      <c r="AO107" s="23" cm="1">
        <f t="array" ref="AO107">SUMPRODUCT((IFERROR((D107:AH107+D108:AH108+D109:AH109),0)&gt;8)*1,IFERROR((D107:AH107+D108:AH108+D109:AH109-8),0))</f>
        <v>33</v>
      </c>
      <c r="AP107" s="23">
        <f>SUM(D107:AH109)-AO107</f>
        <v>76</v>
      </c>
      <c r="AQ107" s="23">
        <f>AM107-AO107-AP107</f>
        <v>0</v>
      </c>
    </row>
    <row r="108" ht="18" spans="1:43">
      <c r="A108" s="68"/>
      <c r="B108" s="33"/>
      <c r="C108" s="33" t="s">
        <v>149</v>
      </c>
      <c r="D108" s="66"/>
      <c r="E108" s="66"/>
      <c r="F108" s="66"/>
      <c r="G108" s="72"/>
      <c r="H108" s="72"/>
      <c r="I108" s="72"/>
      <c r="J108" s="66">
        <v>4</v>
      </c>
      <c r="K108" s="66">
        <v>4</v>
      </c>
      <c r="L108" s="66">
        <v>4</v>
      </c>
      <c r="M108" s="66">
        <v>4</v>
      </c>
      <c r="N108" s="66">
        <v>4</v>
      </c>
      <c r="O108" s="66"/>
      <c r="P108" s="66">
        <v>4</v>
      </c>
      <c r="Q108" s="66">
        <v>0</v>
      </c>
      <c r="R108" s="66">
        <v>4</v>
      </c>
      <c r="S108" s="66">
        <v>4</v>
      </c>
      <c r="T108" s="66">
        <v>4</v>
      </c>
      <c r="U108" s="72"/>
      <c r="V108" s="72"/>
      <c r="W108" s="79"/>
      <c r="X108" s="72"/>
      <c r="Y108" s="72"/>
      <c r="Z108" s="72"/>
      <c r="AA108" s="72"/>
      <c r="AB108" s="72"/>
      <c r="AC108" s="72"/>
      <c r="AD108" s="72"/>
      <c r="AE108" s="72"/>
      <c r="AF108" s="72"/>
      <c r="AG108" s="72"/>
      <c r="AH108" s="72"/>
      <c r="AI108" s="23"/>
      <c r="AJ108" s="23"/>
      <c r="AK108" s="23"/>
      <c r="AL108" s="23"/>
      <c r="AM108" s="23"/>
      <c r="AN108" s="23"/>
      <c r="AO108" s="23"/>
      <c r="AP108" s="23"/>
      <c r="AQ108" s="23"/>
    </row>
    <row r="109" ht="18" spans="1:43">
      <c r="A109" s="70"/>
      <c r="B109" s="33"/>
      <c r="C109" s="71" t="s">
        <v>150</v>
      </c>
      <c r="D109" s="66"/>
      <c r="E109" s="66"/>
      <c r="F109" s="66"/>
      <c r="G109" s="72"/>
      <c r="H109" s="72"/>
      <c r="I109" s="72"/>
      <c r="J109" s="66">
        <v>3</v>
      </c>
      <c r="K109" s="66">
        <v>3</v>
      </c>
      <c r="L109" s="66">
        <v>3</v>
      </c>
      <c r="M109" s="66">
        <v>3</v>
      </c>
      <c r="N109" s="66">
        <v>5</v>
      </c>
      <c r="O109" s="66"/>
      <c r="P109" s="66">
        <v>5</v>
      </c>
      <c r="Q109" s="66">
        <v>0</v>
      </c>
      <c r="R109" s="66">
        <v>3</v>
      </c>
      <c r="S109" s="66">
        <v>5</v>
      </c>
      <c r="T109" s="66">
        <v>3</v>
      </c>
      <c r="U109" s="72"/>
      <c r="V109" s="72"/>
      <c r="W109" s="79"/>
      <c r="X109" s="72"/>
      <c r="Y109" s="72"/>
      <c r="Z109" s="72"/>
      <c r="AA109" s="72"/>
      <c r="AB109" s="72"/>
      <c r="AC109" s="72"/>
      <c r="AD109" s="72"/>
      <c r="AE109" s="72"/>
      <c r="AF109" s="72"/>
      <c r="AG109" s="72"/>
      <c r="AH109" s="72"/>
      <c r="AI109" s="23"/>
      <c r="AJ109" s="23"/>
      <c r="AK109" s="23"/>
      <c r="AL109" s="23"/>
      <c r="AM109" s="23"/>
      <c r="AN109" s="23"/>
      <c r="AO109" s="23"/>
      <c r="AP109" s="23"/>
      <c r="AQ109" s="23"/>
    </row>
    <row r="110" ht="18" spans="1:43">
      <c r="A110" s="68" t="s">
        <v>70</v>
      </c>
      <c r="B110" s="33" t="s">
        <v>43</v>
      </c>
      <c r="C110" s="33" t="s">
        <v>147</v>
      </c>
      <c r="D110" s="66"/>
      <c r="E110" s="66"/>
      <c r="F110" s="66"/>
      <c r="G110" s="72"/>
      <c r="H110" s="72"/>
      <c r="I110" s="72"/>
      <c r="J110" s="72"/>
      <c r="K110" s="72"/>
      <c r="L110" s="72"/>
      <c r="M110" s="72"/>
      <c r="N110" s="72"/>
      <c r="O110" s="66"/>
      <c r="P110" s="66"/>
      <c r="Q110" s="66"/>
      <c r="R110" s="72"/>
      <c r="S110" s="72"/>
      <c r="T110" s="72"/>
      <c r="U110" s="66">
        <v>4</v>
      </c>
      <c r="V110" s="66">
        <v>4</v>
      </c>
      <c r="W110" s="62">
        <v>4</v>
      </c>
      <c r="X110" s="66">
        <v>4</v>
      </c>
      <c r="Y110" s="66">
        <v>4</v>
      </c>
      <c r="Z110" s="66">
        <v>4</v>
      </c>
      <c r="AA110" s="66">
        <v>4</v>
      </c>
      <c r="AB110" s="66">
        <v>4</v>
      </c>
      <c r="AC110" s="66">
        <v>4</v>
      </c>
      <c r="AD110" s="66">
        <v>4</v>
      </c>
      <c r="AE110" s="66">
        <v>4</v>
      </c>
      <c r="AF110" s="66">
        <v>4</v>
      </c>
      <c r="AG110" s="66">
        <v>4</v>
      </c>
      <c r="AH110" s="72"/>
      <c r="AI110" s="23">
        <f>IF(A110="","",COUNTIF(D110:AH111,"&gt;2")/2)</f>
        <v>13</v>
      </c>
      <c r="AJ110" s="23" cm="1">
        <f t="array" ref="AJ110">SUMPRODUCT(IFERROR((IFERROR(WEEKDAY($D$3:$AH$3,2),999)&lt;6)*D110:AH111,0))</f>
        <v>72</v>
      </c>
      <c r="AK110" s="23" cm="1">
        <f t="array" ref="AK110">SUMPRODUCT((IFERROR(WEEKDAY($D$3:$AH$3,2),999)&lt;6)*D112:AH112)</f>
        <v>27</v>
      </c>
      <c r="AL110" s="23" cm="1">
        <f t="array" ref="AL110">SUMPRODUCT(IFERROR((IFERROR(WEEKDAY($D$3:$AH$3,2),0)&gt;5)*D110:AH112,0))</f>
        <v>44</v>
      </c>
      <c r="AM110" s="23">
        <f>IFERROR(SUM(AJ110:AL112),"")</f>
        <v>143</v>
      </c>
      <c r="AN110" s="23" t="s">
        <v>148</v>
      </c>
      <c r="AO110" s="23" cm="1">
        <f t="array" ref="AO110">SUMPRODUCT((IFERROR((D110:AH110+D111:AH111+D112:AH112),0)&gt;8)*1,IFERROR((D110:AH110+D111:AH111+D112:AH112-8),0))</f>
        <v>39</v>
      </c>
      <c r="AP110" s="23">
        <f>SUM(D110:AH112)-AO110</f>
        <v>104</v>
      </c>
      <c r="AQ110" s="23">
        <f>AM110-AO110-AP110</f>
        <v>0</v>
      </c>
    </row>
    <row r="111" ht="18" spans="1:43">
      <c r="A111" s="68"/>
      <c r="B111" s="33"/>
      <c r="C111" s="33" t="s">
        <v>149</v>
      </c>
      <c r="D111" s="66"/>
      <c r="E111" s="66"/>
      <c r="F111" s="66"/>
      <c r="G111" s="72"/>
      <c r="H111" s="72"/>
      <c r="I111" s="72"/>
      <c r="J111" s="72"/>
      <c r="K111" s="72"/>
      <c r="L111" s="72"/>
      <c r="M111" s="72"/>
      <c r="N111" s="72"/>
      <c r="O111" s="66"/>
      <c r="P111" s="66"/>
      <c r="Q111" s="66"/>
      <c r="R111" s="72"/>
      <c r="S111" s="72"/>
      <c r="T111" s="72"/>
      <c r="U111" s="66">
        <v>4</v>
      </c>
      <c r="V111" s="66">
        <v>4</v>
      </c>
      <c r="W111" s="62">
        <v>4</v>
      </c>
      <c r="X111" s="66">
        <v>4</v>
      </c>
      <c r="Y111" s="66">
        <v>4</v>
      </c>
      <c r="Z111" s="66">
        <v>4</v>
      </c>
      <c r="AA111" s="66">
        <v>4</v>
      </c>
      <c r="AB111" s="66">
        <v>4</v>
      </c>
      <c r="AC111" s="66">
        <v>4</v>
      </c>
      <c r="AD111" s="66">
        <v>4</v>
      </c>
      <c r="AE111" s="66">
        <v>4</v>
      </c>
      <c r="AF111" s="66">
        <v>4</v>
      </c>
      <c r="AG111" s="66">
        <v>4</v>
      </c>
      <c r="AH111" s="72"/>
      <c r="AI111" s="23"/>
      <c r="AJ111" s="23"/>
      <c r="AK111" s="23"/>
      <c r="AL111" s="23"/>
      <c r="AM111" s="23"/>
      <c r="AN111" s="23"/>
      <c r="AO111" s="23"/>
      <c r="AP111" s="23"/>
      <c r="AQ111" s="23"/>
    </row>
    <row r="112" ht="18" spans="1:43">
      <c r="A112" s="70"/>
      <c r="B112" s="33"/>
      <c r="C112" s="71" t="s">
        <v>150</v>
      </c>
      <c r="D112" s="66"/>
      <c r="E112" s="66"/>
      <c r="F112" s="66"/>
      <c r="G112" s="72"/>
      <c r="H112" s="72"/>
      <c r="I112" s="72"/>
      <c r="J112" s="72"/>
      <c r="K112" s="72"/>
      <c r="L112" s="72"/>
      <c r="M112" s="72"/>
      <c r="N112" s="72"/>
      <c r="O112" s="66"/>
      <c r="P112" s="66"/>
      <c r="Q112" s="66"/>
      <c r="R112" s="72"/>
      <c r="S112" s="72"/>
      <c r="T112" s="72"/>
      <c r="U112" s="66">
        <v>3</v>
      </c>
      <c r="V112" s="66">
        <v>3</v>
      </c>
      <c r="W112" s="62">
        <v>3</v>
      </c>
      <c r="X112" s="66">
        <v>3</v>
      </c>
      <c r="Y112" s="66">
        <v>3</v>
      </c>
      <c r="Z112" s="66">
        <v>3</v>
      </c>
      <c r="AA112" s="66">
        <v>3</v>
      </c>
      <c r="AB112" s="66">
        <v>3</v>
      </c>
      <c r="AC112" s="66">
        <v>3</v>
      </c>
      <c r="AD112" s="66">
        <v>3</v>
      </c>
      <c r="AE112" s="66">
        <v>3</v>
      </c>
      <c r="AF112" s="66">
        <v>3</v>
      </c>
      <c r="AG112" s="66">
        <v>3</v>
      </c>
      <c r="AH112" s="72"/>
      <c r="AI112" s="23"/>
      <c r="AJ112" s="23"/>
      <c r="AK112" s="23"/>
      <c r="AL112" s="23"/>
      <c r="AM112" s="23"/>
      <c r="AN112" s="23"/>
      <c r="AO112" s="23"/>
      <c r="AP112" s="23"/>
      <c r="AQ112" s="23"/>
    </row>
    <row r="113" ht="18" spans="1:43">
      <c r="A113" s="68" t="s">
        <v>71</v>
      </c>
      <c r="B113" s="33" t="s">
        <v>43</v>
      </c>
      <c r="C113" s="33" t="s">
        <v>147</v>
      </c>
      <c r="D113" s="66"/>
      <c r="E113" s="66"/>
      <c r="F113" s="66"/>
      <c r="G113" s="72"/>
      <c r="H113" s="72"/>
      <c r="I113" s="72"/>
      <c r="J113" s="72"/>
      <c r="K113" s="72"/>
      <c r="L113" s="72"/>
      <c r="M113" s="72"/>
      <c r="N113" s="72"/>
      <c r="O113" s="66"/>
      <c r="P113" s="66"/>
      <c r="Q113" s="66"/>
      <c r="R113" s="72"/>
      <c r="S113" s="72"/>
      <c r="T113" s="72"/>
      <c r="U113" s="66">
        <v>4</v>
      </c>
      <c r="V113" s="66">
        <v>4</v>
      </c>
      <c r="W113" s="62">
        <v>4</v>
      </c>
      <c r="X113" s="66">
        <v>4</v>
      </c>
      <c r="Y113" s="66">
        <v>4</v>
      </c>
      <c r="Z113" s="66">
        <v>4</v>
      </c>
      <c r="AA113" s="66">
        <v>4</v>
      </c>
      <c r="AB113" s="66">
        <v>4</v>
      </c>
      <c r="AC113" s="66">
        <v>4</v>
      </c>
      <c r="AD113" s="66">
        <v>4</v>
      </c>
      <c r="AE113" s="66">
        <v>4</v>
      </c>
      <c r="AF113" s="66">
        <v>4</v>
      </c>
      <c r="AG113" s="66">
        <v>4</v>
      </c>
      <c r="AH113" s="72"/>
      <c r="AI113" s="23">
        <f>IF(A113="","",COUNTIF(D113:AH114,"&gt;2")/2)</f>
        <v>13</v>
      </c>
      <c r="AJ113" s="23" cm="1">
        <f t="array" ref="AJ113">SUMPRODUCT(IFERROR((IFERROR(WEEKDAY($D$3:$AH$3,2),999)&lt;6)*D113:AH114,0))</f>
        <v>72</v>
      </c>
      <c r="AK113" s="23" cm="1">
        <f t="array" ref="AK113">SUMPRODUCT((IFERROR(WEEKDAY($D$3:$AH$3,2),999)&lt;6)*D115:AH115)</f>
        <v>27.5</v>
      </c>
      <c r="AL113" s="23" cm="1">
        <f t="array" ref="AL113">SUMPRODUCT(IFERROR((IFERROR(WEEKDAY($D$3:$AH$3,2),0)&gt;5)*D113:AH115,0))</f>
        <v>44</v>
      </c>
      <c r="AM113" s="23">
        <f>IFERROR(SUM(AJ113:AL115),"")</f>
        <v>143.5</v>
      </c>
      <c r="AN113" s="23" t="s">
        <v>148</v>
      </c>
      <c r="AO113" s="23" cm="1">
        <f t="array" ref="AO113">SUMPRODUCT((IFERROR((D113:AH113+D114:AH114+D115:AH115),0)&gt;8)*1,IFERROR((D113:AH113+D114:AH114+D115:AH115-8),0))</f>
        <v>39.5</v>
      </c>
      <c r="AP113" s="23">
        <f>SUM(D113:AH115)-AO113</f>
        <v>104</v>
      </c>
      <c r="AQ113" s="23">
        <f>AM113-AO113-AP113</f>
        <v>0</v>
      </c>
    </row>
    <row r="114" ht="18" spans="1:43">
      <c r="A114" s="68"/>
      <c r="B114" s="33"/>
      <c r="C114" s="33" t="s">
        <v>149</v>
      </c>
      <c r="D114" s="66"/>
      <c r="E114" s="66"/>
      <c r="F114" s="66"/>
      <c r="G114" s="72"/>
      <c r="H114" s="72"/>
      <c r="I114" s="72"/>
      <c r="J114" s="72"/>
      <c r="K114" s="72"/>
      <c r="L114" s="72"/>
      <c r="M114" s="72"/>
      <c r="N114" s="72"/>
      <c r="O114" s="66"/>
      <c r="P114" s="66"/>
      <c r="Q114" s="66"/>
      <c r="R114" s="72"/>
      <c r="S114" s="72"/>
      <c r="T114" s="72"/>
      <c r="U114" s="66">
        <v>4</v>
      </c>
      <c r="V114" s="66">
        <v>4</v>
      </c>
      <c r="W114" s="62">
        <v>4</v>
      </c>
      <c r="X114" s="66">
        <v>4</v>
      </c>
      <c r="Y114" s="66">
        <v>4</v>
      </c>
      <c r="Z114" s="66">
        <v>4</v>
      </c>
      <c r="AA114" s="66">
        <v>4</v>
      </c>
      <c r="AB114" s="66">
        <v>4</v>
      </c>
      <c r="AC114" s="66">
        <v>4</v>
      </c>
      <c r="AD114" s="66">
        <v>4</v>
      </c>
      <c r="AE114" s="66">
        <v>4</v>
      </c>
      <c r="AF114" s="66">
        <v>4</v>
      </c>
      <c r="AG114" s="66">
        <v>4</v>
      </c>
      <c r="AH114" s="72"/>
      <c r="AI114" s="23"/>
      <c r="AJ114" s="23"/>
      <c r="AK114" s="23"/>
      <c r="AL114" s="23"/>
      <c r="AM114" s="23"/>
      <c r="AN114" s="23"/>
      <c r="AO114" s="23"/>
      <c r="AP114" s="23"/>
      <c r="AQ114" s="23"/>
    </row>
    <row r="115" ht="18" spans="1:43">
      <c r="A115" s="70"/>
      <c r="B115" s="33"/>
      <c r="C115" s="71" t="s">
        <v>150</v>
      </c>
      <c r="D115" s="66"/>
      <c r="E115" s="66"/>
      <c r="F115" s="66"/>
      <c r="G115" s="72"/>
      <c r="H115" s="72"/>
      <c r="I115" s="72"/>
      <c r="J115" s="72"/>
      <c r="K115" s="72"/>
      <c r="L115" s="72"/>
      <c r="M115" s="72"/>
      <c r="N115" s="72"/>
      <c r="O115" s="66"/>
      <c r="P115" s="66"/>
      <c r="Q115" s="66"/>
      <c r="R115" s="72"/>
      <c r="S115" s="72"/>
      <c r="T115" s="72"/>
      <c r="U115" s="66">
        <v>3</v>
      </c>
      <c r="V115" s="66">
        <v>3</v>
      </c>
      <c r="W115" s="62">
        <v>3</v>
      </c>
      <c r="X115" s="66">
        <v>3</v>
      </c>
      <c r="Y115" s="66">
        <v>3</v>
      </c>
      <c r="Z115" s="66">
        <v>3</v>
      </c>
      <c r="AA115" s="66">
        <v>3</v>
      </c>
      <c r="AB115" s="66">
        <v>3</v>
      </c>
      <c r="AC115" s="66">
        <v>3.5</v>
      </c>
      <c r="AD115" s="66">
        <v>3</v>
      </c>
      <c r="AE115" s="66">
        <v>3</v>
      </c>
      <c r="AF115" s="66">
        <v>3</v>
      </c>
      <c r="AG115" s="66">
        <v>3</v>
      </c>
      <c r="AH115" s="72"/>
      <c r="AI115" s="23"/>
      <c r="AJ115" s="23"/>
      <c r="AK115" s="23"/>
      <c r="AL115" s="23"/>
      <c r="AM115" s="23"/>
      <c r="AN115" s="23"/>
      <c r="AO115" s="23"/>
      <c r="AP115" s="23"/>
      <c r="AQ115" s="23"/>
    </row>
    <row r="116" ht="18" spans="1:43">
      <c r="A116" s="33" t="s">
        <v>76</v>
      </c>
      <c r="B116" s="33" t="s">
        <v>43</v>
      </c>
      <c r="C116" s="33" t="s">
        <v>147</v>
      </c>
      <c r="D116" s="66"/>
      <c r="E116" s="66"/>
      <c r="F116" s="66"/>
      <c r="G116" s="72"/>
      <c r="H116" s="72"/>
      <c r="I116" s="72"/>
      <c r="J116" s="72"/>
      <c r="K116" s="72"/>
      <c r="L116" s="72"/>
      <c r="M116" s="72"/>
      <c r="N116" s="72"/>
      <c r="O116" s="66"/>
      <c r="P116" s="66"/>
      <c r="Q116" s="66"/>
      <c r="R116" s="72"/>
      <c r="S116" s="72">
        <v>4</v>
      </c>
      <c r="T116" s="72">
        <v>0</v>
      </c>
      <c r="U116" s="66">
        <v>4</v>
      </c>
      <c r="V116" s="66">
        <v>4</v>
      </c>
      <c r="W116" s="62">
        <v>4</v>
      </c>
      <c r="X116" s="72">
        <v>4</v>
      </c>
      <c r="Y116" s="72">
        <v>0</v>
      </c>
      <c r="Z116" s="72">
        <v>0</v>
      </c>
      <c r="AA116" s="66">
        <v>4</v>
      </c>
      <c r="AB116" s="66">
        <v>4</v>
      </c>
      <c r="AC116" s="72">
        <v>4</v>
      </c>
      <c r="AD116" s="72" t="s">
        <v>152</v>
      </c>
      <c r="AE116" s="72"/>
      <c r="AF116" s="72"/>
      <c r="AG116" s="66"/>
      <c r="AH116" s="66"/>
      <c r="AI116" s="23">
        <f>IF(A116="","",COUNTIF(D116:AH117,"&gt;2")/2)</f>
        <v>7.5</v>
      </c>
      <c r="AJ116" s="23" cm="1">
        <f t="array" ref="AJ116">SUMPRODUCT(IFERROR((IFERROR(WEEKDAY($D$3:$AH$3,2),999)&lt;6)*D116:AH117,0))</f>
        <v>44</v>
      </c>
      <c r="AK116" s="23" cm="1">
        <f t="array" ref="AK116">SUMPRODUCT((IFERROR(WEEKDAY($D$3:$AH$3,2),999)&lt;6)*D118:AH118)</f>
        <v>15</v>
      </c>
      <c r="AL116" s="23" cm="1">
        <f t="array" ref="AL116">SUMPRODUCT(IFERROR((IFERROR(WEEKDAY($D$3:$AH$3,2),0)&gt;5)*D116:AH118,0))</f>
        <v>18</v>
      </c>
      <c r="AM116" s="23">
        <f>IFERROR(SUM(AJ116:AL118),"")</f>
        <v>77</v>
      </c>
      <c r="AN116" s="23" t="s">
        <v>148</v>
      </c>
      <c r="AO116" s="23" cm="1">
        <f t="array" ref="AO116">SUMPRODUCT((IFERROR((D116:AH116+D117:AH117+D118:AH118),0)&gt;8)*1,IFERROR((D116:AH116+D117:AH117+D118:AH118-8),0))</f>
        <v>18</v>
      </c>
      <c r="AP116" s="23">
        <f>SUM(D116:AH118)-AO116</f>
        <v>59</v>
      </c>
      <c r="AQ116" s="23">
        <f>AM116-AO116-AP116</f>
        <v>0</v>
      </c>
    </row>
    <row r="117" ht="18" spans="1:43">
      <c r="A117" s="33"/>
      <c r="B117" s="33"/>
      <c r="C117" s="33" t="s">
        <v>149</v>
      </c>
      <c r="D117" s="66"/>
      <c r="E117" s="66"/>
      <c r="F117" s="66"/>
      <c r="G117" s="72"/>
      <c r="H117" s="72"/>
      <c r="I117" s="72"/>
      <c r="J117" s="72"/>
      <c r="K117" s="72"/>
      <c r="L117" s="72"/>
      <c r="M117" s="72"/>
      <c r="N117" s="72"/>
      <c r="O117" s="66"/>
      <c r="P117" s="66"/>
      <c r="Q117" s="66"/>
      <c r="R117" s="72"/>
      <c r="S117" s="72">
        <v>4</v>
      </c>
      <c r="T117" s="72">
        <v>0</v>
      </c>
      <c r="U117" s="66">
        <v>4</v>
      </c>
      <c r="V117" s="66">
        <v>4</v>
      </c>
      <c r="W117" s="62">
        <v>4</v>
      </c>
      <c r="X117" s="72">
        <v>3</v>
      </c>
      <c r="Y117" s="72">
        <v>0</v>
      </c>
      <c r="Z117" s="72">
        <v>0</v>
      </c>
      <c r="AA117" s="66">
        <v>4</v>
      </c>
      <c r="AB117" s="66">
        <v>4</v>
      </c>
      <c r="AC117" s="72"/>
      <c r="AD117" s="72"/>
      <c r="AE117" s="72"/>
      <c r="AF117" s="72"/>
      <c r="AG117" s="66"/>
      <c r="AH117" s="66"/>
      <c r="AI117" s="23"/>
      <c r="AJ117" s="23"/>
      <c r="AK117" s="23"/>
      <c r="AL117" s="23"/>
      <c r="AM117" s="23"/>
      <c r="AN117" s="23"/>
      <c r="AO117" s="23"/>
      <c r="AP117" s="23"/>
      <c r="AQ117" s="23"/>
    </row>
    <row r="118" ht="18" spans="1:43">
      <c r="A118" s="71"/>
      <c r="B118" s="33"/>
      <c r="C118" s="71" t="s">
        <v>150</v>
      </c>
      <c r="D118" s="66"/>
      <c r="E118" s="66"/>
      <c r="F118" s="66"/>
      <c r="G118" s="72"/>
      <c r="H118" s="72"/>
      <c r="I118" s="72"/>
      <c r="J118" s="72"/>
      <c r="K118" s="72"/>
      <c r="L118" s="72"/>
      <c r="M118" s="72"/>
      <c r="N118" s="72"/>
      <c r="O118" s="66"/>
      <c r="P118" s="66"/>
      <c r="Q118" s="66"/>
      <c r="R118" s="72"/>
      <c r="S118" s="72">
        <v>3</v>
      </c>
      <c r="T118" s="72">
        <v>0</v>
      </c>
      <c r="U118" s="66">
        <v>3</v>
      </c>
      <c r="V118" s="66">
        <v>3</v>
      </c>
      <c r="W118" s="62">
        <v>3</v>
      </c>
      <c r="X118" s="72"/>
      <c r="Y118" s="72">
        <v>0</v>
      </c>
      <c r="Z118" s="72">
        <v>0</v>
      </c>
      <c r="AA118" s="66">
        <v>3</v>
      </c>
      <c r="AB118" s="66">
        <v>3</v>
      </c>
      <c r="AC118" s="72"/>
      <c r="AD118" s="72"/>
      <c r="AE118" s="72"/>
      <c r="AF118" s="72"/>
      <c r="AG118" s="66"/>
      <c r="AH118" s="66"/>
      <c r="AI118" s="23"/>
      <c r="AJ118" s="23"/>
      <c r="AK118" s="23"/>
      <c r="AL118" s="23"/>
      <c r="AM118" s="23"/>
      <c r="AN118" s="23"/>
      <c r="AO118" s="23"/>
      <c r="AP118" s="23"/>
      <c r="AQ118" s="23"/>
    </row>
    <row r="119" ht="18" spans="1:43">
      <c r="A119" s="68" t="s">
        <v>88</v>
      </c>
      <c r="B119" s="33" t="s">
        <v>43</v>
      </c>
      <c r="C119" s="33" t="s">
        <v>147</v>
      </c>
      <c r="D119" s="66"/>
      <c r="E119" s="66"/>
      <c r="F119" s="66"/>
      <c r="G119" s="72"/>
      <c r="H119" s="72"/>
      <c r="I119" s="72"/>
      <c r="J119" s="72"/>
      <c r="K119" s="72"/>
      <c r="L119" s="72"/>
      <c r="M119" s="72"/>
      <c r="N119" s="72"/>
      <c r="O119" s="66"/>
      <c r="P119" s="66"/>
      <c r="Q119" s="66"/>
      <c r="R119" s="72"/>
      <c r="S119" s="72"/>
      <c r="T119" s="72"/>
      <c r="U119" s="66">
        <v>4</v>
      </c>
      <c r="V119" s="66">
        <v>4</v>
      </c>
      <c r="W119" s="62">
        <v>4</v>
      </c>
      <c r="X119" s="66">
        <v>4</v>
      </c>
      <c r="Y119" s="66">
        <v>4</v>
      </c>
      <c r="Z119" s="72">
        <v>4</v>
      </c>
      <c r="AA119" s="72">
        <v>4</v>
      </c>
      <c r="AB119" s="72">
        <v>4</v>
      </c>
      <c r="AC119" s="72">
        <v>4</v>
      </c>
      <c r="AD119" s="72">
        <v>4</v>
      </c>
      <c r="AE119" s="66">
        <v>4</v>
      </c>
      <c r="AF119" s="66">
        <v>4</v>
      </c>
      <c r="AG119" s="66">
        <v>4</v>
      </c>
      <c r="AH119" s="66"/>
      <c r="AI119" s="23">
        <f>IF(A119="","",COUNTIF(D119:AH120,"&gt;2")/2)</f>
        <v>13</v>
      </c>
      <c r="AJ119" s="23" cm="1">
        <f t="array" ref="AJ119">SUMPRODUCT(IFERROR((IFERROR(WEEKDAY($D$3:$AH$3,2),999)&lt;6)*D119:AH120,0))</f>
        <v>72</v>
      </c>
      <c r="AK119" s="23" cm="1">
        <f t="array" ref="AK119">SUMPRODUCT((IFERROR(WEEKDAY($D$3:$AH$3,2),999)&lt;6)*D121:AH121)</f>
        <v>25</v>
      </c>
      <c r="AL119" s="23" cm="1">
        <f t="array" ref="AL119">SUMPRODUCT(IFERROR((IFERROR(WEEKDAY($D$3:$AH$3,2),0)&gt;5)*D119:AH121,0))</f>
        <v>41.5</v>
      </c>
      <c r="AM119" s="23">
        <f>IFERROR(SUM(AJ119:AL121),"")</f>
        <v>138.5</v>
      </c>
      <c r="AN119" s="23" t="s">
        <v>148</v>
      </c>
      <c r="AO119" s="23" cm="1">
        <f t="array" ref="AO119">SUMPRODUCT((IFERROR((D119:AH119+D120:AH120+D121:AH121),0)&gt;8)*1,IFERROR((D119:AH119+D120:AH120+D121:AH121-8),0))</f>
        <v>34.5</v>
      </c>
      <c r="AP119" s="23">
        <f>SUM(D119:AH121)-AO119</f>
        <v>104</v>
      </c>
      <c r="AQ119" s="23">
        <f>AM119-AO119-AP119</f>
        <v>0</v>
      </c>
    </row>
    <row r="120" ht="18" spans="1:43">
      <c r="A120" s="68"/>
      <c r="B120" s="33"/>
      <c r="C120" s="33" t="s">
        <v>149</v>
      </c>
      <c r="D120" s="66"/>
      <c r="E120" s="66"/>
      <c r="F120" s="66"/>
      <c r="G120" s="72"/>
      <c r="H120" s="72"/>
      <c r="I120" s="72"/>
      <c r="J120" s="72"/>
      <c r="K120" s="72"/>
      <c r="L120" s="72"/>
      <c r="M120" s="72"/>
      <c r="N120" s="72"/>
      <c r="O120" s="66"/>
      <c r="P120" s="66"/>
      <c r="Q120" s="66"/>
      <c r="R120" s="72"/>
      <c r="S120" s="72"/>
      <c r="T120" s="72"/>
      <c r="U120" s="66">
        <v>4</v>
      </c>
      <c r="V120" s="66">
        <v>4</v>
      </c>
      <c r="W120" s="62">
        <v>4</v>
      </c>
      <c r="X120" s="66">
        <v>4</v>
      </c>
      <c r="Y120" s="66">
        <v>4</v>
      </c>
      <c r="Z120" s="72">
        <v>4</v>
      </c>
      <c r="AA120" s="72">
        <v>4</v>
      </c>
      <c r="AB120" s="72">
        <v>4</v>
      </c>
      <c r="AC120" s="72">
        <v>4</v>
      </c>
      <c r="AD120" s="72">
        <v>4</v>
      </c>
      <c r="AE120" s="66">
        <v>4</v>
      </c>
      <c r="AF120" s="66">
        <v>4</v>
      </c>
      <c r="AG120" s="66">
        <v>4</v>
      </c>
      <c r="AH120" s="66"/>
      <c r="AI120" s="23"/>
      <c r="AJ120" s="23"/>
      <c r="AK120" s="23"/>
      <c r="AL120" s="23"/>
      <c r="AM120" s="23"/>
      <c r="AN120" s="23"/>
      <c r="AO120" s="23"/>
      <c r="AP120" s="23"/>
      <c r="AQ120" s="23"/>
    </row>
    <row r="121" ht="18" spans="1:43">
      <c r="A121" s="70"/>
      <c r="B121" s="33"/>
      <c r="C121" s="71" t="s">
        <v>150</v>
      </c>
      <c r="D121" s="66"/>
      <c r="E121" s="66"/>
      <c r="F121" s="66"/>
      <c r="G121" s="72"/>
      <c r="H121" s="72"/>
      <c r="I121" s="72"/>
      <c r="J121" s="72"/>
      <c r="K121" s="72"/>
      <c r="L121" s="72"/>
      <c r="M121" s="72"/>
      <c r="N121" s="72"/>
      <c r="O121" s="66"/>
      <c r="P121" s="66"/>
      <c r="Q121" s="66"/>
      <c r="R121" s="72"/>
      <c r="S121" s="72"/>
      <c r="T121" s="72"/>
      <c r="U121" s="66">
        <v>2</v>
      </c>
      <c r="V121" s="66">
        <v>3</v>
      </c>
      <c r="W121" s="62">
        <v>3</v>
      </c>
      <c r="X121" s="66">
        <v>3</v>
      </c>
      <c r="Y121" s="66">
        <v>3</v>
      </c>
      <c r="Z121" s="72">
        <v>3</v>
      </c>
      <c r="AA121" s="72">
        <v>3</v>
      </c>
      <c r="AB121" s="72">
        <v>3</v>
      </c>
      <c r="AC121" s="72">
        <v>3</v>
      </c>
      <c r="AD121" s="72">
        <v>0.5</v>
      </c>
      <c r="AE121" s="66">
        <v>3</v>
      </c>
      <c r="AF121" s="66">
        <v>2</v>
      </c>
      <c r="AG121" s="66">
        <v>3</v>
      </c>
      <c r="AH121" s="66"/>
      <c r="AI121" s="23"/>
      <c r="AJ121" s="23"/>
      <c r="AK121" s="23"/>
      <c r="AL121" s="23"/>
      <c r="AM121" s="23"/>
      <c r="AN121" s="23"/>
      <c r="AO121" s="23"/>
      <c r="AP121" s="23"/>
      <c r="AQ121" s="23"/>
    </row>
    <row r="122" ht="18" spans="1:43">
      <c r="A122" s="68" t="s">
        <v>77</v>
      </c>
      <c r="B122" s="33" t="s">
        <v>43</v>
      </c>
      <c r="C122" s="33" t="s">
        <v>147</v>
      </c>
      <c r="D122" s="66"/>
      <c r="E122" s="66"/>
      <c r="F122" s="66"/>
      <c r="G122" s="72"/>
      <c r="H122" s="72"/>
      <c r="I122" s="72"/>
      <c r="J122" s="72"/>
      <c r="K122" s="72"/>
      <c r="L122" s="72"/>
      <c r="M122" s="72"/>
      <c r="N122" s="72"/>
      <c r="O122" s="66"/>
      <c r="P122" s="66"/>
      <c r="Q122" s="66"/>
      <c r="R122" s="72"/>
      <c r="S122" s="72"/>
      <c r="T122" s="72"/>
      <c r="U122" s="66">
        <v>4</v>
      </c>
      <c r="V122" s="66">
        <v>4</v>
      </c>
      <c r="W122" s="62">
        <v>4</v>
      </c>
      <c r="X122" s="72">
        <v>4</v>
      </c>
      <c r="Y122" s="72" t="s">
        <v>152</v>
      </c>
      <c r="Z122" s="72"/>
      <c r="AA122" s="72"/>
      <c r="AB122" s="72"/>
      <c r="AC122" s="72"/>
      <c r="AD122" s="72"/>
      <c r="AE122" s="72"/>
      <c r="AF122" s="72"/>
      <c r="AG122" s="66"/>
      <c r="AH122" s="66"/>
      <c r="AI122" s="23">
        <f>IF(A122="","",COUNTIF(D122:AH123,"&gt;2")/2)</f>
        <v>4</v>
      </c>
      <c r="AJ122" s="23" cm="1">
        <f t="array" ref="AJ122">SUMPRODUCT(IFERROR((IFERROR(WEEKDAY($D$3:$AH$3,2),999)&lt;6)*D122:AH123,0))</f>
        <v>16</v>
      </c>
      <c r="AK122" s="23" cm="1">
        <f t="array" ref="AK122">SUMPRODUCT((IFERROR(WEEKDAY($D$3:$AH$3,2),999)&lt;6)*D124:AH124)</f>
        <v>3</v>
      </c>
      <c r="AL122" s="23" cm="1">
        <f t="array" ref="AL122">SUMPRODUCT(IFERROR((IFERROR(WEEKDAY($D$3:$AH$3,2),0)&gt;5)*D122:AH124,0))</f>
        <v>18</v>
      </c>
      <c r="AM122" s="23">
        <f>IFERROR(SUM(AJ122:AL124),"")</f>
        <v>37</v>
      </c>
      <c r="AN122" s="23" t="s">
        <v>148</v>
      </c>
      <c r="AO122" s="23" cm="1">
        <f t="array" ref="AO122">SUMPRODUCT((IFERROR((D122:AH122+D123:AH123+D124:AH124),0)&gt;8)*1,IFERROR((D122:AH122+D123:AH123+D124:AH124-8),0))</f>
        <v>6</v>
      </c>
      <c r="AP122" s="23">
        <f>SUM(D122:AH124)-AO122</f>
        <v>31</v>
      </c>
      <c r="AQ122" s="23">
        <f>AM122-AO122-AP122</f>
        <v>0</v>
      </c>
    </row>
    <row r="123" ht="18" spans="1:43">
      <c r="A123" s="68"/>
      <c r="B123" s="33"/>
      <c r="C123" s="33" t="s">
        <v>149</v>
      </c>
      <c r="D123" s="66"/>
      <c r="E123" s="66"/>
      <c r="F123" s="66"/>
      <c r="G123" s="72"/>
      <c r="H123" s="72"/>
      <c r="I123" s="72"/>
      <c r="J123" s="72"/>
      <c r="K123" s="72"/>
      <c r="L123" s="72"/>
      <c r="M123" s="72"/>
      <c r="N123" s="72"/>
      <c r="O123" s="66"/>
      <c r="P123" s="66"/>
      <c r="Q123" s="66"/>
      <c r="R123" s="72"/>
      <c r="S123" s="72"/>
      <c r="T123" s="72"/>
      <c r="U123" s="66">
        <v>4</v>
      </c>
      <c r="V123" s="66">
        <v>4</v>
      </c>
      <c r="W123" s="62">
        <v>4</v>
      </c>
      <c r="X123" s="72">
        <v>3</v>
      </c>
      <c r="Y123" s="72"/>
      <c r="Z123" s="72"/>
      <c r="AA123" s="72"/>
      <c r="AB123" s="72"/>
      <c r="AC123" s="72"/>
      <c r="AD123" s="72"/>
      <c r="AE123" s="72"/>
      <c r="AF123" s="72"/>
      <c r="AG123" s="66"/>
      <c r="AH123" s="66"/>
      <c r="AI123" s="23"/>
      <c r="AJ123" s="23"/>
      <c r="AK123" s="23"/>
      <c r="AL123" s="23"/>
      <c r="AM123" s="23"/>
      <c r="AN123" s="23"/>
      <c r="AO123" s="23"/>
      <c r="AP123" s="23"/>
      <c r="AQ123" s="23"/>
    </row>
    <row r="124" ht="18" spans="1:43">
      <c r="A124" s="70"/>
      <c r="B124" s="33"/>
      <c r="C124" s="71" t="s">
        <v>150</v>
      </c>
      <c r="D124" s="66"/>
      <c r="E124" s="66"/>
      <c r="F124" s="66"/>
      <c r="G124" s="72"/>
      <c r="H124" s="72"/>
      <c r="I124" s="72"/>
      <c r="J124" s="72"/>
      <c r="K124" s="72"/>
      <c r="L124" s="72"/>
      <c r="M124" s="72"/>
      <c r="N124" s="72"/>
      <c r="O124" s="66"/>
      <c r="P124" s="66"/>
      <c r="Q124" s="66"/>
      <c r="R124" s="72"/>
      <c r="S124" s="72"/>
      <c r="T124" s="72"/>
      <c r="U124" s="66">
        <v>2</v>
      </c>
      <c r="V124" s="66">
        <v>1</v>
      </c>
      <c r="W124" s="62">
        <v>3</v>
      </c>
      <c r="X124" s="72"/>
      <c r="Y124" s="72"/>
      <c r="Z124" s="72"/>
      <c r="AA124" s="72"/>
      <c r="AB124" s="72"/>
      <c r="AC124" s="72"/>
      <c r="AD124" s="72"/>
      <c r="AE124" s="72"/>
      <c r="AF124" s="72"/>
      <c r="AG124" s="66"/>
      <c r="AH124" s="66"/>
      <c r="AI124" s="23"/>
      <c r="AJ124" s="23"/>
      <c r="AK124" s="23"/>
      <c r="AL124" s="23"/>
      <c r="AM124" s="23"/>
      <c r="AN124" s="23"/>
      <c r="AO124" s="23"/>
      <c r="AP124" s="23"/>
      <c r="AQ124" s="23"/>
    </row>
    <row r="125" ht="18" spans="1:43">
      <c r="A125" s="32" t="s">
        <v>74</v>
      </c>
      <c r="B125" s="33" t="s">
        <v>43</v>
      </c>
      <c r="C125" s="33" t="s">
        <v>147</v>
      </c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>
        <v>4</v>
      </c>
      <c r="W125" s="62">
        <v>4</v>
      </c>
      <c r="X125" s="66">
        <v>4</v>
      </c>
      <c r="Y125" s="66">
        <v>0</v>
      </c>
      <c r="Z125" s="66">
        <v>0</v>
      </c>
      <c r="AA125" s="66">
        <v>0</v>
      </c>
      <c r="AB125" s="66">
        <v>4</v>
      </c>
      <c r="AC125" s="66">
        <v>4</v>
      </c>
      <c r="AD125" s="66">
        <v>4</v>
      </c>
      <c r="AE125" s="66">
        <v>4</v>
      </c>
      <c r="AF125" s="66">
        <v>4</v>
      </c>
      <c r="AG125" s="66">
        <v>4</v>
      </c>
      <c r="AH125" s="66"/>
      <c r="AI125" s="23">
        <f>IF(A125="","",COUNTIF(D125:AH126,"&gt;2")/2)</f>
        <v>9</v>
      </c>
      <c r="AJ125" s="23" cm="1">
        <f t="array" ref="AJ125">SUMPRODUCT(IFERROR((IFERROR(WEEKDAY($D$3:$AH$3,2),999)&lt;6)*D125:AH126,0))</f>
        <v>40</v>
      </c>
      <c r="AK125" s="23" cm="1">
        <f t="array" ref="AK125">SUMPRODUCT((IFERROR(WEEKDAY($D$3:$AH$3,2),999)&lt;6)*D127:AH127)</f>
        <v>15</v>
      </c>
      <c r="AL125" s="23" cm="1">
        <f t="array" ref="AL125">SUMPRODUCT(IFERROR((IFERROR(WEEKDAY($D$3:$AH$3,2),0)&gt;5)*D125:AH127,0))</f>
        <v>44</v>
      </c>
      <c r="AM125" s="23">
        <f>IFERROR(SUM(AJ125:AL127),"")</f>
        <v>99</v>
      </c>
      <c r="AN125" s="23" t="s">
        <v>148</v>
      </c>
      <c r="AO125" s="23" cm="1">
        <f t="array" ref="AO125">SUMPRODUCT((IFERROR((D125:AH125+D126:AH126+D127:AH127),0)&gt;8)*1,IFERROR((D125:AH125+D126:AH126+D127:AH127-8),0))</f>
        <v>27</v>
      </c>
      <c r="AP125" s="23">
        <f>SUM(D125:AH127)-AO125</f>
        <v>72</v>
      </c>
      <c r="AQ125" s="23">
        <f>AM125-AO125-AP125</f>
        <v>0</v>
      </c>
    </row>
    <row r="126" ht="18" spans="1:43">
      <c r="A126" s="32"/>
      <c r="B126" s="33"/>
      <c r="C126" s="33" t="s">
        <v>149</v>
      </c>
      <c r="D126" s="66"/>
      <c r="E126" s="66"/>
      <c r="F126" s="66"/>
      <c r="G126" s="66"/>
      <c r="H126" s="66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>
        <v>4</v>
      </c>
      <c r="W126" s="62">
        <v>4</v>
      </c>
      <c r="X126" s="66">
        <v>4</v>
      </c>
      <c r="Y126" s="66">
        <v>0</v>
      </c>
      <c r="Z126" s="66">
        <v>0</v>
      </c>
      <c r="AA126" s="66">
        <v>0</v>
      </c>
      <c r="AB126" s="66">
        <v>4</v>
      </c>
      <c r="AC126" s="66">
        <v>4</v>
      </c>
      <c r="AD126" s="66">
        <v>4</v>
      </c>
      <c r="AE126" s="66">
        <v>4</v>
      </c>
      <c r="AF126" s="66">
        <v>4</v>
      </c>
      <c r="AG126" s="66">
        <v>4</v>
      </c>
      <c r="AH126" s="66"/>
      <c r="AI126" s="23"/>
      <c r="AJ126" s="23"/>
      <c r="AK126" s="23"/>
      <c r="AL126" s="23"/>
      <c r="AM126" s="23"/>
      <c r="AN126" s="23"/>
      <c r="AO126" s="23"/>
      <c r="AP126" s="23"/>
      <c r="AQ126" s="23"/>
    </row>
    <row r="127" ht="18" spans="1:43">
      <c r="A127" s="32"/>
      <c r="B127" s="33"/>
      <c r="C127" s="33" t="s">
        <v>150</v>
      </c>
      <c r="D127" s="66"/>
      <c r="E127" s="66"/>
      <c r="F127" s="66"/>
      <c r="G127" s="66"/>
      <c r="H127" s="66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>
        <v>3</v>
      </c>
      <c r="W127" s="62">
        <v>3</v>
      </c>
      <c r="X127" s="66">
        <v>3</v>
      </c>
      <c r="Y127" s="66">
        <v>0</v>
      </c>
      <c r="Z127" s="66">
        <v>0</v>
      </c>
      <c r="AA127" s="66">
        <v>0</v>
      </c>
      <c r="AB127" s="66">
        <v>3</v>
      </c>
      <c r="AC127" s="66">
        <v>3</v>
      </c>
      <c r="AD127" s="66">
        <v>3</v>
      </c>
      <c r="AE127" s="66">
        <v>3</v>
      </c>
      <c r="AF127" s="66">
        <v>3</v>
      </c>
      <c r="AG127" s="66">
        <v>3</v>
      </c>
      <c r="AH127" s="66"/>
      <c r="AI127" s="23"/>
      <c r="AJ127" s="23"/>
      <c r="AK127" s="23"/>
      <c r="AL127" s="23"/>
      <c r="AM127" s="23"/>
      <c r="AN127" s="23"/>
      <c r="AO127" s="23"/>
      <c r="AP127" s="23"/>
      <c r="AQ127" s="23"/>
    </row>
    <row r="128" ht="29.25" spans="1:43">
      <c r="A128" s="75" t="s">
        <v>75</v>
      </c>
      <c r="B128" s="76" t="s">
        <v>153</v>
      </c>
      <c r="C128" s="76" t="s">
        <v>147</v>
      </c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77"/>
      <c r="V128" s="77"/>
      <c r="W128" s="80">
        <v>4</v>
      </c>
      <c r="X128" s="77">
        <v>4</v>
      </c>
      <c r="Y128" s="77">
        <v>4</v>
      </c>
      <c r="Z128" s="77">
        <v>4</v>
      </c>
      <c r="AA128" s="80">
        <v>4</v>
      </c>
      <c r="AB128" s="77">
        <v>0</v>
      </c>
      <c r="AC128" s="77">
        <v>0</v>
      </c>
      <c r="AD128" s="77">
        <v>4</v>
      </c>
      <c r="AE128" s="77">
        <v>4</v>
      </c>
      <c r="AF128" s="77">
        <v>4</v>
      </c>
      <c r="AG128" s="77">
        <v>4</v>
      </c>
      <c r="AH128" s="66"/>
      <c r="AI128" s="23">
        <f>IF(A128="","",COUNTIF(D128:AH129,"&gt;2")/2)</f>
        <v>9</v>
      </c>
      <c r="AJ128" s="23" cm="1">
        <f t="array" ref="AJ128">SUMPRODUCT(IFERROR((IFERROR(WEEKDAY($D$3:$AH$3,2),999)&lt;6)*D128:AH129,0))</f>
        <v>40</v>
      </c>
      <c r="AK128" s="23" cm="1">
        <f t="array" ref="AK128">SUMPRODUCT((IFERROR(WEEKDAY($D$3:$AH$3,2),999)&lt;6)*D130:AH130)</f>
        <v>12</v>
      </c>
      <c r="AL128" s="23" cm="1">
        <f t="array" ref="AL128">SUMPRODUCT(IFERROR((IFERROR(WEEKDAY($D$3:$AH$3,2),0)&gt;5)*D128:AH130,0))</f>
        <v>44</v>
      </c>
      <c r="AM128" s="23">
        <f>IFERROR(SUM(AJ128:AL130),"")</f>
        <v>96</v>
      </c>
      <c r="AN128" s="23" t="s">
        <v>148</v>
      </c>
      <c r="AO128" s="23" cm="1">
        <f t="array" ref="AO128">SUMPRODUCT((IFERROR((D128:AH128+D129:AH129+D130:AH130),0)&gt;8)*1,IFERROR((D128:AH128+D129:AH129+D130:AH130-8),0))</f>
        <v>24</v>
      </c>
      <c r="AP128" s="23">
        <f>SUM(D128:AH130)-AO128</f>
        <v>72</v>
      </c>
      <c r="AQ128" s="23">
        <f>AM128-AO128-AP128</f>
        <v>0</v>
      </c>
    </row>
    <row r="129" ht="29.25" spans="1:43">
      <c r="A129" s="75"/>
      <c r="B129" s="76"/>
      <c r="C129" s="76" t="s">
        <v>149</v>
      </c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  <c r="V129" s="77"/>
      <c r="W129" s="80">
        <v>4</v>
      </c>
      <c r="X129" s="77">
        <v>4</v>
      </c>
      <c r="Y129" s="77">
        <v>4</v>
      </c>
      <c r="Z129" s="77">
        <v>4</v>
      </c>
      <c r="AA129" s="80">
        <v>4</v>
      </c>
      <c r="AB129" s="77">
        <v>0</v>
      </c>
      <c r="AC129" s="77">
        <v>0</v>
      </c>
      <c r="AD129" s="77">
        <v>4</v>
      </c>
      <c r="AE129" s="77">
        <v>4</v>
      </c>
      <c r="AF129" s="77">
        <v>4</v>
      </c>
      <c r="AG129" s="77">
        <v>4</v>
      </c>
      <c r="AH129" s="66"/>
      <c r="AI129" s="23"/>
      <c r="AJ129" s="23"/>
      <c r="AK129" s="23"/>
      <c r="AL129" s="23"/>
      <c r="AM129" s="23"/>
      <c r="AN129" s="23"/>
      <c r="AO129" s="23"/>
      <c r="AP129" s="23"/>
      <c r="AQ129" s="23"/>
    </row>
    <row r="130" ht="29.25" spans="1:43">
      <c r="A130" s="75"/>
      <c r="B130" s="76"/>
      <c r="C130" s="76" t="s">
        <v>150</v>
      </c>
      <c r="D130" s="77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80">
        <v>3</v>
      </c>
      <c r="X130" s="77">
        <v>3</v>
      </c>
      <c r="Y130" s="77">
        <v>3</v>
      </c>
      <c r="Z130" s="77">
        <v>3</v>
      </c>
      <c r="AA130" s="80">
        <v>0</v>
      </c>
      <c r="AB130" s="77">
        <v>0</v>
      </c>
      <c r="AC130" s="77">
        <v>0</v>
      </c>
      <c r="AD130" s="77">
        <v>3</v>
      </c>
      <c r="AE130" s="77">
        <v>3</v>
      </c>
      <c r="AF130" s="77">
        <v>3</v>
      </c>
      <c r="AG130" s="77">
        <v>3</v>
      </c>
      <c r="AH130" s="66"/>
      <c r="AI130" s="23"/>
      <c r="AJ130" s="23"/>
      <c r="AK130" s="23"/>
      <c r="AL130" s="23"/>
      <c r="AM130" s="23"/>
      <c r="AN130" s="23"/>
      <c r="AO130" s="23"/>
      <c r="AP130" s="23"/>
      <c r="AQ130" s="23"/>
    </row>
    <row r="131" ht="18" spans="1:43">
      <c r="A131" s="32" t="s">
        <v>78</v>
      </c>
      <c r="B131" s="33" t="s">
        <v>43</v>
      </c>
      <c r="C131" s="33" t="s">
        <v>147</v>
      </c>
      <c r="D131" s="66"/>
      <c r="E131" s="66"/>
      <c r="F131" s="66"/>
      <c r="G131" s="66"/>
      <c r="H131" s="66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2"/>
      <c r="X131" s="66"/>
      <c r="Y131" s="66"/>
      <c r="Z131" s="66">
        <v>4</v>
      </c>
      <c r="AA131" s="66">
        <v>4</v>
      </c>
      <c r="AB131" s="66">
        <v>4</v>
      </c>
      <c r="AC131" s="66">
        <v>4</v>
      </c>
      <c r="AD131" s="66"/>
      <c r="AE131" s="66"/>
      <c r="AF131" s="66"/>
      <c r="AG131" s="66"/>
      <c r="AH131" s="66"/>
      <c r="AI131" s="23">
        <f>IF(A131="","",COUNTIF(D131:AH132,"&gt;2")/2)</f>
        <v>4</v>
      </c>
      <c r="AJ131" s="23" cm="1">
        <f t="array" ref="AJ131">SUMPRODUCT(IFERROR((IFERROR(WEEKDAY($D$3:$AH$3,2),999)&lt;6)*D131:AH132,0))</f>
        <v>32</v>
      </c>
      <c r="AK131" s="23" cm="1">
        <f t="array" ref="AK131">SUMPRODUCT((IFERROR(WEEKDAY($D$3:$AH$3,2),999)&lt;6)*D133:AH133)</f>
        <v>12</v>
      </c>
      <c r="AL131" s="23" cm="1">
        <f t="array" ref="AL131">SUMPRODUCT(IFERROR((IFERROR(WEEKDAY($D$3:$AH$3,2),0)&gt;5)*D131:AH133,0))</f>
        <v>0</v>
      </c>
      <c r="AM131" s="23">
        <f>IFERROR(SUM(AJ131:AL133),"")</f>
        <v>44</v>
      </c>
      <c r="AN131" s="23" t="s">
        <v>148</v>
      </c>
      <c r="AO131" s="23" cm="1">
        <f t="array" ref="AO131">SUMPRODUCT((IFERROR((D131:AH131+D132:AH132+D133:AH133),0)&gt;8)*1,IFERROR((D131:AH131+D132:AH132+D133:AH133-8),0))</f>
        <v>12</v>
      </c>
      <c r="AP131" s="23">
        <f>SUM(D131:AH133)-AO131</f>
        <v>32</v>
      </c>
      <c r="AQ131" s="23">
        <f>AM131-AO131-AP131</f>
        <v>0</v>
      </c>
    </row>
    <row r="132" ht="18" spans="1:43">
      <c r="A132" s="32"/>
      <c r="B132" s="33"/>
      <c r="C132" s="33" t="s">
        <v>149</v>
      </c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2"/>
      <c r="X132" s="66"/>
      <c r="Y132" s="66"/>
      <c r="Z132" s="66">
        <v>4</v>
      </c>
      <c r="AA132" s="66">
        <v>4</v>
      </c>
      <c r="AB132" s="66">
        <v>4</v>
      </c>
      <c r="AC132" s="66">
        <v>4</v>
      </c>
      <c r="AD132" s="66"/>
      <c r="AE132" s="66"/>
      <c r="AF132" s="66"/>
      <c r="AG132" s="66"/>
      <c r="AH132" s="66"/>
      <c r="AI132" s="23"/>
      <c r="AJ132" s="23"/>
      <c r="AK132" s="23"/>
      <c r="AL132" s="23"/>
      <c r="AM132" s="23"/>
      <c r="AN132" s="23"/>
      <c r="AO132" s="23"/>
      <c r="AP132" s="23"/>
      <c r="AQ132" s="23"/>
    </row>
    <row r="133" ht="18" spans="1:43">
      <c r="A133" s="32"/>
      <c r="B133" s="33"/>
      <c r="C133" s="33" t="s">
        <v>150</v>
      </c>
      <c r="D133" s="66"/>
      <c r="E133" s="66"/>
      <c r="F133" s="66"/>
      <c r="G133" s="66"/>
      <c r="H133" s="66"/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2"/>
      <c r="X133" s="66"/>
      <c r="Y133" s="66"/>
      <c r="Z133" s="66">
        <v>3</v>
      </c>
      <c r="AA133" s="66">
        <v>3</v>
      </c>
      <c r="AB133" s="66">
        <v>3</v>
      </c>
      <c r="AC133" s="66">
        <v>3</v>
      </c>
      <c r="AD133" s="66"/>
      <c r="AE133" s="66"/>
      <c r="AF133" s="66"/>
      <c r="AG133" s="66"/>
      <c r="AH133" s="66"/>
      <c r="AI133" s="23"/>
      <c r="AJ133" s="23"/>
      <c r="AK133" s="23"/>
      <c r="AL133" s="23"/>
      <c r="AM133" s="23"/>
      <c r="AN133" s="23"/>
      <c r="AO133" s="23"/>
      <c r="AP133" s="23"/>
      <c r="AQ133" s="23"/>
    </row>
    <row r="134" ht="18" spans="1:43">
      <c r="A134" s="32" t="s">
        <v>79</v>
      </c>
      <c r="B134" s="33" t="s">
        <v>43</v>
      </c>
      <c r="C134" s="33" t="s">
        <v>147</v>
      </c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2"/>
      <c r="X134" s="66"/>
      <c r="Y134" s="66"/>
      <c r="Z134" s="66">
        <v>4</v>
      </c>
      <c r="AA134" s="66">
        <v>4</v>
      </c>
      <c r="AB134" s="66">
        <v>4</v>
      </c>
      <c r="AC134" s="66">
        <v>4</v>
      </c>
      <c r="AD134" s="66">
        <v>4</v>
      </c>
      <c r="AE134" s="66">
        <v>4</v>
      </c>
      <c r="AF134" s="66">
        <v>4</v>
      </c>
      <c r="AG134" s="66">
        <v>4</v>
      </c>
      <c r="AH134" s="66"/>
      <c r="AI134" s="23">
        <f>IF(A134="","",COUNTIF(D134:AH135,"&gt;2")/2)</f>
        <v>8</v>
      </c>
      <c r="AJ134" s="23" cm="1">
        <f t="array" ref="AJ134">SUMPRODUCT(IFERROR((IFERROR(WEEKDAY($D$3:$AH$3,2),999)&lt;6)*D134:AH135,0))</f>
        <v>48</v>
      </c>
      <c r="AK134" s="23" cm="1">
        <f t="array" ref="AK134">SUMPRODUCT((IFERROR(WEEKDAY($D$3:$AH$3,2),999)&lt;6)*D136:AH136)</f>
        <v>18</v>
      </c>
      <c r="AL134" s="23" cm="1">
        <f t="array" ref="AL134">SUMPRODUCT(IFERROR((IFERROR(WEEKDAY($D$3:$AH$3,2),0)&gt;5)*D134:AH136,0))</f>
        <v>21</v>
      </c>
      <c r="AM134" s="23">
        <f>IFERROR(SUM(AJ134:AL136),"")</f>
        <v>87</v>
      </c>
      <c r="AN134" s="23" t="s">
        <v>148</v>
      </c>
      <c r="AO134" s="23" cm="1">
        <f t="array" ref="AO134">SUMPRODUCT((IFERROR((D134:AH134+D135:AH135+D136:AH136),0)&gt;8)*1,IFERROR((D134:AH134+D135:AH135+D136:AH136-8),0))</f>
        <v>23</v>
      </c>
      <c r="AP134" s="23">
        <f>SUM(D134:AH136)-AO134</f>
        <v>64</v>
      </c>
      <c r="AQ134" s="23">
        <f>AM134-AO134-AP134</f>
        <v>0</v>
      </c>
    </row>
    <row r="135" ht="18" spans="1:43">
      <c r="A135" s="32"/>
      <c r="B135" s="33"/>
      <c r="C135" s="33" t="s">
        <v>149</v>
      </c>
      <c r="D135" s="66"/>
      <c r="E135" s="66"/>
      <c r="F135" s="66"/>
      <c r="G135" s="66"/>
      <c r="H135" s="66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2"/>
      <c r="X135" s="66"/>
      <c r="Y135" s="66"/>
      <c r="Z135" s="66">
        <v>4</v>
      </c>
      <c r="AA135" s="66">
        <v>4</v>
      </c>
      <c r="AB135" s="66">
        <v>4</v>
      </c>
      <c r="AC135" s="66">
        <v>4</v>
      </c>
      <c r="AD135" s="66">
        <v>4</v>
      </c>
      <c r="AE135" s="66">
        <v>4</v>
      </c>
      <c r="AF135" s="66">
        <v>4</v>
      </c>
      <c r="AG135" s="66">
        <v>4</v>
      </c>
      <c r="AH135" s="66"/>
      <c r="AI135" s="23"/>
      <c r="AJ135" s="23"/>
      <c r="AK135" s="23"/>
      <c r="AL135" s="23"/>
      <c r="AM135" s="23"/>
      <c r="AN135" s="23"/>
      <c r="AO135" s="23"/>
      <c r="AP135" s="23"/>
      <c r="AQ135" s="23"/>
    </row>
    <row r="136" ht="18" spans="1:43">
      <c r="A136" s="32"/>
      <c r="B136" s="33"/>
      <c r="C136" s="33" t="s">
        <v>150</v>
      </c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2"/>
      <c r="X136" s="66"/>
      <c r="Y136" s="66"/>
      <c r="Z136" s="66">
        <v>3</v>
      </c>
      <c r="AA136" s="66">
        <v>3</v>
      </c>
      <c r="AB136" s="66">
        <v>3</v>
      </c>
      <c r="AC136" s="66">
        <v>3</v>
      </c>
      <c r="AD136" s="66">
        <v>2</v>
      </c>
      <c r="AE136" s="66">
        <v>3</v>
      </c>
      <c r="AF136" s="66">
        <v>3</v>
      </c>
      <c r="AG136" s="66">
        <v>3</v>
      </c>
      <c r="AH136" s="66"/>
      <c r="AI136" s="23"/>
      <c r="AJ136" s="23"/>
      <c r="AK136" s="23"/>
      <c r="AL136" s="23"/>
      <c r="AM136" s="23"/>
      <c r="AN136" s="23"/>
      <c r="AO136" s="23"/>
      <c r="AP136" s="23"/>
      <c r="AQ136" s="23"/>
    </row>
    <row r="137" ht="16.5" spans="1:43">
      <c r="A137" s="82" t="s">
        <v>18</v>
      </c>
      <c r="B137" s="33" t="s">
        <v>17</v>
      </c>
      <c r="C137" s="83" t="s">
        <v>154</v>
      </c>
      <c r="D137" s="84"/>
      <c r="E137" s="84"/>
      <c r="F137" s="84"/>
      <c r="G137" s="84"/>
      <c r="H137" s="85"/>
      <c r="I137" s="84"/>
      <c r="J137" s="85"/>
      <c r="K137" s="84"/>
      <c r="L137" s="85"/>
      <c r="M137" s="85"/>
      <c r="N137" s="85"/>
      <c r="O137" s="85"/>
      <c r="P137" s="85"/>
      <c r="Q137" s="85"/>
      <c r="R137" s="85"/>
      <c r="S137" s="85"/>
      <c r="T137" s="85"/>
      <c r="U137" s="84"/>
      <c r="V137" s="85"/>
      <c r="W137" s="117"/>
      <c r="X137" s="85"/>
      <c r="Y137" s="85"/>
      <c r="Z137" s="85"/>
      <c r="AA137" s="85"/>
      <c r="AB137" s="84"/>
      <c r="AC137" s="85"/>
      <c r="AD137" s="85"/>
      <c r="AE137" s="85"/>
      <c r="AF137" s="122"/>
      <c r="AG137" s="122"/>
      <c r="AH137" s="124"/>
      <c r="AI137" s="23">
        <f>IF(A137="","",COUNTIF(D137:AH138,"&gt;2"))</f>
        <v>15</v>
      </c>
      <c r="AJ137" s="23" cm="1">
        <f t="array" ref="AJ137">SUMPRODUCT(IFERROR((IFERROR(WEEKDAY($D$3:$AH$3,2),999)&lt;6)*D137:AH138,0))</f>
        <v>141</v>
      </c>
      <c r="AK137" s="23" cm="1">
        <f t="array" ref="AK137">SUMPRODUCT((IFERROR(WEEKDAY($D$3:$AH$3,2),999)&lt;6)*D139:AH139)</f>
        <v>0</v>
      </c>
      <c r="AL137" s="23" cm="1">
        <f t="array" ref="AL137">SUMPRODUCT(IFERROR((IFERROR(WEEKDAY($D$3:$AH$3,2),0)&gt;5)*D137:AH139,0))</f>
        <v>49.5</v>
      </c>
      <c r="AM137" s="23">
        <f>IFERROR(SUM(AJ137:AL139),"")</f>
        <v>190.5</v>
      </c>
      <c r="AN137" s="23" t="s">
        <v>148</v>
      </c>
      <c r="AO137" s="23" cm="1">
        <f t="array" ref="AO137">SUMPRODUCT((IFERROR((D137:AH137+D138:AH138+D139:AH139),0)&gt;8)*1,IFERROR((D137:AH137+D138:AH138+D139:AH139-8),0))</f>
        <v>70.5</v>
      </c>
      <c r="AP137" s="23">
        <f>SUM(D137:AH139)-AO137</f>
        <v>120</v>
      </c>
      <c r="AQ137" s="23">
        <f>AM137-AO137-AP137</f>
        <v>0</v>
      </c>
    </row>
    <row r="138" ht="16.5" spans="1:43">
      <c r="A138" s="82"/>
      <c r="B138" s="33"/>
      <c r="C138" s="83" t="s">
        <v>155</v>
      </c>
      <c r="D138" s="84"/>
      <c r="E138" s="84"/>
      <c r="F138" s="84">
        <v>12</v>
      </c>
      <c r="G138" s="84">
        <v>12</v>
      </c>
      <c r="H138" s="84">
        <v>12</v>
      </c>
      <c r="I138" s="85">
        <v>12</v>
      </c>
      <c r="J138" s="85">
        <v>12</v>
      </c>
      <c r="K138" s="85">
        <v>12</v>
      </c>
      <c r="L138" s="85">
        <v>12</v>
      </c>
      <c r="M138" s="85">
        <v>13.5</v>
      </c>
      <c r="N138" s="85">
        <v>13.5</v>
      </c>
      <c r="O138" s="85">
        <v>13.5</v>
      </c>
      <c r="P138" s="85">
        <v>13.5</v>
      </c>
      <c r="Q138" s="85">
        <v>12</v>
      </c>
      <c r="R138" s="85">
        <v>13.5</v>
      </c>
      <c r="S138" s="85">
        <v>13.5</v>
      </c>
      <c r="T138" s="85">
        <v>13.5</v>
      </c>
      <c r="U138" s="85" t="s">
        <v>156</v>
      </c>
      <c r="V138" s="85" t="s">
        <v>156</v>
      </c>
      <c r="W138" s="117" t="s">
        <v>156</v>
      </c>
      <c r="X138" s="85" t="s">
        <v>156</v>
      </c>
      <c r="Y138" s="85" t="s">
        <v>156</v>
      </c>
      <c r="Z138" s="85" t="s">
        <v>156</v>
      </c>
      <c r="AA138" s="85" t="s">
        <v>156</v>
      </c>
      <c r="AB138" s="85" t="s">
        <v>156</v>
      </c>
      <c r="AC138" s="85" t="s">
        <v>156</v>
      </c>
      <c r="AD138" s="85" t="s">
        <v>156</v>
      </c>
      <c r="AE138" s="85" t="s">
        <v>156</v>
      </c>
      <c r="AF138" s="85" t="s">
        <v>156</v>
      </c>
      <c r="AG138" s="85" t="s">
        <v>156</v>
      </c>
      <c r="AH138" s="124"/>
      <c r="AI138" s="23"/>
      <c r="AJ138" s="23"/>
      <c r="AK138" s="23"/>
      <c r="AL138" s="23"/>
      <c r="AM138" s="23"/>
      <c r="AN138" s="23"/>
      <c r="AO138" s="23"/>
      <c r="AP138" s="23"/>
      <c r="AQ138" s="23"/>
    </row>
    <row r="139" ht="16.5" spans="1:43">
      <c r="A139" s="83" t="s">
        <v>150</v>
      </c>
      <c r="B139" s="33"/>
      <c r="C139" s="83"/>
      <c r="D139" s="85"/>
      <c r="E139" s="84"/>
      <c r="F139" s="84"/>
      <c r="G139" s="85"/>
      <c r="H139" s="85"/>
      <c r="I139" s="85"/>
      <c r="J139" s="85"/>
      <c r="K139" s="85"/>
      <c r="L139" s="85"/>
      <c r="M139" s="85"/>
      <c r="N139" s="85"/>
      <c r="O139" s="85"/>
      <c r="P139" s="85"/>
      <c r="Q139" s="85"/>
      <c r="R139" s="85"/>
      <c r="S139" s="85"/>
      <c r="T139" s="85"/>
      <c r="U139" s="85"/>
      <c r="V139" s="85"/>
      <c r="W139" s="117"/>
      <c r="X139" s="85"/>
      <c r="Y139" s="85"/>
      <c r="Z139" s="85"/>
      <c r="AA139" s="85"/>
      <c r="AB139" s="85"/>
      <c r="AC139" s="85"/>
      <c r="AD139" s="85"/>
      <c r="AE139" s="85"/>
      <c r="AF139" s="122"/>
      <c r="AG139" s="122"/>
      <c r="AH139" s="124"/>
      <c r="AI139" s="23"/>
      <c r="AJ139" s="23"/>
      <c r="AK139" s="23"/>
      <c r="AL139" s="23"/>
      <c r="AM139" s="23"/>
      <c r="AN139" s="23"/>
      <c r="AO139" s="23"/>
      <c r="AP139" s="23"/>
      <c r="AQ139" s="23"/>
    </row>
    <row r="140" ht="20.25" spans="1:43">
      <c r="A140" s="86" t="s">
        <v>117</v>
      </c>
      <c r="B140" s="86" t="s">
        <v>103</v>
      </c>
      <c r="C140" s="87" t="s">
        <v>147</v>
      </c>
      <c r="D140" s="88">
        <v>4</v>
      </c>
      <c r="E140" s="88">
        <v>4</v>
      </c>
      <c r="F140" s="88">
        <v>4</v>
      </c>
      <c r="G140" s="89">
        <v>4</v>
      </c>
      <c r="H140" s="89">
        <v>4</v>
      </c>
      <c r="I140" s="89">
        <v>4</v>
      </c>
      <c r="J140" s="89">
        <v>4</v>
      </c>
      <c r="K140" s="89">
        <v>4</v>
      </c>
      <c r="L140" s="89">
        <v>4</v>
      </c>
      <c r="M140" s="116">
        <v>4</v>
      </c>
      <c r="N140" s="89">
        <v>2</v>
      </c>
      <c r="O140" s="116">
        <v>4</v>
      </c>
      <c r="P140" s="89">
        <v>4</v>
      </c>
      <c r="Q140" s="89">
        <v>4</v>
      </c>
      <c r="R140" s="89">
        <v>4</v>
      </c>
      <c r="S140" s="89">
        <v>4</v>
      </c>
      <c r="T140" s="88">
        <v>4</v>
      </c>
      <c r="U140" s="89">
        <v>4</v>
      </c>
      <c r="V140" s="116">
        <v>4</v>
      </c>
      <c r="W140" s="118">
        <v>4</v>
      </c>
      <c r="X140" s="89">
        <v>4</v>
      </c>
      <c r="Y140" s="89">
        <v>4</v>
      </c>
      <c r="Z140" s="88">
        <v>4</v>
      </c>
      <c r="AA140" s="88">
        <v>4</v>
      </c>
      <c r="AB140" s="89">
        <v>4</v>
      </c>
      <c r="AC140" s="89">
        <v>4</v>
      </c>
      <c r="AD140" s="89">
        <v>4</v>
      </c>
      <c r="AE140" s="88">
        <v>4</v>
      </c>
      <c r="AF140" s="89">
        <v>4</v>
      </c>
      <c r="AG140" s="88">
        <v>4</v>
      </c>
      <c r="AH140" s="88"/>
      <c r="AI140" s="23">
        <f>IF(A140="","",COUNTIF(D140:AH141,"&gt;2")/2)</f>
        <v>29</v>
      </c>
      <c r="AJ140" s="23" cm="1">
        <f t="array" ref="AJ140">SUMPRODUCT(IFERROR((IFERROR(WEEKDAY($D$3:$AH$3,2),999)&lt;6)*D140:AH141,0))</f>
        <v>172</v>
      </c>
      <c r="AK140" s="23" cm="1">
        <f t="array" ref="AK140">SUMPRODUCT((IFERROR(WEEKDAY($D$3:$AH$3,2),999)&lt;6)*D142:AH142)</f>
        <v>79</v>
      </c>
      <c r="AL140" s="23" cm="1">
        <f t="array" ref="AL140">SUMPRODUCT(IFERROR((IFERROR(WEEKDAY($D$3:$AH$3,2),0)&gt;5)*D140:AH142,0))</f>
        <v>104</v>
      </c>
      <c r="AM140" s="23">
        <f>IFERROR(SUM(AJ140:AL142),"")</f>
        <v>355</v>
      </c>
      <c r="AN140" s="23" t="s">
        <v>148</v>
      </c>
      <c r="AO140" s="23" cm="1">
        <f t="array" ref="AO140">SUMPRODUCT((IFERROR((D140:AH140+D141:AH141+D142:AH142),0)&gt;8)*1,IFERROR((D140:AH140+D141:AH141+D142:AH142-8),0))</f>
        <v>117</v>
      </c>
      <c r="AP140" s="23">
        <f>SUM(D140:AH142)-AO140</f>
        <v>238</v>
      </c>
      <c r="AQ140" s="23">
        <f>AM140-AO140-AP140</f>
        <v>0</v>
      </c>
    </row>
    <row r="141" ht="20.25" spans="1:43">
      <c r="A141" s="86"/>
      <c r="B141" s="86"/>
      <c r="C141" s="87" t="s">
        <v>149</v>
      </c>
      <c r="D141" s="88">
        <v>4</v>
      </c>
      <c r="E141" s="88">
        <v>4</v>
      </c>
      <c r="F141" s="88">
        <v>4</v>
      </c>
      <c r="G141" s="89">
        <v>4</v>
      </c>
      <c r="H141" s="89">
        <v>4</v>
      </c>
      <c r="I141" s="89">
        <v>4</v>
      </c>
      <c r="J141" s="89">
        <v>4</v>
      </c>
      <c r="K141" s="89">
        <v>4</v>
      </c>
      <c r="L141" s="89">
        <v>4</v>
      </c>
      <c r="M141" s="116">
        <v>4</v>
      </c>
      <c r="N141" s="89">
        <v>4</v>
      </c>
      <c r="O141" s="116">
        <v>4</v>
      </c>
      <c r="P141" s="89">
        <v>4</v>
      </c>
      <c r="Q141" s="89">
        <v>4</v>
      </c>
      <c r="R141" s="89">
        <v>4</v>
      </c>
      <c r="S141" s="89">
        <v>4</v>
      </c>
      <c r="T141" s="88">
        <v>4</v>
      </c>
      <c r="U141" s="89">
        <v>4</v>
      </c>
      <c r="V141" s="116">
        <v>4</v>
      </c>
      <c r="W141" s="118">
        <v>4</v>
      </c>
      <c r="X141" s="89">
        <v>4</v>
      </c>
      <c r="Y141" s="89">
        <v>4</v>
      </c>
      <c r="Z141" s="88">
        <v>4</v>
      </c>
      <c r="AA141" s="88">
        <v>4</v>
      </c>
      <c r="AB141" s="89">
        <v>4</v>
      </c>
      <c r="AC141" s="89">
        <v>4</v>
      </c>
      <c r="AD141" s="89">
        <v>4</v>
      </c>
      <c r="AE141" s="88">
        <v>4</v>
      </c>
      <c r="AF141" s="89">
        <v>4</v>
      </c>
      <c r="AG141" s="88">
        <v>2</v>
      </c>
      <c r="AH141" s="88"/>
      <c r="AI141" s="23"/>
      <c r="AJ141" s="23"/>
      <c r="AK141" s="23"/>
      <c r="AL141" s="23"/>
      <c r="AM141" s="23"/>
      <c r="AN141" s="23"/>
      <c r="AO141" s="23"/>
      <c r="AP141" s="23"/>
      <c r="AQ141" s="23"/>
    </row>
    <row r="142" ht="20.25" spans="1:43">
      <c r="A142" s="90"/>
      <c r="B142" s="90"/>
      <c r="C142" s="91" t="s">
        <v>150</v>
      </c>
      <c r="D142" s="88">
        <v>0.5</v>
      </c>
      <c r="E142" s="88">
        <v>0.5</v>
      </c>
      <c r="F142" s="88">
        <v>0.5</v>
      </c>
      <c r="G142" s="88">
        <v>5</v>
      </c>
      <c r="H142" s="88">
        <v>5</v>
      </c>
      <c r="I142" s="89">
        <v>4.5</v>
      </c>
      <c r="J142" s="89">
        <v>6</v>
      </c>
      <c r="K142" s="89">
        <v>5.5</v>
      </c>
      <c r="L142" s="89">
        <v>6.5</v>
      </c>
      <c r="M142" s="88">
        <v>9</v>
      </c>
      <c r="N142" s="88">
        <v>7</v>
      </c>
      <c r="O142" s="89">
        <v>4.5</v>
      </c>
      <c r="P142" s="89">
        <v>5.5</v>
      </c>
      <c r="Q142" s="89">
        <v>7.5</v>
      </c>
      <c r="R142" s="88">
        <v>5.5</v>
      </c>
      <c r="S142" s="88">
        <v>2</v>
      </c>
      <c r="T142" s="88">
        <v>1.5</v>
      </c>
      <c r="U142" s="89">
        <v>3</v>
      </c>
      <c r="V142" s="89">
        <v>2.5</v>
      </c>
      <c r="W142" s="118">
        <v>4.5</v>
      </c>
      <c r="X142" s="89">
        <v>5</v>
      </c>
      <c r="Y142" s="89">
        <v>5.5</v>
      </c>
      <c r="Z142" s="88">
        <v>2.5</v>
      </c>
      <c r="AA142" s="88">
        <v>4</v>
      </c>
      <c r="AB142" s="89">
        <v>4</v>
      </c>
      <c r="AC142" s="88">
        <v>1</v>
      </c>
      <c r="AD142" s="88">
        <v>2.5</v>
      </c>
      <c r="AE142" s="88">
        <v>4.5</v>
      </c>
      <c r="AF142" s="89">
        <v>3.5</v>
      </c>
      <c r="AG142" s="88">
        <v>0</v>
      </c>
      <c r="AH142" s="88"/>
      <c r="AI142" s="23"/>
      <c r="AJ142" s="23"/>
      <c r="AK142" s="23"/>
      <c r="AL142" s="23"/>
      <c r="AM142" s="23"/>
      <c r="AN142" s="23"/>
      <c r="AO142" s="23"/>
      <c r="AP142" s="23"/>
      <c r="AQ142" s="23"/>
    </row>
    <row r="143" ht="20.25" spans="1:43">
      <c r="A143" s="86" t="s">
        <v>118</v>
      </c>
      <c r="B143" s="86" t="s">
        <v>103</v>
      </c>
      <c r="C143" s="87" t="s">
        <v>147</v>
      </c>
      <c r="D143" s="88">
        <v>4</v>
      </c>
      <c r="E143" s="88">
        <v>4</v>
      </c>
      <c r="F143" s="88"/>
      <c r="G143" s="89">
        <v>4</v>
      </c>
      <c r="H143" s="89">
        <v>4</v>
      </c>
      <c r="I143" s="89">
        <v>4</v>
      </c>
      <c r="J143" s="89">
        <v>4</v>
      </c>
      <c r="K143" s="89">
        <v>4</v>
      </c>
      <c r="L143" s="89">
        <v>4</v>
      </c>
      <c r="M143" s="116">
        <v>4</v>
      </c>
      <c r="N143" s="89">
        <v>2</v>
      </c>
      <c r="O143" s="89">
        <v>4</v>
      </c>
      <c r="P143" s="89">
        <v>4</v>
      </c>
      <c r="Q143" s="89">
        <v>4</v>
      </c>
      <c r="R143" s="89">
        <v>4</v>
      </c>
      <c r="S143" s="89">
        <v>4</v>
      </c>
      <c r="T143" s="88">
        <v>4</v>
      </c>
      <c r="U143" s="89">
        <v>4</v>
      </c>
      <c r="V143" s="116">
        <v>4</v>
      </c>
      <c r="W143" s="118">
        <v>4</v>
      </c>
      <c r="X143" s="89">
        <v>4</v>
      </c>
      <c r="Y143" s="89">
        <v>4</v>
      </c>
      <c r="Z143" s="88">
        <v>4</v>
      </c>
      <c r="AA143" s="88">
        <v>4</v>
      </c>
      <c r="AB143" s="89">
        <v>4</v>
      </c>
      <c r="AC143" s="89">
        <v>2.5</v>
      </c>
      <c r="AD143" s="89">
        <v>4</v>
      </c>
      <c r="AE143" s="88">
        <v>4</v>
      </c>
      <c r="AF143" s="89">
        <v>4</v>
      </c>
      <c r="AG143" s="88">
        <v>4</v>
      </c>
      <c r="AH143" s="88"/>
      <c r="AI143" s="23">
        <f>IF(A143="","",COUNTIF(D143:AH144,"&gt;2")/2)</f>
        <v>28.5</v>
      </c>
      <c r="AJ143" s="23" cm="1">
        <f t="array" ref="AJ143">SUMPRODUCT(IFERROR((IFERROR(WEEKDAY($D$3:$AH$3,2),999)&lt;6)*D143:AH144,0))</f>
        <v>164.5</v>
      </c>
      <c r="AK143" s="23" cm="1">
        <f t="array" ref="AK143">SUMPRODUCT((IFERROR(WEEKDAY($D$3:$AH$3,2),999)&lt;6)*D145:AH145)</f>
        <v>79.5</v>
      </c>
      <c r="AL143" s="23" cm="1">
        <f t="array" ref="AL143">SUMPRODUCT(IFERROR((IFERROR(WEEKDAY($D$3:$AH$3,2),0)&gt;5)*D143:AH145,0))</f>
        <v>107.5</v>
      </c>
      <c r="AM143" s="23">
        <f>IFERROR(SUM(AJ143:AL145),"")</f>
        <v>351.5</v>
      </c>
      <c r="AN143" s="23" t="s">
        <v>148</v>
      </c>
      <c r="AO143" s="23" cm="1">
        <f t="array" ref="AO143">SUMPRODUCT((IFERROR((D143:AH143+D144:AH144+D145:AH145),0)&gt;8)*1,IFERROR((D143:AH143+D144:AH144+D145:AH145-8),0))</f>
        <v>120</v>
      </c>
      <c r="AP143" s="23">
        <f>SUM(D143:AH145)-AO143</f>
        <v>231.5</v>
      </c>
      <c r="AQ143" s="23">
        <f>AM143-AO143-AP143</f>
        <v>0</v>
      </c>
    </row>
    <row r="144" ht="20.25" spans="1:43">
      <c r="A144" s="86"/>
      <c r="B144" s="86"/>
      <c r="C144" s="87" t="s">
        <v>149</v>
      </c>
      <c r="D144" s="88">
        <v>4</v>
      </c>
      <c r="E144" s="88">
        <v>4</v>
      </c>
      <c r="F144" s="88"/>
      <c r="G144" s="89">
        <v>4</v>
      </c>
      <c r="H144" s="89">
        <v>4</v>
      </c>
      <c r="I144" s="89">
        <v>4</v>
      </c>
      <c r="J144" s="89">
        <v>4</v>
      </c>
      <c r="K144" s="89">
        <v>4</v>
      </c>
      <c r="L144" s="89">
        <v>4</v>
      </c>
      <c r="M144" s="116">
        <v>4</v>
      </c>
      <c r="N144" s="89">
        <v>4</v>
      </c>
      <c r="O144" s="89">
        <v>4</v>
      </c>
      <c r="P144" s="89">
        <v>4</v>
      </c>
      <c r="Q144" s="89">
        <v>4</v>
      </c>
      <c r="R144" s="89">
        <v>4</v>
      </c>
      <c r="S144" s="89">
        <v>4</v>
      </c>
      <c r="T144" s="88">
        <v>4</v>
      </c>
      <c r="U144" s="89">
        <v>4</v>
      </c>
      <c r="V144" s="116">
        <v>4</v>
      </c>
      <c r="W144" s="118">
        <v>4</v>
      </c>
      <c r="X144" s="89">
        <v>4</v>
      </c>
      <c r="Y144" s="89">
        <v>4</v>
      </c>
      <c r="Z144" s="88">
        <v>4</v>
      </c>
      <c r="AA144" s="88">
        <v>4</v>
      </c>
      <c r="AB144" s="89">
        <v>4</v>
      </c>
      <c r="AC144" s="89">
        <v>4</v>
      </c>
      <c r="AD144" s="89">
        <v>4</v>
      </c>
      <c r="AE144" s="88">
        <v>4</v>
      </c>
      <c r="AF144" s="89">
        <v>4</v>
      </c>
      <c r="AG144" s="88">
        <v>4</v>
      </c>
      <c r="AH144" s="88"/>
      <c r="AI144" s="23"/>
      <c r="AJ144" s="23"/>
      <c r="AK144" s="23"/>
      <c r="AL144" s="23"/>
      <c r="AM144" s="23"/>
      <c r="AN144" s="23"/>
      <c r="AO144" s="23"/>
      <c r="AP144" s="23"/>
      <c r="AQ144" s="23"/>
    </row>
    <row r="145" ht="20.25" spans="1:43">
      <c r="A145" s="90"/>
      <c r="B145" s="90"/>
      <c r="C145" s="91" t="s">
        <v>150</v>
      </c>
      <c r="D145" s="88">
        <v>0.5</v>
      </c>
      <c r="E145" s="88">
        <v>0.5</v>
      </c>
      <c r="F145" s="88"/>
      <c r="G145" s="88">
        <v>5</v>
      </c>
      <c r="H145" s="89">
        <v>5</v>
      </c>
      <c r="I145" s="89">
        <v>8</v>
      </c>
      <c r="J145" s="89">
        <v>6</v>
      </c>
      <c r="K145" s="89">
        <v>5.5</v>
      </c>
      <c r="L145" s="88">
        <v>6.5</v>
      </c>
      <c r="M145" s="88">
        <v>9</v>
      </c>
      <c r="N145" s="88">
        <v>7</v>
      </c>
      <c r="O145" s="89">
        <v>4.5</v>
      </c>
      <c r="P145" s="89">
        <v>5.5</v>
      </c>
      <c r="Q145" s="88">
        <v>7.5</v>
      </c>
      <c r="R145" s="88">
        <v>5.5</v>
      </c>
      <c r="S145" s="88">
        <v>2</v>
      </c>
      <c r="T145" s="88">
        <v>1.5</v>
      </c>
      <c r="U145" s="89">
        <v>3</v>
      </c>
      <c r="V145" s="89">
        <v>2.5</v>
      </c>
      <c r="W145" s="118">
        <v>4.5</v>
      </c>
      <c r="X145" s="89">
        <v>5</v>
      </c>
      <c r="Y145" s="89">
        <v>5.5</v>
      </c>
      <c r="Z145" s="88">
        <v>2.5</v>
      </c>
      <c r="AA145" s="88">
        <v>4</v>
      </c>
      <c r="AB145" s="89">
        <v>4</v>
      </c>
      <c r="AC145" s="88">
        <v>1</v>
      </c>
      <c r="AD145" s="88">
        <v>2.5</v>
      </c>
      <c r="AE145" s="88">
        <v>4.5</v>
      </c>
      <c r="AF145" s="89">
        <v>3.5</v>
      </c>
      <c r="AG145" s="88">
        <v>1</v>
      </c>
      <c r="AH145" s="88"/>
      <c r="AI145" s="23"/>
      <c r="AJ145" s="23"/>
      <c r="AK145" s="23"/>
      <c r="AL145" s="23"/>
      <c r="AM145" s="23"/>
      <c r="AN145" s="23"/>
      <c r="AO145" s="23"/>
      <c r="AP145" s="23"/>
      <c r="AQ145" s="23"/>
    </row>
    <row r="146" ht="20.25" spans="1:43">
      <c r="A146" s="92" t="s">
        <v>115</v>
      </c>
      <c r="B146" s="86" t="s">
        <v>103</v>
      </c>
      <c r="C146" s="93" t="s">
        <v>147</v>
      </c>
      <c r="D146" s="88">
        <v>4</v>
      </c>
      <c r="E146" s="88">
        <v>4</v>
      </c>
      <c r="F146" s="88"/>
      <c r="G146" s="94"/>
      <c r="H146" s="89"/>
      <c r="I146" s="88"/>
      <c r="J146" s="88"/>
      <c r="K146" s="89"/>
      <c r="L146" s="89"/>
      <c r="M146" s="88"/>
      <c r="N146" s="94"/>
      <c r="O146" s="88"/>
      <c r="P146" s="88"/>
      <c r="Q146" s="94"/>
      <c r="R146" s="88"/>
      <c r="S146" s="88"/>
      <c r="T146" s="88"/>
      <c r="U146" s="119"/>
      <c r="V146" s="88"/>
      <c r="W146" s="118"/>
      <c r="X146" s="88"/>
      <c r="Y146" s="88"/>
      <c r="Z146" s="88"/>
      <c r="AA146" s="88"/>
      <c r="AB146" s="88"/>
      <c r="AC146" s="119"/>
      <c r="AD146" s="88"/>
      <c r="AE146" s="119"/>
      <c r="AF146" s="88"/>
      <c r="AG146" s="88"/>
      <c r="AH146" s="124"/>
      <c r="AI146" s="23">
        <f>IF(A146="","",COUNTIF(D146:AH147,"&gt;2")/2)</f>
        <v>2</v>
      </c>
      <c r="AJ146" s="23" cm="1">
        <f t="array" ref="AJ146">SUMPRODUCT(IFERROR((IFERROR(WEEKDAY($D$3:$AH$3,2),999)&lt;6)*D146:AH147,0))</f>
        <v>16</v>
      </c>
      <c r="AK146" s="23" cm="1">
        <f t="array" ref="AK146">SUMPRODUCT((IFERROR(WEEKDAY($D$3:$AH$3,2),999)&lt;6)*D148:AH148)</f>
        <v>1</v>
      </c>
      <c r="AL146" s="23" cm="1">
        <f t="array" ref="AL146">SUMPRODUCT(IFERROR((IFERROR(WEEKDAY($D$3:$AH$3,2),0)&gt;5)*D146:AH148,0))</f>
        <v>0</v>
      </c>
      <c r="AM146" s="23">
        <f>IFERROR(SUM(AJ146:AL148),"")</f>
        <v>17</v>
      </c>
      <c r="AN146" s="23" t="s">
        <v>148</v>
      </c>
      <c r="AO146" s="23" cm="1">
        <f t="array" ref="AO146">SUMPRODUCT((IFERROR((D146:AH146+D147:AH147+D148:AH148),0)&gt;8)*1,IFERROR((D146:AH146+D147:AH147+D148:AH148-8),0))</f>
        <v>1</v>
      </c>
      <c r="AP146" s="23">
        <f>SUM(D146:AH148)-AO146</f>
        <v>16</v>
      </c>
      <c r="AQ146" s="23">
        <f>AM146-AO146-AP146</f>
        <v>0</v>
      </c>
    </row>
    <row r="147" ht="20.25" spans="1:43">
      <c r="A147" s="95"/>
      <c r="B147" s="86"/>
      <c r="C147" s="93" t="s">
        <v>149</v>
      </c>
      <c r="D147" s="88">
        <v>4</v>
      </c>
      <c r="E147" s="88">
        <v>4</v>
      </c>
      <c r="F147" s="88"/>
      <c r="G147" s="94"/>
      <c r="H147" s="89"/>
      <c r="I147" s="88"/>
      <c r="J147" s="88"/>
      <c r="K147" s="89"/>
      <c r="L147" s="89"/>
      <c r="M147" s="88"/>
      <c r="N147" s="94"/>
      <c r="O147" s="88"/>
      <c r="P147" s="88"/>
      <c r="Q147" s="94"/>
      <c r="R147" s="88"/>
      <c r="S147" s="88"/>
      <c r="T147" s="88"/>
      <c r="U147" s="119"/>
      <c r="V147" s="88"/>
      <c r="W147" s="118"/>
      <c r="X147" s="88"/>
      <c r="Y147" s="88"/>
      <c r="Z147" s="88"/>
      <c r="AA147" s="88"/>
      <c r="AB147" s="88"/>
      <c r="AC147" s="119"/>
      <c r="AD147" s="88"/>
      <c r="AE147" s="119"/>
      <c r="AF147" s="88"/>
      <c r="AG147" s="88"/>
      <c r="AH147" s="124"/>
      <c r="AI147" s="23"/>
      <c r="AJ147" s="23"/>
      <c r="AK147" s="23"/>
      <c r="AL147" s="23"/>
      <c r="AM147" s="23"/>
      <c r="AN147" s="23"/>
      <c r="AO147" s="23"/>
      <c r="AP147" s="23"/>
      <c r="AQ147" s="23"/>
    </row>
    <row r="148" ht="20.25" spans="1:43">
      <c r="A148" s="95"/>
      <c r="B148" s="90"/>
      <c r="C148" s="96" t="s">
        <v>150</v>
      </c>
      <c r="D148" s="88">
        <v>0.5</v>
      </c>
      <c r="E148" s="88">
        <v>0.5</v>
      </c>
      <c r="F148" s="88"/>
      <c r="G148" s="94"/>
      <c r="H148" s="89"/>
      <c r="I148" s="88"/>
      <c r="J148" s="88"/>
      <c r="K148" s="89"/>
      <c r="L148" s="89"/>
      <c r="M148" s="88"/>
      <c r="N148" s="94"/>
      <c r="O148" s="88"/>
      <c r="P148" s="88"/>
      <c r="Q148" s="94"/>
      <c r="R148" s="88"/>
      <c r="S148" s="88"/>
      <c r="T148" s="88"/>
      <c r="U148" s="119"/>
      <c r="V148" s="88"/>
      <c r="W148" s="118"/>
      <c r="X148" s="88"/>
      <c r="Y148" s="88"/>
      <c r="Z148" s="88"/>
      <c r="AA148" s="88"/>
      <c r="AB148" s="88"/>
      <c r="AC148" s="119"/>
      <c r="AD148" s="88"/>
      <c r="AE148" s="119"/>
      <c r="AF148" s="88"/>
      <c r="AG148" s="88"/>
      <c r="AH148" s="124"/>
      <c r="AI148" s="23"/>
      <c r="AJ148" s="23"/>
      <c r="AK148" s="23"/>
      <c r="AL148" s="23"/>
      <c r="AM148" s="23"/>
      <c r="AN148" s="23"/>
      <c r="AO148" s="23"/>
      <c r="AP148" s="23"/>
      <c r="AQ148" s="23"/>
    </row>
    <row r="149" ht="20.25" spans="1:43">
      <c r="A149" s="90" t="s">
        <v>116</v>
      </c>
      <c r="B149" s="86" t="s">
        <v>103</v>
      </c>
      <c r="C149" s="93" t="s">
        <v>147</v>
      </c>
      <c r="D149" s="88">
        <v>4</v>
      </c>
      <c r="E149" s="88">
        <v>4</v>
      </c>
      <c r="F149" s="88">
        <v>3.5</v>
      </c>
      <c r="G149" s="94">
        <v>4</v>
      </c>
      <c r="H149" s="89">
        <v>4</v>
      </c>
      <c r="I149" s="88">
        <v>4</v>
      </c>
      <c r="J149" s="88"/>
      <c r="K149" s="88"/>
      <c r="L149" s="88"/>
      <c r="M149" s="88"/>
      <c r="N149" s="88"/>
      <c r="O149" s="88"/>
      <c r="P149" s="88">
        <v>4</v>
      </c>
      <c r="Q149" s="94">
        <v>4</v>
      </c>
      <c r="R149" s="88">
        <v>4</v>
      </c>
      <c r="S149" s="88">
        <v>4</v>
      </c>
      <c r="T149" s="88">
        <v>4</v>
      </c>
      <c r="U149" s="119">
        <v>3.5</v>
      </c>
      <c r="V149" s="88">
        <v>4</v>
      </c>
      <c r="W149" s="118">
        <v>4</v>
      </c>
      <c r="X149" s="88">
        <v>4</v>
      </c>
      <c r="Y149" s="88">
        <v>4</v>
      </c>
      <c r="Z149" s="88">
        <v>4</v>
      </c>
      <c r="AA149" s="88">
        <v>4</v>
      </c>
      <c r="AB149" s="88"/>
      <c r="AC149" s="119">
        <v>4</v>
      </c>
      <c r="AD149" s="88">
        <v>4</v>
      </c>
      <c r="AE149" s="119">
        <v>4</v>
      </c>
      <c r="AF149" s="94">
        <v>4</v>
      </c>
      <c r="AG149" s="88"/>
      <c r="AH149" s="107"/>
      <c r="AI149" s="23">
        <f>IF(A149="","",COUNTIF(D149:AH150,"&gt;2")/2)</f>
        <v>21</v>
      </c>
      <c r="AJ149" s="23" cm="1">
        <f t="array" ref="AJ149">SUMPRODUCT(IFERROR((IFERROR(WEEKDAY($D$3:$AH$3,2),999)&lt;6)*D149:AH150,0))</f>
        <v>111</v>
      </c>
      <c r="AK149" s="23" cm="1">
        <f t="array" ref="AK149">SUMPRODUCT((IFERROR(WEEKDAY($D$3:$AH$3,2),999)&lt;6)*D151:AH151)</f>
        <v>31.5</v>
      </c>
      <c r="AL149" s="23" cm="1">
        <f t="array" ref="AL149">SUMPRODUCT(IFERROR((IFERROR(WEEKDAY($D$3:$AH$3,2),0)&gt;5)*D149:AH151,0))</f>
        <v>72</v>
      </c>
      <c r="AM149" s="23">
        <f>IFERROR(SUM(AJ149:AL151),"")</f>
        <v>214.5</v>
      </c>
      <c r="AN149" s="23" t="s">
        <v>148</v>
      </c>
      <c r="AO149" s="23" cm="1">
        <f t="array" ref="AO149">SUMPRODUCT((IFERROR((D149:AH149+D150:AH150+D151:AH151),0)&gt;8)*1,IFERROR((D149:AH149+D150:AH150+D151:AH151-8),0))</f>
        <v>47.5</v>
      </c>
      <c r="AP149" s="23">
        <f>SUM(D149:AH151)-AO149</f>
        <v>167</v>
      </c>
      <c r="AQ149" s="23">
        <f>AM149-AO149-AP149</f>
        <v>0</v>
      </c>
    </row>
    <row r="150" ht="20.25" spans="1:43">
      <c r="A150" s="97"/>
      <c r="B150" s="86"/>
      <c r="C150" s="93" t="s">
        <v>149</v>
      </c>
      <c r="D150" s="88">
        <v>4</v>
      </c>
      <c r="E150" s="88">
        <v>4</v>
      </c>
      <c r="F150" s="88"/>
      <c r="G150" s="94">
        <v>4</v>
      </c>
      <c r="H150" s="89">
        <v>4</v>
      </c>
      <c r="I150" s="88">
        <v>4</v>
      </c>
      <c r="J150" s="88"/>
      <c r="K150" s="88"/>
      <c r="L150" s="88"/>
      <c r="M150" s="88"/>
      <c r="N150" s="88"/>
      <c r="O150" s="88"/>
      <c r="P150" s="88">
        <v>4</v>
      </c>
      <c r="Q150" s="94">
        <v>4</v>
      </c>
      <c r="R150" s="88">
        <v>4</v>
      </c>
      <c r="S150" s="88">
        <v>4</v>
      </c>
      <c r="T150" s="88">
        <v>4</v>
      </c>
      <c r="U150" s="88"/>
      <c r="V150" s="88">
        <v>4</v>
      </c>
      <c r="W150" s="118">
        <v>4</v>
      </c>
      <c r="X150" s="88">
        <v>4</v>
      </c>
      <c r="Y150" s="88">
        <v>4</v>
      </c>
      <c r="Z150" s="88">
        <v>4</v>
      </c>
      <c r="AA150" s="88">
        <v>4</v>
      </c>
      <c r="AB150" s="88"/>
      <c r="AC150" s="119">
        <v>4</v>
      </c>
      <c r="AD150" s="88">
        <v>4</v>
      </c>
      <c r="AE150" s="119">
        <v>4</v>
      </c>
      <c r="AF150" s="94">
        <v>4</v>
      </c>
      <c r="AG150" s="88"/>
      <c r="AH150" s="107"/>
      <c r="AI150" s="23"/>
      <c r="AJ150" s="23"/>
      <c r="AK150" s="23"/>
      <c r="AL150" s="23"/>
      <c r="AM150" s="23"/>
      <c r="AN150" s="23"/>
      <c r="AO150" s="23"/>
      <c r="AP150" s="23"/>
      <c r="AQ150" s="23"/>
    </row>
    <row r="151" ht="20.25" spans="1:43">
      <c r="A151" s="97"/>
      <c r="B151" s="90"/>
      <c r="C151" s="96" t="s">
        <v>150</v>
      </c>
      <c r="D151" s="88">
        <v>0.5</v>
      </c>
      <c r="E151" s="88">
        <v>0.5</v>
      </c>
      <c r="F151" s="88"/>
      <c r="G151" s="94">
        <v>4.5</v>
      </c>
      <c r="H151" s="89">
        <v>4</v>
      </c>
      <c r="I151" s="88">
        <v>0</v>
      </c>
      <c r="J151" s="88"/>
      <c r="K151" s="88"/>
      <c r="L151" s="88"/>
      <c r="M151" s="88"/>
      <c r="N151" s="88"/>
      <c r="O151" s="88"/>
      <c r="P151" s="88">
        <v>5</v>
      </c>
      <c r="Q151" s="94">
        <v>3</v>
      </c>
      <c r="R151" s="88">
        <v>2.5</v>
      </c>
      <c r="S151" s="88">
        <v>2.5</v>
      </c>
      <c r="T151" s="88">
        <v>2.5</v>
      </c>
      <c r="U151" s="88"/>
      <c r="V151" s="88">
        <v>4</v>
      </c>
      <c r="W151" s="118">
        <v>1.5</v>
      </c>
      <c r="X151" s="88">
        <v>4.5</v>
      </c>
      <c r="Y151" s="88">
        <v>4.5</v>
      </c>
      <c r="Z151" s="88">
        <v>2.5</v>
      </c>
      <c r="AA151" s="88">
        <v>1.5</v>
      </c>
      <c r="AB151" s="88"/>
      <c r="AC151" s="119">
        <v>1</v>
      </c>
      <c r="AD151" s="88">
        <v>0</v>
      </c>
      <c r="AE151" s="119">
        <v>2</v>
      </c>
      <c r="AF151" s="94">
        <v>1</v>
      </c>
      <c r="AG151" s="88"/>
      <c r="AH151" s="107"/>
      <c r="AI151" s="23"/>
      <c r="AJ151" s="23"/>
      <c r="AK151" s="23"/>
      <c r="AL151" s="23"/>
      <c r="AM151" s="23"/>
      <c r="AN151" s="23"/>
      <c r="AO151" s="23"/>
      <c r="AP151" s="23"/>
      <c r="AQ151" s="23"/>
    </row>
    <row r="152" ht="20.25" spans="1:43">
      <c r="A152" s="98" t="s">
        <v>105</v>
      </c>
      <c r="B152" s="86" t="s">
        <v>103</v>
      </c>
      <c r="C152" s="93" t="s">
        <v>147</v>
      </c>
      <c r="D152" s="88">
        <v>4</v>
      </c>
      <c r="E152" s="88">
        <v>4</v>
      </c>
      <c r="F152" s="88">
        <v>3.5</v>
      </c>
      <c r="G152" s="88"/>
      <c r="H152" s="89">
        <v>4</v>
      </c>
      <c r="I152" s="88">
        <v>4</v>
      </c>
      <c r="J152" s="88">
        <v>3.5</v>
      </c>
      <c r="K152" s="89">
        <v>4</v>
      </c>
      <c r="L152" s="88"/>
      <c r="M152" s="88">
        <v>4</v>
      </c>
      <c r="N152" s="94">
        <v>3</v>
      </c>
      <c r="O152" s="88"/>
      <c r="P152" s="88"/>
      <c r="Q152" s="94">
        <v>4</v>
      </c>
      <c r="R152" s="88"/>
      <c r="S152" s="88"/>
      <c r="T152" s="88"/>
      <c r="U152" s="119"/>
      <c r="V152" s="88"/>
      <c r="W152" s="118"/>
      <c r="X152" s="88"/>
      <c r="Y152" s="88"/>
      <c r="Z152" s="88"/>
      <c r="AA152" s="88"/>
      <c r="AB152" s="88"/>
      <c r="AC152" s="119"/>
      <c r="AD152" s="88"/>
      <c r="AE152" s="119"/>
      <c r="AF152" s="94"/>
      <c r="AG152" s="88"/>
      <c r="AH152" s="107"/>
      <c r="AI152" s="23">
        <f>IF(A152="","",COUNTIF(D152:AH153,"&gt;2")/2)</f>
        <v>10</v>
      </c>
      <c r="AJ152" s="23" cm="1">
        <f t="array" ref="AJ152">SUMPRODUCT(IFERROR((IFERROR(WEEKDAY($D$3:$AH$3,2),999)&lt;6)*D152:AH153,0))</f>
        <v>55</v>
      </c>
      <c r="AK152" s="23" cm="1">
        <f t="array" ref="AK152">SUMPRODUCT((IFERROR(WEEKDAY($D$3:$AH$3,2),999)&lt;6)*D154:AH154)</f>
        <v>26.5</v>
      </c>
      <c r="AL152" s="23" cm="1">
        <f t="array" ref="AL152">SUMPRODUCT(IFERROR((IFERROR(WEEKDAY($D$3:$AH$3,2),0)&gt;5)*D152:AH154,0))</f>
        <v>38</v>
      </c>
      <c r="AM152" s="23">
        <f>IFERROR(SUM(AJ152:AL154),"")</f>
        <v>119.5</v>
      </c>
      <c r="AN152" s="23" t="s">
        <v>148</v>
      </c>
      <c r="AO152" s="23" cm="1">
        <f t="array" ref="AO152">SUMPRODUCT((IFERROR((D152:AH152+D153:AH153+D154:AH154),0)&gt;8)*1,IFERROR((D152:AH152+D153:AH153+D154:AH154-8),0))</f>
        <v>30.5</v>
      </c>
      <c r="AP152" s="23">
        <f>SUM(D152:AH154)-AO152</f>
        <v>89</v>
      </c>
      <c r="AQ152" s="23">
        <f>AM152-AO152-AP152</f>
        <v>0</v>
      </c>
    </row>
    <row r="153" ht="20.25" spans="1:43">
      <c r="A153" s="99"/>
      <c r="B153" s="86"/>
      <c r="C153" s="93" t="s">
        <v>149</v>
      </c>
      <c r="D153" s="88">
        <v>4</v>
      </c>
      <c r="E153" s="88">
        <v>4</v>
      </c>
      <c r="F153" s="88"/>
      <c r="G153" s="94">
        <v>4.5</v>
      </c>
      <c r="H153" s="89">
        <v>4</v>
      </c>
      <c r="I153" s="88">
        <v>4</v>
      </c>
      <c r="J153" s="88">
        <v>2.5</v>
      </c>
      <c r="K153" s="89">
        <v>4</v>
      </c>
      <c r="L153" s="88"/>
      <c r="M153" s="88">
        <v>4</v>
      </c>
      <c r="N153" s="94">
        <v>4</v>
      </c>
      <c r="O153" s="88"/>
      <c r="P153" s="88"/>
      <c r="Q153" s="94">
        <v>4</v>
      </c>
      <c r="R153" s="88"/>
      <c r="S153" s="88"/>
      <c r="T153" s="88"/>
      <c r="U153" s="119"/>
      <c r="V153" s="88"/>
      <c r="W153" s="118"/>
      <c r="X153" s="88"/>
      <c r="Y153" s="88"/>
      <c r="Z153" s="88"/>
      <c r="AA153" s="88"/>
      <c r="AB153" s="88"/>
      <c r="AC153" s="119"/>
      <c r="AD153" s="88"/>
      <c r="AE153" s="119"/>
      <c r="AF153" s="88"/>
      <c r="AG153" s="88"/>
      <c r="AH153" s="107"/>
      <c r="AI153" s="23"/>
      <c r="AJ153" s="23"/>
      <c r="AK153" s="23"/>
      <c r="AL153" s="23"/>
      <c r="AM153" s="23"/>
      <c r="AN153" s="23"/>
      <c r="AO153" s="23"/>
      <c r="AP153" s="23"/>
      <c r="AQ153" s="23"/>
    </row>
    <row r="154" ht="20.25" spans="1:43">
      <c r="A154" s="99"/>
      <c r="B154" s="90"/>
      <c r="C154" s="96" t="s">
        <v>150</v>
      </c>
      <c r="D154" s="88">
        <v>0.5</v>
      </c>
      <c r="E154" s="88">
        <v>0.5</v>
      </c>
      <c r="F154" s="88"/>
      <c r="G154" s="94">
        <v>4.5</v>
      </c>
      <c r="H154" s="89">
        <v>4</v>
      </c>
      <c r="I154" s="88">
        <v>4</v>
      </c>
      <c r="J154" s="88">
        <v>5</v>
      </c>
      <c r="K154" s="89">
        <v>5.5</v>
      </c>
      <c r="L154" s="89">
        <v>5.5</v>
      </c>
      <c r="M154" s="88">
        <v>1.5</v>
      </c>
      <c r="N154" s="94">
        <v>4.5</v>
      </c>
      <c r="O154" s="88"/>
      <c r="P154" s="88"/>
      <c r="Q154" s="94">
        <v>7</v>
      </c>
      <c r="R154" s="88"/>
      <c r="S154" s="88"/>
      <c r="T154" s="88"/>
      <c r="U154" s="119"/>
      <c r="V154" s="88"/>
      <c r="W154" s="118"/>
      <c r="X154" s="88"/>
      <c r="Y154" s="88"/>
      <c r="Z154" s="88"/>
      <c r="AA154" s="88"/>
      <c r="AB154" s="88"/>
      <c r="AC154" s="119"/>
      <c r="AD154" s="88"/>
      <c r="AE154" s="119"/>
      <c r="AF154" s="94"/>
      <c r="AG154" s="88"/>
      <c r="AH154" s="107"/>
      <c r="AI154" s="23"/>
      <c r="AJ154" s="23"/>
      <c r="AK154" s="23"/>
      <c r="AL154" s="23"/>
      <c r="AM154" s="23"/>
      <c r="AN154" s="23"/>
      <c r="AO154" s="23"/>
      <c r="AP154" s="23"/>
      <c r="AQ154" s="23"/>
    </row>
    <row r="155" ht="20.25" spans="1:43">
      <c r="A155" s="100" t="s">
        <v>106</v>
      </c>
      <c r="B155" s="86" t="s">
        <v>103</v>
      </c>
      <c r="C155" s="93" t="s">
        <v>147</v>
      </c>
      <c r="D155" s="88"/>
      <c r="E155" s="88"/>
      <c r="F155" s="88"/>
      <c r="G155" s="88"/>
      <c r="H155" s="89"/>
      <c r="I155" s="88"/>
      <c r="J155" s="88"/>
      <c r="K155" s="89"/>
      <c r="L155" s="89"/>
      <c r="M155" s="88"/>
      <c r="N155" s="88"/>
      <c r="O155" s="88"/>
      <c r="P155" s="88"/>
      <c r="Q155" s="89"/>
      <c r="R155" s="88">
        <v>4</v>
      </c>
      <c r="S155" s="88">
        <v>4</v>
      </c>
      <c r="T155" s="88">
        <v>4</v>
      </c>
      <c r="U155" s="119"/>
      <c r="V155" s="88"/>
      <c r="W155" s="118"/>
      <c r="X155" s="88"/>
      <c r="Y155" s="88"/>
      <c r="Z155" s="88"/>
      <c r="AA155" s="88"/>
      <c r="AB155" s="88"/>
      <c r="AC155" s="119"/>
      <c r="AD155" s="88"/>
      <c r="AE155" s="119"/>
      <c r="AF155" s="94"/>
      <c r="AG155" s="88"/>
      <c r="AH155" s="125"/>
      <c r="AI155" s="23">
        <f>IF(A155="","",COUNTIF(D155:AH156,"&gt;2")/2)</f>
        <v>3</v>
      </c>
      <c r="AJ155" s="23" cm="1">
        <f t="array" ref="AJ155">SUMPRODUCT(IFERROR((IFERROR(WEEKDAY($D$3:$AH$3,2),999)&lt;6)*D155:AH156,0))</f>
        <v>24</v>
      </c>
      <c r="AK155" s="23" cm="1">
        <f t="array" ref="AK155">SUMPRODUCT((IFERROR(WEEKDAY($D$3:$AH$3,2),999)&lt;6)*D157:AH157)</f>
        <v>7.5</v>
      </c>
      <c r="AL155" s="23" cm="1">
        <f t="array" ref="AL155">SUMPRODUCT(IFERROR((IFERROR(WEEKDAY($D$3:$AH$3,2),0)&gt;5)*D155:AH157,0))</f>
        <v>0</v>
      </c>
      <c r="AM155" s="23">
        <f>IFERROR(SUM(AJ155:AL157),"")</f>
        <v>31.5</v>
      </c>
      <c r="AN155" s="23" t="s">
        <v>148</v>
      </c>
      <c r="AO155" s="23" cm="1">
        <f t="array" ref="AO155">SUMPRODUCT((IFERROR((D155:AH155+D156:AH156+D157:AH157),0)&gt;8)*1,IFERROR((D155:AH155+D156:AH156+D157:AH157-8),0))</f>
        <v>7.5</v>
      </c>
      <c r="AP155" s="23">
        <f>SUM(D155:AH157)-AO155</f>
        <v>24</v>
      </c>
      <c r="AQ155" s="23">
        <f>AM155-AO155-AP155</f>
        <v>0</v>
      </c>
    </row>
    <row r="156" ht="20.25" spans="1:43">
      <c r="A156" s="100"/>
      <c r="B156" s="86"/>
      <c r="C156" s="93" t="s">
        <v>149</v>
      </c>
      <c r="D156" s="88"/>
      <c r="E156" s="88"/>
      <c r="F156" s="88"/>
      <c r="G156" s="88"/>
      <c r="H156" s="89"/>
      <c r="I156" s="88"/>
      <c r="J156" s="88"/>
      <c r="K156" s="89"/>
      <c r="L156" s="89"/>
      <c r="M156" s="88"/>
      <c r="N156" s="88"/>
      <c r="O156" s="88"/>
      <c r="P156" s="88"/>
      <c r="Q156" s="89"/>
      <c r="R156" s="88">
        <v>4</v>
      </c>
      <c r="S156" s="88">
        <v>4</v>
      </c>
      <c r="T156" s="88">
        <v>4</v>
      </c>
      <c r="U156" s="119"/>
      <c r="V156" s="88"/>
      <c r="W156" s="118"/>
      <c r="X156" s="88"/>
      <c r="Y156" s="88"/>
      <c r="Z156" s="88"/>
      <c r="AA156" s="88"/>
      <c r="AB156" s="88"/>
      <c r="AC156" s="119"/>
      <c r="AD156" s="88"/>
      <c r="AE156" s="119"/>
      <c r="AF156" s="94"/>
      <c r="AG156" s="88"/>
      <c r="AH156" s="125"/>
      <c r="AI156" s="23"/>
      <c r="AJ156" s="23"/>
      <c r="AK156" s="23"/>
      <c r="AL156" s="23"/>
      <c r="AM156" s="23"/>
      <c r="AN156" s="23"/>
      <c r="AO156" s="23"/>
      <c r="AP156" s="23"/>
      <c r="AQ156" s="23"/>
    </row>
    <row r="157" ht="20.25" spans="1:43">
      <c r="A157" s="100"/>
      <c r="B157" s="90"/>
      <c r="C157" s="96" t="s">
        <v>150</v>
      </c>
      <c r="D157" s="88"/>
      <c r="E157" s="88"/>
      <c r="F157" s="88"/>
      <c r="G157" s="88"/>
      <c r="H157" s="89"/>
      <c r="I157" s="88"/>
      <c r="J157" s="88"/>
      <c r="K157" s="89"/>
      <c r="L157" s="89"/>
      <c r="M157" s="88"/>
      <c r="N157" s="88"/>
      <c r="O157" s="88"/>
      <c r="P157" s="88"/>
      <c r="Q157" s="88"/>
      <c r="R157" s="88">
        <v>2.5</v>
      </c>
      <c r="S157" s="88">
        <v>2.5</v>
      </c>
      <c r="T157" s="88">
        <v>2.5</v>
      </c>
      <c r="U157" s="119"/>
      <c r="V157" s="88"/>
      <c r="W157" s="118"/>
      <c r="X157" s="88"/>
      <c r="Y157" s="88"/>
      <c r="Z157" s="88"/>
      <c r="AA157" s="88"/>
      <c r="AB157" s="88"/>
      <c r="AC157" s="119"/>
      <c r="AD157" s="88"/>
      <c r="AE157" s="119"/>
      <c r="AF157" s="94"/>
      <c r="AG157" s="88"/>
      <c r="AH157" s="125"/>
      <c r="AI157" s="23"/>
      <c r="AJ157" s="23"/>
      <c r="AK157" s="23"/>
      <c r="AL157" s="23"/>
      <c r="AM157" s="23"/>
      <c r="AN157" s="23"/>
      <c r="AO157" s="23"/>
      <c r="AP157" s="23"/>
      <c r="AQ157" s="23"/>
    </row>
    <row r="158" ht="20.25" spans="1:43">
      <c r="A158" s="101" t="s">
        <v>107</v>
      </c>
      <c r="B158" s="86" t="s">
        <v>103</v>
      </c>
      <c r="C158" s="93" t="s">
        <v>147</v>
      </c>
      <c r="D158" s="88"/>
      <c r="E158" s="88"/>
      <c r="F158" s="88"/>
      <c r="G158" s="88">
        <v>4</v>
      </c>
      <c r="H158" s="89">
        <v>4</v>
      </c>
      <c r="I158" s="88">
        <v>4</v>
      </c>
      <c r="J158" s="88">
        <v>4</v>
      </c>
      <c r="K158" s="89">
        <v>4</v>
      </c>
      <c r="L158" s="89">
        <v>4</v>
      </c>
      <c r="M158" s="88">
        <v>4</v>
      </c>
      <c r="N158" s="88">
        <v>4</v>
      </c>
      <c r="O158" s="88">
        <v>4</v>
      </c>
      <c r="P158" s="88">
        <v>4</v>
      </c>
      <c r="Q158" s="88">
        <v>4</v>
      </c>
      <c r="R158" s="88">
        <v>4</v>
      </c>
      <c r="S158" s="88">
        <v>4</v>
      </c>
      <c r="T158" s="88"/>
      <c r="U158" s="119">
        <v>4</v>
      </c>
      <c r="V158" s="88">
        <v>4</v>
      </c>
      <c r="W158" s="118">
        <v>4</v>
      </c>
      <c r="X158" s="88">
        <v>4</v>
      </c>
      <c r="Y158" s="88">
        <v>4</v>
      </c>
      <c r="Z158" s="88">
        <v>4</v>
      </c>
      <c r="AA158" s="88">
        <v>4</v>
      </c>
      <c r="AB158" s="88">
        <v>4</v>
      </c>
      <c r="AC158" s="119">
        <v>4</v>
      </c>
      <c r="AD158" s="88">
        <v>4</v>
      </c>
      <c r="AE158" s="119">
        <v>4</v>
      </c>
      <c r="AF158" s="94">
        <v>4</v>
      </c>
      <c r="AG158" s="88">
        <v>4</v>
      </c>
      <c r="AH158" s="88"/>
      <c r="AI158" s="23">
        <f>IF(A158="","",COUNTIF(D158:AH159,"&gt;2")/2)</f>
        <v>26</v>
      </c>
      <c r="AJ158" s="23" cm="1">
        <f t="array" ref="AJ158">SUMPRODUCT(IFERROR((IFERROR(WEEKDAY($D$3:$AH$3,2),999)&lt;6)*D158:AH159,0))</f>
        <v>144</v>
      </c>
      <c r="AK158" s="23" cm="1">
        <f t="array" ref="AK158">SUMPRODUCT((IFERROR(WEEKDAY($D$3:$AH$3,2),999)&lt;6)*D160:AH160)</f>
        <v>78.5</v>
      </c>
      <c r="AL158" s="23" cm="1">
        <f t="array" ref="AL158">SUMPRODUCT(IFERROR((IFERROR(WEEKDAY($D$3:$AH$3,2),0)&gt;5)*D158:AH160,0))</f>
        <v>93.5</v>
      </c>
      <c r="AM158" s="23">
        <f>IFERROR(SUM(AJ158:AL160),"")</f>
        <v>316</v>
      </c>
      <c r="AN158" s="23" t="s">
        <v>148</v>
      </c>
      <c r="AO158" s="23" cm="1">
        <f t="array" ref="AO158">SUMPRODUCT((IFERROR((D158:AH158+D159:AH159+D160:AH160),0)&gt;8)*1,IFERROR((D158:AH158+D159:AH159+D160:AH160-8),0))</f>
        <v>108</v>
      </c>
      <c r="AP158" s="23">
        <f>SUM(D158:AH160)-AO158</f>
        <v>208</v>
      </c>
      <c r="AQ158" s="23">
        <f>AM158-AO158-AP158</f>
        <v>0</v>
      </c>
    </row>
    <row r="159" ht="20.25" spans="1:43">
      <c r="A159" s="101"/>
      <c r="B159" s="86"/>
      <c r="C159" s="93" t="s">
        <v>149</v>
      </c>
      <c r="D159" s="88"/>
      <c r="E159" s="88"/>
      <c r="F159" s="88"/>
      <c r="G159" s="88">
        <v>4</v>
      </c>
      <c r="H159" s="89">
        <v>4</v>
      </c>
      <c r="I159" s="88">
        <v>4</v>
      </c>
      <c r="J159" s="88">
        <v>4</v>
      </c>
      <c r="K159" s="89">
        <v>4</v>
      </c>
      <c r="L159" s="89">
        <v>4</v>
      </c>
      <c r="M159" s="88">
        <v>4</v>
      </c>
      <c r="N159" s="88">
        <v>4</v>
      </c>
      <c r="O159" s="88">
        <v>4</v>
      </c>
      <c r="P159" s="88">
        <v>4</v>
      </c>
      <c r="Q159" s="88">
        <v>4</v>
      </c>
      <c r="R159" s="88">
        <v>4</v>
      </c>
      <c r="S159" s="88">
        <v>4</v>
      </c>
      <c r="T159" s="88"/>
      <c r="U159" s="119">
        <v>4</v>
      </c>
      <c r="V159" s="88">
        <v>4</v>
      </c>
      <c r="W159" s="118">
        <v>4</v>
      </c>
      <c r="X159" s="88">
        <v>4</v>
      </c>
      <c r="Y159" s="88">
        <v>4</v>
      </c>
      <c r="Z159" s="88">
        <v>4</v>
      </c>
      <c r="AA159" s="88">
        <v>4</v>
      </c>
      <c r="AB159" s="88">
        <v>4</v>
      </c>
      <c r="AC159" s="119">
        <v>4</v>
      </c>
      <c r="AD159" s="88">
        <v>4</v>
      </c>
      <c r="AE159" s="119">
        <v>4</v>
      </c>
      <c r="AF159" s="94">
        <v>4</v>
      </c>
      <c r="AG159" s="88">
        <v>4</v>
      </c>
      <c r="AH159" s="88"/>
      <c r="AI159" s="23"/>
      <c r="AJ159" s="23"/>
      <c r="AK159" s="23"/>
      <c r="AL159" s="23"/>
      <c r="AM159" s="23"/>
      <c r="AN159" s="23"/>
      <c r="AO159" s="23"/>
      <c r="AP159" s="23"/>
      <c r="AQ159" s="23"/>
    </row>
    <row r="160" ht="20.25" spans="1:43">
      <c r="A160" s="102"/>
      <c r="B160" s="90"/>
      <c r="C160" s="96" t="s">
        <v>150</v>
      </c>
      <c r="D160" s="88"/>
      <c r="E160" s="88"/>
      <c r="F160" s="88"/>
      <c r="G160" s="88">
        <v>5</v>
      </c>
      <c r="H160" s="89">
        <v>5</v>
      </c>
      <c r="I160" s="88">
        <v>4.5</v>
      </c>
      <c r="J160" s="88">
        <v>3</v>
      </c>
      <c r="K160" s="89">
        <v>5.5</v>
      </c>
      <c r="L160" s="89">
        <v>6.5</v>
      </c>
      <c r="M160" s="88">
        <v>7</v>
      </c>
      <c r="N160" s="88">
        <v>7</v>
      </c>
      <c r="O160" s="88">
        <v>4.5</v>
      </c>
      <c r="P160" s="88">
        <v>6</v>
      </c>
      <c r="Q160" s="88">
        <v>3.5</v>
      </c>
      <c r="R160" s="88">
        <v>7.5</v>
      </c>
      <c r="S160" s="88">
        <v>1</v>
      </c>
      <c r="T160" s="88"/>
      <c r="U160" s="119">
        <v>3.5</v>
      </c>
      <c r="V160" s="88">
        <v>4.5</v>
      </c>
      <c r="W160" s="118">
        <v>4</v>
      </c>
      <c r="X160" s="88">
        <v>4.5</v>
      </c>
      <c r="Y160" s="88">
        <v>5</v>
      </c>
      <c r="Z160" s="88">
        <v>3</v>
      </c>
      <c r="AA160" s="88">
        <v>4</v>
      </c>
      <c r="AB160" s="88">
        <v>3</v>
      </c>
      <c r="AC160" s="119">
        <v>1</v>
      </c>
      <c r="AD160" s="88">
        <v>1</v>
      </c>
      <c r="AE160" s="119">
        <v>3</v>
      </c>
      <c r="AF160" s="94">
        <v>2</v>
      </c>
      <c r="AG160" s="88">
        <v>3.5</v>
      </c>
      <c r="AH160" s="88"/>
      <c r="AI160" s="23"/>
      <c r="AJ160" s="23"/>
      <c r="AK160" s="23"/>
      <c r="AL160" s="23"/>
      <c r="AM160" s="23"/>
      <c r="AN160" s="23"/>
      <c r="AO160" s="23"/>
      <c r="AP160" s="23"/>
      <c r="AQ160" s="23"/>
    </row>
    <row r="161" ht="20.25" spans="1:43">
      <c r="A161" s="101" t="s">
        <v>108</v>
      </c>
      <c r="B161" s="86" t="s">
        <v>103</v>
      </c>
      <c r="C161" s="93" t="s">
        <v>147</v>
      </c>
      <c r="D161" s="88"/>
      <c r="E161" s="88"/>
      <c r="F161" s="88"/>
      <c r="G161" s="88"/>
      <c r="H161" s="89">
        <v>4</v>
      </c>
      <c r="I161" s="88">
        <v>4</v>
      </c>
      <c r="J161" s="88">
        <v>4</v>
      </c>
      <c r="K161" s="89">
        <v>4</v>
      </c>
      <c r="L161" s="89"/>
      <c r="M161" s="88">
        <v>4</v>
      </c>
      <c r="N161" s="88">
        <v>4</v>
      </c>
      <c r="O161" s="88">
        <v>3.5</v>
      </c>
      <c r="P161" s="88">
        <v>4</v>
      </c>
      <c r="Q161" s="88">
        <v>3.5</v>
      </c>
      <c r="R161" s="88">
        <v>4</v>
      </c>
      <c r="S161" s="88">
        <v>4</v>
      </c>
      <c r="T161" s="88">
        <v>4</v>
      </c>
      <c r="U161" s="119">
        <v>4</v>
      </c>
      <c r="V161" s="88">
        <v>4</v>
      </c>
      <c r="W161" s="118">
        <v>4</v>
      </c>
      <c r="X161" s="88">
        <v>4</v>
      </c>
      <c r="Y161" s="88">
        <v>4</v>
      </c>
      <c r="Z161" s="88">
        <v>4</v>
      </c>
      <c r="AA161" s="88">
        <v>4</v>
      </c>
      <c r="AB161" s="88">
        <v>4</v>
      </c>
      <c r="AC161" s="119">
        <v>3.5</v>
      </c>
      <c r="AD161" s="119"/>
      <c r="AE161" s="119">
        <v>4</v>
      </c>
      <c r="AF161" s="94">
        <v>4</v>
      </c>
      <c r="AG161" s="88">
        <v>4</v>
      </c>
      <c r="AH161" s="88"/>
      <c r="AI161" s="23">
        <f>IF(A161="","",COUNTIF(D161:AH162,"&gt;2")/2)</f>
        <v>24</v>
      </c>
      <c r="AJ161" s="23" cm="1">
        <f t="array" ref="AJ161">SUMPRODUCT(IFERROR((IFERROR(WEEKDAY($D$3:$AH$3,2),999)&lt;6)*D161:AH162,0))</f>
        <v>134</v>
      </c>
      <c r="AK161" s="23" cm="1">
        <f t="array" ref="AK161">SUMPRODUCT((IFERROR(WEEKDAY($D$3:$AH$3,2),999)&lt;6)*D163:AH163)</f>
        <v>63.5</v>
      </c>
      <c r="AL161" s="23" cm="1">
        <f t="array" ref="AL161">SUMPRODUCT(IFERROR((IFERROR(WEEKDAY($D$3:$AH$3,2),0)&gt;5)*D161:AH163,0))</f>
        <v>79</v>
      </c>
      <c r="AM161" s="23">
        <f>IFERROR(SUM(AJ161:AL163),"")</f>
        <v>276.5</v>
      </c>
      <c r="AN161" s="23" t="s">
        <v>148</v>
      </c>
      <c r="AO161" s="23" cm="1">
        <f t="array" ref="AO161">SUMPRODUCT((IFERROR((D161:AH161+D162:AH162+D163:AH163),0)&gt;8)*1,IFERROR((D161:AH161+D162:AH162+D163:AH163-8),0))</f>
        <v>80.5</v>
      </c>
      <c r="AP161" s="23">
        <f>SUM(D161:AH163)-AO161</f>
        <v>196</v>
      </c>
      <c r="AQ161" s="23">
        <f>AM161-AO161-AP161</f>
        <v>0</v>
      </c>
    </row>
    <row r="162" ht="20.25" spans="1:43">
      <c r="A162" s="101"/>
      <c r="B162" s="86"/>
      <c r="C162" s="93" t="s">
        <v>149</v>
      </c>
      <c r="D162" s="88"/>
      <c r="E162" s="88"/>
      <c r="F162" s="88"/>
      <c r="G162" s="88"/>
      <c r="H162" s="89">
        <v>4</v>
      </c>
      <c r="I162" s="88">
        <v>4</v>
      </c>
      <c r="J162" s="88">
        <v>4</v>
      </c>
      <c r="K162" s="89">
        <v>4</v>
      </c>
      <c r="L162" s="89">
        <v>3</v>
      </c>
      <c r="M162" s="88">
        <v>4</v>
      </c>
      <c r="N162" s="88">
        <v>4</v>
      </c>
      <c r="O162" s="88">
        <v>4</v>
      </c>
      <c r="P162" s="88">
        <v>4</v>
      </c>
      <c r="Q162" s="88"/>
      <c r="R162" s="88">
        <v>4</v>
      </c>
      <c r="S162" s="88">
        <v>4</v>
      </c>
      <c r="T162" s="88">
        <v>4</v>
      </c>
      <c r="U162" s="119">
        <v>4</v>
      </c>
      <c r="V162" s="88">
        <v>4</v>
      </c>
      <c r="W162" s="118">
        <v>4</v>
      </c>
      <c r="X162" s="88">
        <v>4</v>
      </c>
      <c r="Y162" s="88">
        <v>4</v>
      </c>
      <c r="Z162" s="88">
        <v>4</v>
      </c>
      <c r="AA162" s="88">
        <v>4</v>
      </c>
      <c r="AB162" s="88">
        <v>4</v>
      </c>
      <c r="AC162" s="119"/>
      <c r="AD162" s="88">
        <v>4</v>
      </c>
      <c r="AE162" s="119">
        <v>4</v>
      </c>
      <c r="AF162" s="94">
        <v>4</v>
      </c>
      <c r="AG162" s="88">
        <v>4</v>
      </c>
      <c r="AH162" s="88"/>
      <c r="AI162" s="23"/>
      <c r="AJ162" s="23"/>
      <c r="AK162" s="23"/>
      <c r="AL162" s="23"/>
      <c r="AM162" s="23"/>
      <c r="AN162" s="23"/>
      <c r="AO162" s="23"/>
      <c r="AP162" s="23"/>
      <c r="AQ162" s="23"/>
    </row>
    <row r="163" ht="20.25" spans="1:43">
      <c r="A163" s="102"/>
      <c r="B163" s="90"/>
      <c r="C163" s="96" t="s">
        <v>150</v>
      </c>
      <c r="D163" s="88"/>
      <c r="E163" s="88"/>
      <c r="F163" s="88"/>
      <c r="G163" s="88"/>
      <c r="H163" s="89">
        <v>3</v>
      </c>
      <c r="I163" s="88">
        <v>4</v>
      </c>
      <c r="J163" s="88">
        <v>4</v>
      </c>
      <c r="K163" s="89">
        <v>5</v>
      </c>
      <c r="L163" s="89">
        <v>6</v>
      </c>
      <c r="M163" s="88">
        <v>7.5</v>
      </c>
      <c r="N163" s="88">
        <v>5</v>
      </c>
      <c r="O163" s="88">
        <v>4</v>
      </c>
      <c r="P163" s="88">
        <v>5.5</v>
      </c>
      <c r="Q163" s="88"/>
      <c r="R163" s="88">
        <v>7</v>
      </c>
      <c r="S163" s="88">
        <v>2.5</v>
      </c>
      <c r="T163" s="88">
        <v>3</v>
      </c>
      <c r="U163" s="119">
        <v>3</v>
      </c>
      <c r="V163" s="88">
        <v>4</v>
      </c>
      <c r="W163" s="118">
        <v>2</v>
      </c>
      <c r="X163" s="88">
        <v>4.5</v>
      </c>
      <c r="Y163" s="88">
        <v>5</v>
      </c>
      <c r="Z163" s="88">
        <v>2.5</v>
      </c>
      <c r="AA163" s="88">
        <v>1</v>
      </c>
      <c r="AB163" s="88">
        <v>2.5</v>
      </c>
      <c r="AC163" s="119"/>
      <c r="AD163" s="88">
        <v>1</v>
      </c>
      <c r="AE163" s="119">
        <v>2.5</v>
      </c>
      <c r="AF163" s="94">
        <v>2</v>
      </c>
      <c r="AG163" s="88">
        <v>0.5</v>
      </c>
      <c r="AH163" s="88"/>
      <c r="AI163" s="23"/>
      <c r="AJ163" s="23"/>
      <c r="AK163" s="23"/>
      <c r="AL163" s="23"/>
      <c r="AM163" s="23"/>
      <c r="AN163" s="23"/>
      <c r="AO163" s="23"/>
      <c r="AP163" s="23"/>
      <c r="AQ163" s="23"/>
    </row>
    <row r="164" ht="20.25" spans="1:43">
      <c r="A164" s="103" t="s">
        <v>109</v>
      </c>
      <c r="B164" s="86" t="s">
        <v>103</v>
      </c>
      <c r="C164" s="93" t="s">
        <v>147</v>
      </c>
      <c r="D164" s="88"/>
      <c r="E164" s="88"/>
      <c r="F164" s="88"/>
      <c r="G164" s="88"/>
      <c r="H164" s="89"/>
      <c r="I164" s="88">
        <v>4</v>
      </c>
      <c r="J164" s="88">
        <v>4</v>
      </c>
      <c r="K164" s="89">
        <v>4</v>
      </c>
      <c r="L164" s="89">
        <v>4</v>
      </c>
      <c r="M164" s="88">
        <v>4</v>
      </c>
      <c r="N164" s="88">
        <v>4</v>
      </c>
      <c r="O164" s="88">
        <v>4</v>
      </c>
      <c r="P164" s="88">
        <v>4</v>
      </c>
      <c r="Q164" s="88">
        <v>4</v>
      </c>
      <c r="R164" s="88">
        <v>4</v>
      </c>
      <c r="S164" s="88"/>
      <c r="T164" s="88">
        <v>4</v>
      </c>
      <c r="U164" s="119">
        <v>4</v>
      </c>
      <c r="V164" s="88">
        <v>4</v>
      </c>
      <c r="W164" s="118">
        <v>4</v>
      </c>
      <c r="X164" s="88">
        <v>4</v>
      </c>
      <c r="Y164" s="88">
        <v>4</v>
      </c>
      <c r="Z164" s="88">
        <v>4</v>
      </c>
      <c r="AA164" s="88">
        <v>4</v>
      </c>
      <c r="AB164" s="88">
        <v>4</v>
      </c>
      <c r="AC164" s="119">
        <v>4</v>
      </c>
      <c r="AD164" s="88">
        <v>4</v>
      </c>
      <c r="AE164" s="119">
        <v>4</v>
      </c>
      <c r="AF164" s="94">
        <v>4</v>
      </c>
      <c r="AG164" s="88">
        <v>4</v>
      </c>
      <c r="AH164" s="88"/>
      <c r="AI164" s="23">
        <f>IF(A164="","",COUNTIF(D164:AH165,"&gt;2")/2)</f>
        <v>24</v>
      </c>
      <c r="AJ164" s="23" cm="1">
        <f t="array" ref="AJ164">SUMPRODUCT(IFERROR((IFERROR(WEEKDAY($D$3:$AH$3,2),999)&lt;6)*D164:AH165,0))</f>
        <v>128</v>
      </c>
      <c r="AK164" s="23" cm="1">
        <f t="array" ref="AK164">SUMPRODUCT((IFERROR(WEEKDAY($D$3:$AH$3,2),999)&lt;6)*D166:AH166)</f>
        <v>61</v>
      </c>
      <c r="AL164" s="23" cm="1">
        <f t="array" ref="AL164">SUMPRODUCT(IFERROR((IFERROR(WEEKDAY($D$3:$AH$3,2),0)&gt;5)*D164:AH166,0))</f>
        <v>100.5</v>
      </c>
      <c r="AM164" s="23">
        <f>IFERROR(SUM(AJ164:AL166),"")</f>
        <v>289.5</v>
      </c>
      <c r="AN164" s="23" t="s">
        <v>148</v>
      </c>
      <c r="AO164" s="23" cm="1">
        <f t="array" ref="AO164">SUMPRODUCT((IFERROR((D164:AH164+D165:AH165+D166:AH166),0)&gt;8)*1,IFERROR((D164:AH164+D165:AH165+D166:AH166-8),0))</f>
        <v>97.5</v>
      </c>
      <c r="AP164" s="23">
        <f>SUM(D164:AH166)-AO164</f>
        <v>192</v>
      </c>
      <c r="AQ164" s="23">
        <f>AM164-AO164-AP164</f>
        <v>0</v>
      </c>
    </row>
    <row r="165" ht="20.25" spans="1:43">
      <c r="A165" s="104"/>
      <c r="B165" s="86"/>
      <c r="C165" s="93" t="s">
        <v>149</v>
      </c>
      <c r="D165" s="88"/>
      <c r="E165" s="88"/>
      <c r="F165" s="88"/>
      <c r="G165" s="88"/>
      <c r="H165" s="89"/>
      <c r="I165" s="88">
        <v>4</v>
      </c>
      <c r="J165" s="88">
        <v>4</v>
      </c>
      <c r="K165" s="89">
        <v>4</v>
      </c>
      <c r="L165" s="89">
        <v>4</v>
      </c>
      <c r="M165" s="88">
        <v>4</v>
      </c>
      <c r="N165" s="88">
        <v>4</v>
      </c>
      <c r="O165" s="88">
        <v>4</v>
      </c>
      <c r="P165" s="88">
        <v>4</v>
      </c>
      <c r="Q165" s="88">
        <v>4</v>
      </c>
      <c r="R165" s="88">
        <v>4</v>
      </c>
      <c r="S165" s="88"/>
      <c r="T165" s="88">
        <v>4</v>
      </c>
      <c r="U165" s="119">
        <v>4</v>
      </c>
      <c r="V165" s="88">
        <v>4</v>
      </c>
      <c r="W165" s="118">
        <v>4</v>
      </c>
      <c r="X165" s="88">
        <v>4</v>
      </c>
      <c r="Y165" s="88">
        <v>4</v>
      </c>
      <c r="Z165" s="88">
        <v>4</v>
      </c>
      <c r="AA165" s="88">
        <v>4</v>
      </c>
      <c r="AB165" s="88">
        <v>4</v>
      </c>
      <c r="AC165" s="119">
        <v>4</v>
      </c>
      <c r="AD165" s="88">
        <v>4</v>
      </c>
      <c r="AE165" s="119">
        <v>4</v>
      </c>
      <c r="AF165" s="94">
        <v>4</v>
      </c>
      <c r="AG165" s="88">
        <v>4</v>
      </c>
      <c r="AH165" s="88"/>
      <c r="AI165" s="23"/>
      <c r="AJ165" s="23"/>
      <c r="AK165" s="23"/>
      <c r="AL165" s="23"/>
      <c r="AM165" s="23"/>
      <c r="AN165" s="23"/>
      <c r="AO165" s="23"/>
      <c r="AP165" s="23"/>
      <c r="AQ165" s="23"/>
    </row>
    <row r="166" ht="20.25" spans="1:43">
      <c r="A166" s="104"/>
      <c r="B166" s="90"/>
      <c r="C166" s="96" t="s">
        <v>150</v>
      </c>
      <c r="D166" s="88"/>
      <c r="E166" s="88"/>
      <c r="F166" s="88"/>
      <c r="G166" s="88"/>
      <c r="H166" s="89"/>
      <c r="I166" s="88">
        <v>3</v>
      </c>
      <c r="J166" s="88">
        <v>6</v>
      </c>
      <c r="K166" s="89">
        <v>5</v>
      </c>
      <c r="L166" s="89">
        <v>6</v>
      </c>
      <c r="M166" s="88">
        <v>4</v>
      </c>
      <c r="N166" s="88">
        <v>6.5</v>
      </c>
      <c r="O166" s="88">
        <v>4</v>
      </c>
      <c r="P166" s="88">
        <v>6</v>
      </c>
      <c r="Q166" s="88">
        <v>7.5</v>
      </c>
      <c r="R166" s="88">
        <v>6.5</v>
      </c>
      <c r="S166" s="88"/>
      <c r="T166" s="88">
        <v>3.5</v>
      </c>
      <c r="U166" s="119">
        <v>3.5</v>
      </c>
      <c r="V166" s="88">
        <v>4.5</v>
      </c>
      <c r="W166" s="118">
        <v>4</v>
      </c>
      <c r="X166" s="88">
        <v>4.5</v>
      </c>
      <c r="Y166" s="88">
        <v>5</v>
      </c>
      <c r="Z166" s="88">
        <v>2.5</v>
      </c>
      <c r="AA166" s="88">
        <v>4</v>
      </c>
      <c r="AB166" s="88">
        <v>2.5</v>
      </c>
      <c r="AC166" s="119">
        <v>1</v>
      </c>
      <c r="AD166" s="88">
        <v>1</v>
      </c>
      <c r="AE166" s="119">
        <v>4.5</v>
      </c>
      <c r="AF166" s="94">
        <v>2</v>
      </c>
      <c r="AG166" s="88">
        <v>0.5</v>
      </c>
      <c r="AH166" s="88"/>
      <c r="AI166" s="23"/>
      <c r="AJ166" s="23"/>
      <c r="AK166" s="23"/>
      <c r="AL166" s="23"/>
      <c r="AM166" s="23"/>
      <c r="AN166" s="23"/>
      <c r="AO166" s="23"/>
      <c r="AP166" s="23"/>
      <c r="AQ166" s="23"/>
    </row>
    <row r="167" ht="20.25" spans="1:43">
      <c r="A167" s="103" t="s">
        <v>110</v>
      </c>
      <c r="B167" s="86" t="s">
        <v>103</v>
      </c>
      <c r="C167" s="93" t="s">
        <v>147</v>
      </c>
      <c r="D167" s="88"/>
      <c r="E167" s="88"/>
      <c r="F167" s="88"/>
      <c r="G167" s="88"/>
      <c r="H167" s="89"/>
      <c r="I167" s="88"/>
      <c r="J167" s="88"/>
      <c r="K167" s="89"/>
      <c r="L167" s="89">
        <v>4</v>
      </c>
      <c r="M167" s="88">
        <v>4</v>
      </c>
      <c r="N167" s="88">
        <v>4</v>
      </c>
      <c r="O167" s="88">
        <v>4</v>
      </c>
      <c r="P167" s="88">
        <v>4</v>
      </c>
      <c r="Q167" s="88">
        <v>4</v>
      </c>
      <c r="R167" s="88">
        <v>4</v>
      </c>
      <c r="S167" s="88"/>
      <c r="T167" s="88">
        <v>4</v>
      </c>
      <c r="U167" s="119">
        <v>4</v>
      </c>
      <c r="V167" s="88">
        <v>4</v>
      </c>
      <c r="W167" s="118">
        <v>3</v>
      </c>
      <c r="X167" s="88">
        <v>4</v>
      </c>
      <c r="Y167" s="88">
        <v>2</v>
      </c>
      <c r="Z167" s="88">
        <v>3</v>
      </c>
      <c r="AA167" s="88">
        <v>4</v>
      </c>
      <c r="AB167" s="88">
        <v>4</v>
      </c>
      <c r="AC167" s="119">
        <v>4</v>
      </c>
      <c r="AD167" s="119"/>
      <c r="AE167" s="119">
        <v>4</v>
      </c>
      <c r="AF167" s="94">
        <v>4</v>
      </c>
      <c r="AG167" s="88">
        <v>4</v>
      </c>
      <c r="AH167" s="88"/>
      <c r="AI167" s="23">
        <f>IF(A167="","",COUNTIF(D167:AH168,"&gt;2")/2)</f>
        <v>20</v>
      </c>
      <c r="AJ167" s="23" cm="1">
        <f t="array" ref="AJ167">SUMPRODUCT(IFERROR((IFERROR(WEEKDAY($D$3:$AH$3,2),999)&lt;6)*D167:AH168,0))</f>
        <v>117</v>
      </c>
      <c r="AK167" s="23" cm="1">
        <f t="array" ref="AK167">SUMPRODUCT((IFERROR(WEEKDAY($D$3:$AH$3,2),999)&lt;6)*D169:AH169)</f>
        <v>41.5</v>
      </c>
      <c r="AL167" s="23" cm="1">
        <f t="array" ref="AL167">SUMPRODUCT(IFERROR((IFERROR(WEEKDAY($D$3:$AH$3,2),0)&gt;5)*D167:AH169,0))</f>
        <v>62</v>
      </c>
      <c r="AM167" s="23">
        <f>IFERROR(SUM(AJ167:AL169),"")</f>
        <v>220.5</v>
      </c>
      <c r="AN167" s="23" t="s">
        <v>148</v>
      </c>
      <c r="AO167" s="23" cm="1">
        <f t="array" ref="AO167">SUMPRODUCT((IFERROR((D167:AH167+D168:AH168+D169:AH169),0)&gt;8)*1,IFERROR((D167:AH167+D168:AH168+D169:AH169-8),0))</f>
        <v>55</v>
      </c>
      <c r="AP167" s="23">
        <f>SUM(D167:AH169)-AO167</f>
        <v>165.5</v>
      </c>
      <c r="AQ167" s="23">
        <f>AM167-AO167-AP167</f>
        <v>0</v>
      </c>
    </row>
    <row r="168" ht="20.25" spans="1:43">
      <c r="A168" s="104"/>
      <c r="B168" s="86"/>
      <c r="C168" s="93" t="s">
        <v>149</v>
      </c>
      <c r="D168" s="88"/>
      <c r="E168" s="88"/>
      <c r="F168" s="88"/>
      <c r="G168" s="88"/>
      <c r="H168" s="89"/>
      <c r="I168" s="88"/>
      <c r="J168" s="88"/>
      <c r="K168" s="89"/>
      <c r="L168" s="89">
        <v>4</v>
      </c>
      <c r="M168" s="88">
        <v>4</v>
      </c>
      <c r="N168" s="88">
        <v>4</v>
      </c>
      <c r="O168" s="88">
        <v>4</v>
      </c>
      <c r="P168" s="88">
        <v>4</v>
      </c>
      <c r="Q168" s="88">
        <v>4</v>
      </c>
      <c r="R168" s="88">
        <v>4</v>
      </c>
      <c r="S168" s="88"/>
      <c r="T168" s="88">
        <v>4</v>
      </c>
      <c r="U168" s="119">
        <v>4</v>
      </c>
      <c r="V168" s="88">
        <v>4</v>
      </c>
      <c r="W168" s="118">
        <v>4</v>
      </c>
      <c r="X168" s="88">
        <v>4</v>
      </c>
      <c r="Y168" s="88">
        <v>4</v>
      </c>
      <c r="Z168" s="88">
        <v>4</v>
      </c>
      <c r="AA168" s="88">
        <v>4</v>
      </c>
      <c r="AB168" s="88">
        <v>4</v>
      </c>
      <c r="AC168" s="119">
        <v>4</v>
      </c>
      <c r="AD168" s="88">
        <v>4.5</v>
      </c>
      <c r="AE168" s="119">
        <v>4</v>
      </c>
      <c r="AF168" s="94">
        <v>4</v>
      </c>
      <c r="AG168" s="88">
        <v>4</v>
      </c>
      <c r="AH168" s="88"/>
      <c r="AI168" s="23"/>
      <c r="AJ168" s="23"/>
      <c r="AK168" s="23"/>
      <c r="AL168" s="23"/>
      <c r="AM168" s="23"/>
      <c r="AN168" s="23"/>
      <c r="AO168" s="23"/>
      <c r="AP168" s="23"/>
      <c r="AQ168" s="23"/>
    </row>
    <row r="169" ht="20.25" spans="1:43">
      <c r="A169" s="104"/>
      <c r="B169" s="90"/>
      <c r="C169" s="96" t="s">
        <v>150</v>
      </c>
      <c r="D169" s="88"/>
      <c r="E169" s="88"/>
      <c r="F169" s="88"/>
      <c r="G169" s="88"/>
      <c r="H169" s="89"/>
      <c r="I169" s="88"/>
      <c r="J169" s="88"/>
      <c r="K169" s="89"/>
      <c r="L169" s="89">
        <v>3</v>
      </c>
      <c r="M169" s="88">
        <v>4.5</v>
      </c>
      <c r="N169" s="88">
        <v>2.5</v>
      </c>
      <c r="O169" s="88">
        <v>4</v>
      </c>
      <c r="P169" s="88">
        <v>3.5</v>
      </c>
      <c r="Q169" s="88">
        <v>3</v>
      </c>
      <c r="R169" s="88">
        <v>2.5</v>
      </c>
      <c r="S169" s="88"/>
      <c r="T169" s="88">
        <v>3</v>
      </c>
      <c r="U169" s="119">
        <v>3.5</v>
      </c>
      <c r="V169" s="88">
        <v>4</v>
      </c>
      <c r="W169" s="118">
        <v>2</v>
      </c>
      <c r="X169" s="88">
        <v>6.5</v>
      </c>
      <c r="Y169" s="88">
        <v>5</v>
      </c>
      <c r="Z169" s="88">
        <v>2.5</v>
      </c>
      <c r="AA169" s="88">
        <v>1</v>
      </c>
      <c r="AB169" s="88">
        <v>2.5</v>
      </c>
      <c r="AC169" s="119">
        <v>1</v>
      </c>
      <c r="AD169" s="88">
        <v>1</v>
      </c>
      <c r="AE169" s="119">
        <v>2.5</v>
      </c>
      <c r="AF169" s="94">
        <v>2</v>
      </c>
      <c r="AG169" s="88">
        <v>0.5</v>
      </c>
      <c r="AH169" s="88"/>
      <c r="AI169" s="23"/>
      <c r="AJ169" s="23"/>
      <c r="AK169" s="23"/>
      <c r="AL169" s="23"/>
      <c r="AM169" s="23"/>
      <c r="AN169" s="23"/>
      <c r="AO169" s="23"/>
      <c r="AP169" s="23"/>
      <c r="AQ169" s="23"/>
    </row>
    <row r="170" ht="20.25" spans="1:43">
      <c r="A170" s="86" t="s">
        <v>111</v>
      </c>
      <c r="B170" s="86" t="s">
        <v>103</v>
      </c>
      <c r="C170" s="93" t="s">
        <v>147</v>
      </c>
      <c r="D170" s="88"/>
      <c r="E170" s="88"/>
      <c r="F170" s="88"/>
      <c r="G170" s="88"/>
      <c r="H170" s="89"/>
      <c r="I170" s="88"/>
      <c r="J170" s="88"/>
      <c r="K170" s="89"/>
      <c r="L170" s="89"/>
      <c r="M170" s="88"/>
      <c r="N170" s="88"/>
      <c r="O170" s="88"/>
      <c r="P170" s="88">
        <v>4</v>
      </c>
      <c r="Q170" s="88">
        <v>4</v>
      </c>
      <c r="R170" s="88">
        <v>3</v>
      </c>
      <c r="S170" s="88"/>
      <c r="T170" s="88">
        <v>4</v>
      </c>
      <c r="U170" s="119">
        <v>4</v>
      </c>
      <c r="V170" s="88">
        <v>4</v>
      </c>
      <c r="W170" s="118">
        <v>4</v>
      </c>
      <c r="X170" s="88">
        <v>4</v>
      </c>
      <c r="Y170" s="88">
        <v>3</v>
      </c>
      <c r="Z170" s="88">
        <v>4</v>
      </c>
      <c r="AA170" s="88">
        <v>4</v>
      </c>
      <c r="AB170" s="88">
        <v>4</v>
      </c>
      <c r="AC170" s="119">
        <v>4</v>
      </c>
      <c r="AD170" s="88">
        <v>4</v>
      </c>
      <c r="AE170" s="119">
        <v>4</v>
      </c>
      <c r="AF170" s="94"/>
      <c r="AG170" s="88"/>
      <c r="AH170" s="88"/>
      <c r="AI170" s="23">
        <f>IF(A170="","",COUNTIF(D170:AH171,"&gt;2")/2)</f>
        <v>15</v>
      </c>
      <c r="AJ170" s="23" cm="1">
        <f t="array" ref="AJ170">SUMPRODUCT(IFERROR((IFERROR(WEEKDAY($D$3:$AH$3,2),999)&lt;6)*D170:AH171,0))</f>
        <v>70.5</v>
      </c>
      <c r="AK170" s="23" cm="1">
        <f t="array" ref="AK170">SUMPRODUCT((IFERROR(WEEKDAY($D$3:$AH$3,2),999)&lt;6)*D172:AH172)</f>
        <v>32</v>
      </c>
      <c r="AL170" s="23" cm="1">
        <f t="array" ref="AL170">SUMPRODUCT(IFERROR((IFERROR(WEEKDAY($D$3:$AH$3,2),0)&gt;5)*D170:AH172,0))</f>
        <v>71.5</v>
      </c>
      <c r="AM170" s="23">
        <f>IFERROR(SUM(AJ170:AL172),"")</f>
        <v>174</v>
      </c>
      <c r="AN170" s="23" t="s">
        <v>148</v>
      </c>
      <c r="AO170" s="23" cm="1">
        <f t="array" ref="AO170">SUMPRODUCT((IFERROR((D170:AH170+D171:AH171+D172:AH172),0)&gt;8)*1,IFERROR((D170:AH170+D171:AH171+D172:AH172-8),0))</f>
        <v>51</v>
      </c>
      <c r="AP170" s="23">
        <f>SUM(D170:AH172)-AO170</f>
        <v>123</v>
      </c>
      <c r="AQ170" s="23">
        <f>AM170-AO170-AP170</f>
        <v>0</v>
      </c>
    </row>
    <row r="171" ht="20.25" spans="1:43">
      <c r="A171" s="86"/>
      <c r="B171" s="86"/>
      <c r="C171" s="93" t="s">
        <v>149</v>
      </c>
      <c r="D171" s="88"/>
      <c r="E171" s="88"/>
      <c r="F171" s="88"/>
      <c r="G171" s="88"/>
      <c r="H171" s="89"/>
      <c r="I171" s="88"/>
      <c r="J171" s="88"/>
      <c r="K171" s="89"/>
      <c r="L171" s="89"/>
      <c r="M171" s="88"/>
      <c r="N171" s="88"/>
      <c r="O171" s="88"/>
      <c r="P171" s="88">
        <v>4</v>
      </c>
      <c r="Q171" s="88">
        <v>4</v>
      </c>
      <c r="R171" s="88"/>
      <c r="S171" s="88">
        <v>4.5</v>
      </c>
      <c r="T171" s="88">
        <v>4</v>
      </c>
      <c r="U171" s="119">
        <v>4</v>
      </c>
      <c r="V171" s="88">
        <v>4</v>
      </c>
      <c r="W171" s="118">
        <v>4</v>
      </c>
      <c r="X171" s="88">
        <v>4</v>
      </c>
      <c r="Y171" s="88">
        <v>4</v>
      </c>
      <c r="Z171" s="88">
        <v>4</v>
      </c>
      <c r="AA171" s="88">
        <v>4</v>
      </c>
      <c r="AB171" s="88">
        <v>4</v>
      </c>
      <c r="AC171" s="119">
        <v>4</v>
      </c>
      <c r="AD171" s="88">
        <v>4</v>
      </c>
      <c r="AE171" s="119">
        <v>4</v>
      </c>
      <c r="AF171" s="94"/>
      <c r="AG171" s="88"/>
      <c r="AH171" s="88"/>
      <c r="AI171" s="23"/>
      <c r="AJ171" s="23"/>
      <c r="AK171" s="23"/>
      <c r="AL171" s="23"/>
      <c r="AM171" s="23"/>
      <c r="AN171" s="23"/>
      <c r="AO171" s="23"/>
      <c r="AP171" s="23"/>
      <c r="AQ171" s="23"/>
    </row>
    <row r="172" ht="20.25" spans="1:43">
      <c r="A172" s="86"/>
      <c r="B172" s="90"/>
      <c r="C172" s="96" t="s">
        <v>150</v>
      </c>
      <c r="D172" s="88"/>
      <c r="E172" s="88"/>
      <c r="F172" s="88"/>
      <c r="G172" s="88"/>
      <c r="H172" s="89"/>
      <c r="I172" s="88"/>
      <c r="J172" s="88"/>
      <c r="K172" s="89"/>
      <c r="L172" s="89"/>
      <c r="M172" s="88"/>
      <c r="N172" s="88"/>
      <c r="O172" s="88"/>
      <c r="P172" s="88">
        <v>6.5</v>
      </c>
      <c r="Q172" s="88">
        <v>3.5</v>
      </c>
      <c r="R172" s="88">
        <v>0</v>
      </c>
      <c r="S172" s="88">
        <v>4</v>
      </c>
      <c r="T172" s="88">
        <v>3.5</v>
      </c>
      <c r="U172" s="119">
        <v>3.5</v>
      </c>
      <c r="V172" s="88">
        <v>4.5</v>
      </c>
      <c r="W172" s="118">
        <v>2</v>
      </c>
      <c r="X172" s="88">
        <v>7</v>
      </c>
      <c r="Y172" s="88">
        <v>5.5</v>
      </c>
      <c r="Z172" s="88">
        <v>2.5</v>
      </c>
      <c r="AA172" s="88">
        <v>4.5</v>
      </c>
      <c r="AB172" s="88">
        <v>3</v>
      </c>
      <c r="AC172" s="119">
        <v>1</v>
      </c>
      <c r="AD172" s="88">
        <v>1</v>
      </c>
      <c r="AE172" s="119">
        <v>3.5</v>
      </c>
      <c r="AF172" s="94"/>
      <c r="AG172" s="88"/>
      <c r="AH172" s="88"/>
      <c r="AI172" s="23"/>
      <c r="AJ172" s="23"/>
      <c r="AK172" s="23"/>
      <c r="AL172" s="23"/>
      <c r="AM172" s="23"/>
      <c r="AN172" s="23"/>
      <c r="AO172" s="23"/>
      <c r="AP172" s="23"/>
      <c r="AQ172" s="23"/>
    </row>
    <row r="173" ht="20.25" spans="1:43">
      <c r="A173" s="103" t="s">
        <v>112</v>
      </c>
      <c r="B173" s="86" t="s">
        <v>103</v>
      </c>
      <c r="C173" s="93" t="s">
        <v>147</v>
      </c>
      <c r="D173" s="88"/>
      <c r="E173" s="88"/>
      <c r="F173" s="88"/>
      <c r="G173" s="88"/>
      <c r="H173" s="89"/>
      <c r="I173" s="88"/>
      <c r="J173" s="88"/>
      <c r="K173" s="89"/>
      <c r="L173" s="89"/>
      <c r="M173" s="88"/>
      <c r="N173" s="88"/>
      <c r="O173" s="88"/>
      <c r="P173" s="88"/>
      <c r="Q173" s="88">
        <v>4</v>
      </c>
      <c r="R173" s="88">
        <v>4</v>
      </c>
      <c r="S173" s="88">
        <v>4</v>
      </c>
      <c r="T173" s="88">
        <v>4</v>
      </c>
      <c r="U173" s="119">
        <v>4</v>
      </c>
      <c r="V173" s="88">
        <v>4</v>
      </c>
      <c r="W173" s="118">
        <v>4</v>
      </c>
      <c r="X173" s="88">
        <v>4</v>
      </c>
      <c r="Y173" s="88">
        <v>4</v>
      </c>
      <c r="Z173" s="88">
        <v>4</v>
      </c>
      <c r="AA173" s="88">
        <v>4</v>
      </c>
      <c r="AB173" s="88">
        <v>4</v>
      </c>
      <c r="AC173" s="119">
        <v>4</v>
      </c>
      <c r="AD173" s="88">
        <v>4</v>
      </c>
      <c r="AE173" s="119">
        <v>4</v>
      </c>
      <c r="AF173" s="94">
        <v>4</v>
      </c>
      <c r="AG173" s="88">
        <v>4</v>
      </c>
      <c r="AH173" s="88"/>
      <c r="AI173" s="23">
        <f>IF(A173="","",COUNTIF(D173:AH174,"&gt;2")/2)</f>
        <v>16.5</v>
      </c>
      <c r="AJ173" s="23" cm="1">
        <f t="array" ref="AJ173">SUMPRODUCT(IFERROR((IFERROR(WEEKDAY($D$3:$AH$3,2),999)&lt;6)*D173:AH174,0))</f>
        <v>94</v>
      </c>
      <c r="AK173" s="23" cm="1">
        <f t="array" ref="AK173">SUMPRODUCT((IFERROR(WEEKDAY($D$3:$AH$3,2),999)&lt;6)*D175:AH175)</f>
        <v>42</v>
      </c>
      <c r="AL173" s="23" cm="1">
        <f t="array" ref="AL173">SUMPRODUCT(IFERROR((IFERROR(WEEKDAY($D$3:$AH$3,2),0)&gt;5)*D173:AH175,0))</f>
        <v>58.5</v>
      </c>
      <c r="AM173" s="23">
        <f>IFERROR(SUM(AJ173:AL175),"")</f>
        <v>194.5</v>
      </c>
      <c r="AN173" s="23" t="s">
        <v>148</v>
      </c>
      <c r="AO173" s="23" cm="1">
        <f t="array" ref="AO173">SUMPRODUCT((IFERROR((D173:AH173+D174:AH174+D175:AH175),0)&gt;8)*1,IFERROR((D173:AH173+D174:AH174+D175:AH175-8),0))</f>
        <v>60.5</v>
      </c>
      <c r="AP173" s="23">
        <f>SUM(D173:AH175)-AO173</f>
        <v>134</v>
      </c>
      <c r="AQ173" s="23">
        <f>AM173-AO173-AP173</f>
        <v>0</v>
      </c>
    </row>
    <row r="174" ht="20.25" spans="1:43">
      <c r="A174" s="104"/>
      <c r="B174" s="86"/>
      <c r="C174" s="93" t="s">
        <v>149</v>
      </c>
      <c r="D174" s="88"/>
      <c r="E174" s="88"/>
      <c r="F174" s="88"/>
      <c r="G174" s="88"/>
      <c r="H174" s="89"/>
      <c r="I174" s="88"/>
      <c r="J174" s="88"/>
      <c r="K174" s="89"/>
      <c r="L174" s="89"/>
      <c r="M174" s="88"/>
      <c r="N174" s="88"/>
      <c r="O174" s="88"/>
      <c r="P174" s="88"/>
      <c r="Q174" s="88">
        <v>4</v>
      </c>
      <c r="R174" s="88">
        <v>2</v>
      </c>
      <c r="S174" s="88">
        <v>4</v>
      </c>
      <c r="T174" s="88">
        <v>4</v>
      </c>
      <c r="U174" s="119">
        <v>4</v>
      </c>
      <c r="V174" s="88">
        <v>4</v>
      </c>
      <c r="W174" s="118">
        <v>4</v>
      </c>
      <c r="X174" s="88">
        <v>4</v>
      </c>
      <c r="Y174" s="88">
        <v>4</v>
      </c>
      <c r="Z174" s="88">
        <v>4</v>
      </c>
      <c r="AA174" s="88">
        <v>4</v>
      </c>
      <c r="AB174" s="88">
        <v>4</v>
      </c>
      <c r="AC174" s="119">
        <v>4</v>
      </c>
      <c r="AD174" s="88">
        <v>4</v>
      </c>
      <c r="AE174" s="119">
        <v>4</v>
      </c>
      <c r="AF174" s="94">
        <v>4</v>
      </c>
      <c r="AG174" s="88">
        <v>4</v>
      </c>
      <c r="AH174" s="88"/>
      <c r="AI174" s="23"/>
      <c r="AJ174" s="23"/>
      <c r="AK174" s="23"/>
      <c r="AL174" s="23"/>
      <c r="AM174" s="23"/>
      <c r="AN174" s="23"/>
      <c r="AO174" s="23"/>
      <c r="AP174" s="23"/>
      <c r="AQ174" s="23"/>
    </row>
    <row r="175" ht="20.25" spans="1:43">
      <c r="A175" s="104"/>
      <c r="B175" s="90"/>
      <c r="C175" s="96" t="s">
        <v>150</v>
      </c>
      <c r="D175" s="88"/>
      <c r="E175" s="88"/>
      <c r="F175" s="88"/>
      <c r="G175" s="88"/>
      <c r="H175" s="89"/>
      <c r="I175" s="88"/>
      <c r="J175" s="88"/>
      <c r="K175" s="89"/>
      <c r="L175" s="89"/>
      <c r="M175" s="88"/>
      <c r="N175" s="88"/>
      <c r="O175" s="88"/>
      <c r="P175" s="88"/>
      <c r="Q175" s="88">
        <v>3.5</v>
      </c>
      <c r="R175" s="88">
        <v>0</v>
      </c>
      <c r="S175" s="88">
        <v>3</v>
      </c>
      <c r="T175" s="88">
        <v>4</v>
      </c>
      <c r="U175" s="119">
        <v>5</v>
      </c>
      <c r="V175" s="88">
        <v>4.5</v>
      </c>
      <c r="W175" s="118">
        <v>5</v>
      </c>
      <c r="X175" s="88">
        <v>3</v>
      </c>
      <c r="Y175" s="88">
        <v>4</v>
      </c>
      <c r="Z175" s="88">
        <v>4.5</v>
      </c>
      <c r="AA175" s="88">
        <v>4</v>
      </c>
      <c r="AB175" s="88">
        <v>5</v>
      </c>
      <c r="AC175" s="119">
        <v>1</v>
      </c>
      <c r="AD175" s="88">
        <v>2</v>
      </c>
      <c r="AE175" s="119">
        <v>5</v>
      </c>
      <c r="AF175" s="94">
        <v>3.5</v>
      </c>
      <c r="AG175" s="88">
        <v>3.5</v>
      </c>
      <c r="AH175" s="88"/>
      <c r="AI175" s="23"/>
      <c r="AJ175" s="23"/>
      <c r="AK175" s="23"/>
      <c r="AL175" s="23"/>
      <c r="AM175" s="23"/>
      <c r="AN175" s="23"/>
      <c r="AO175" s="23"/>
      <c r="AP175" s="23"/>
      <c r="AQ175" s="23"/>
    </row>
    <row r="176" ht="20.25" spans="1:43">
      <c r="A176" s="104" t="s">
        <v>113</v>
      </c>
      <c r="B176" s="86" t="s">
        <v>103</v>
      </c>
      <c r="C176" s="93" t="s">
        <v>147</v>
      </c>
      <c r="D176" s="88"/>
      <c r="E176" s="88"/>
      <c r="F176" s="88"/>
      <c r="G176" s="88"/>
      <c r="H176" s="89"/>
      <c r="I176" s="88"/>
      <c r="J176" s="88"/>
      <c r="K176" s="89"/>
      <c r="L176" s="89"/>
      <c r="M176" s="88"/>
      <c r="N176" s="88"/>
      <c r="O176" s="88"/>
      <c r="P176" s="88"/>
      <c r="Q176" s="88"/>
      <c r="R176" s="88">
        <v>4</v>
      </c>
      <c r="S176" s="88">
        <v>4</v>
      </c>
      <c r="T176" s="88">
        <v>4</v>
      </c>
      <c r="U176" s="119">
        <v>4</v>
      </c>
      <c r="V176" s="88">
        <v>4</v>
      </c>
      <c r="W176" s="118">
        <v>4</v>
      </c>
      <c r="X176" s="88">
        <v>4</v>
      </c>
      <c r="Y176" s="88">
        <v>4</v>
      </c>
      <c r="Z176" s="88">
        <v>4</v>
      </c>
      <c r="AA176" s="88">
        <v>4</v>
      </c>
      <c r="AB176" s="88">
        <v>4</v>
      </c>
      <c r="AC176" s="119">
        <v>4</v>
      </c>
      <c r="AD176" s="88">
        <v>4</v>
      </c>
      <c r="AE176" s="119">
        <v>0.5</v>
      </c>
      <c r="AF176" s="94">
        <v>4</v>
      </c>
      <c r="AG176" s="88"/>
      <c r="AH176" s="88"/>
      <c r="AI176" s="23">
        <f>IF(A176="","",COUNTIF(D176:AH177,"&gt;2")/2)</f>
        <v>14.5</v>
      </c>
      <c r="AJ176" s="23" cm="1">
        <f t="array" ref="AJ176">SUMPRODUCT(IFERROR((IFERROR(WEEKDAY($D$3:$AH$3,2),999)&lt;6)*D176:AH177,0))</f>
        <v>88</v>
      </c>
      <c r="AK176" s="23" cm="1">
        <f t="array" ref="AK176">SUMPRODUCT((IFERROR(WEEKDAY($D$3:$AH$3,2),999)&lt;6)*D178:AH178)</f>
        <v>33.5</v>
      </c>
      <c r="AL176" s="23" cm="1">
        <f t="array" ref="AL176">SUMPRODUCT(IFERROR((IFERROR(WEEKDAY($D$3:$AH$3,2),0)&gt;5)*D176:AH178,0))</f>
        <v>41.5</v>
      </c>
      <c r="AM176" s="23">
        <f>IFERROR(SUM(AJ176:AL178),"")</f>
        <v>163</v>
      </c>
      <c r="AN176" s="23" t="s">
        <v>148</v>
      </c>
      <c r="AO176" s="23" cm="1">
        <f t="array" ref="AO176">SUMPRODUCT((IFERROR((D176:AH176+D177:AH177+D178:AH178),0)&gt;8)*1,IFERROR((D176:AH176+D177:AH177+D178:AH178-8),0))</f>
        <v>43.5</v>
      </c>
      <c r="AP176" s="23">
        <f>SUM(D176:AH178)-AO176</f>
        <v>119.5</v>
      </c>
      <c r="AQ176" s="23">
        <f>AM176-AO176-AP176</f>
        <v>0</v>
      </c>
    </row>
    <row r="177" ht="20.25" spans="1:43">
      <c r="A177" s="104"/>
      <c r="B177" s="86"/>
      <c r="C177" s="93" t="s">
        <v>149</v>
      </c>
      <c r="D177" s="88"/>
      <c r="E177" s="88"/>
      <c r="F177" s="88"/>
      <c r="G177" s="88"/>
      <c r="H177" s="89"/>
      <c r="I177" s="88"/>
      <c r="J177" s="88"/>
      <c r="K177" s="89"/>
      <c r="L177" s="89"/>
      <c r="M177" s="88"/>
      <c r="N177" s="88"/>
      <c r="O177" s="88"/>
      <c r="P177" s="88"/>
      <c r="Q177" s="88"/>
      <c r="R177" s="88">
        <v>4</v>
      </c>
      <c r="S177" s="88">
        <v>4</v>
      </c>
      <c r="T177" s="88">
        <v>4</v>
      </c>
      <c r="U177" s="119">
        <v>4</v>
      </c>
      <c r="V177" s="88">
        <v>4</v>
      </c>
      <c r="W177" s="118">
        <v>4</v>
      </c>
      <c r="X177" s="88">
        <v>4</v>
      </c>
      <c r="Y177" s="88">
        <v>4</v>
      </c>
      <c r="Z177" s="88">
        <v>4</v>
      </c>
      <c r="AA177" s="88">
        <v>4</v>
      </c>
      <c r="AB177" s="88">
        <v>4</v>
      </c>
      <c r="AC177" s="119">
        <v>4</v>
      </c>
      <c r="AD177" s="88">
        <v>4</v>
      </c>
      <c r="AE177" s="119">
        <v>4</v>
      </c>
      <c r="AF177" s="94">
        <v>4</v>
      </c>
      <c r="AG177" s="88"/>
      <c r="AH177" s="88"/>
      <c r="AI177" s="23"/>
      <c r="AJ177" s="23"/>
      <c r="AK177" s="23"/>
      <c r="AL177" s="23"/>
      <c r="AM177" s="23"/>
      <c r="AN177" s="23"/>
      <c r="AO177" s="23"/>
      <c r="AP177" s="23"/>
      <c r="AQ177" s="23"/>
    </row>
    <row r="178" ht="20.25" spans="1:43">
      <c r="A178" s="104"/>
      <c r="B178" s="90"/>
      <c r="C178" s="96" t="s">
        <v>150</v>
      </c>
      <c r="D178" s="88"/>
      <c r="E178" s="88"/>
      <c r="F178" s="88"/>
      <c r="G178" s="88"/>
      <c r="H178" s="89"/>
      <c r="I178" s="88"/>
      <c r="J178" s="88"/>
      <c r="K178" s="89"/>
      <c r="L178" s="89"/>
      <c r="M178" s="88"/>
      <c r="N178" s="88"/>
      <c r="O178" s="88"/>
      <c r="P178" s="88"/>
      <c r="Q178" s="88"/>
      <c r="R178" s="88">
        <v>0.5</v>
      </c>
      <c r="S178" s="88">
        <v>4</v>
      </c>
      <c r="T178" s="88">
        <v>3</v>
      </c>
      <c r="U178" s="119">
        <v>3.5</v>
      </c>
      <c r="V178" s="88">
        <v>4.5</v>
      </c>
      <c r="W178" s="118">
        <v>4</v>
      </c>
      <c r="X178" s="88">
        <v>5</v>
      </c>
      <c r="Y178" s="88">
        <v>5</v>
      </c>
      <c r="Z178" s="88">
        <v>2.5</v>
      </c>
      <c r="AA178" s="88">
        <v>4.5</v>
      </c>
      <c r="AB178" s="88">
        <v>3</v>
      </c>
      <c r="AC178" s="119">
        <v>1</v>
      </c>
      <c r="AD178" s="88">
        <v>1</v>
      </c>
      <c r="AE178" s="119">
        <v>3</v>
      </c>
      <c r="AF178" s="94">
        <v>2</v>
      </c>
      <c r="AG178" s="88"/>
      <c r="AH178" s="88"/>
      <c r="AI178" s="23"/>
      <c r="AJ178" s="23"/>
      <c r="AK178" s="23"/>
      <c r="AL178" s="23"/>
      <c r="AM178" s="23"/>
      <c r="AN178" s="23"/>
      <c r="AO178" s="23"/>
      <c r="AP178" s="23"/>
      <c r="AQ178" s="23"/>
    </row>
    <row r="179" ht="20.25" spans="1:43">
      <c r="A179" s="103" t="s">
        <v>114</v>
      </c>
      <c r="B179" s="86" t="s">
        <v>103</v>
      </c>
      <c r="C179" s="93" t="s">
        <v>147</v>
      </c>
      <c r="D179" s="88"/>
      <c r="E179" s="88"/>
      <c r="F179" s="88"/>
      <c r="G179" s="88"/>
      <c r="H179" s="89"/>
      <c r="I179" s="88"/>
      <c r="J179" s="88"/>
      <c r="K179" s="89"/>
      <c r="L179" s="89"/>
      <c r="M179" s="88"/>
      <c r="N179" s="88"/>
      <c r="O179" s="88"/>
      <c r="P179" s="88"/>
      <c r="Q179" s="88"/>
      <c r="R179" s="88"/>
      <c r="S179" s="88"/>
      <c r="T179" s="88"/>
      <c r="U179" s="119"/>
      <c r="V179" s="88"/>
      <c r="W179" s="118"/>
      <c r="X179" s="88"/>
      <c r="Y179" s="88"/>
      <c r="Z179" s="88"/>
      <c r="AA179" s="88"/>
      <c r="AB179" s="88">
        <v>4</v>
      </c>
      <c r="AC179" s="119">
        <v>4</v>
      </c>
      <c r="AD179" s="88">
        <v>4</v>
      </c>
      <c r="AE179" s="119">
        <v>4</v>
      </c>
      <c r="AF179" s="94">
        <v>4</v>
      </c>
      <c r="AG179" s="88"/>
      <c r="AH179" s="88"/>
      <c r="AI179" s="23">
        <f>IF(A179="","",COUNTIF(D179:AH180,"&gt;2")/2)</f>
        <v>5</v>
      </c>
      <c r="AJ179" s="23" cm="1">
        <f t="array" ref="AJ179">SUMPRODUCT(IFERROR((IFERROR(WEEKDAY($D$3:$AH$3,2),999)&lt;6)*D179:AH180,0))</f>
        <v>24</v>
      </c>
      <c r="AK179" s="23" cm="1">
        <f t="array" ref="AK179">SUMPRODUCT((IFERROR(WEEKDAY($D$3:$AH$3,2),999)&lt;6)*D181:AH181)</f>
        <v>6</v>
      </c>
      <c r="AL179" s="23" cm="1">
        <f t="array" ref="AL179">SUMPRODUCT(IFERROR((IFERROR(WEEKDAY($D$3:$AH$3,2),0)&gt;5)*D179:AH181,0))</f>
        <v>20</v>
      </c>
      <c r="AM179" s="23">
        <f>IFERROR(SUM(AJ179:AL181),"")</f>
        <v>50</v>
      </c>
      <c r="AN179" s="23" t="s">
        <v>148</v>
      </c>
      <c r="AO179" s="23" cm="1">
        <f t="array" ref="AO179">SUMPRODUCT((IFERROR((D179:AH179+D180:AH180+D181:AH181),0)&gt;8)*1,IFERROR((D179:AH179+D180:AH180+D181:AH181-8),0))</f>
        <v>10</v>
      </c>
      <c r="AP179" s="23">
        <f>SUM(D179:AH181)-AO179</f>
        <v>40</v>
      </c>
      <c r="AQ179" s="23">
        <f>AM179-AO179-AP179</f>
        <v>0</v>
      </c>
    </row>
    <row r="180" ht="20.25" spans="1:43">
      <c r="A180" s="104"/>
      <c r="B180" s="86"/>
      <c r="C180" s="93" t="s">
        <v>149</v>
      </c>
      <c r="D180" s="88"/>
      <c r="E180" s="88"/>
      <c r="F180" s="88"/>
      <c r="G180" s="88"/>
      <c r="H180" s="89"/>
      <c r="I180" s="88"/>
      <c r="J180" s="88"/>
      <c r="K180" s="89"/>
      <c r="L180" s="89"/>
      <c r="M180" s="88"/>
      <c r="N180" s="88"/>
      <c r="O180" s="88"/>
      <c r="P180" s="88"/>
      <c r="Q180" s="88"/>
      <c r="R180" s="88"/>
      <c r="S180" s="88"/>
      <c r="T180" s="88"/>
      <c r="U180" s="119"/>
      <c r="V180" s="88"/>
      <c r="W180" s="118"/>
      <c r="X180" s="88"/>
      <c r="Y180" s="88"/>
      <c r="Z180" s="88"/>
      <c r="AA180" s="88"/>
      <c r="AB180" s="88">
        <v>4</v>
      </c>
      <c r="AC180" s="119">
        <v>4</v>
      </c>
      <c r="AD180" s="88">
        <v>4</v>
      </c>
      <c r="AE180" s="119">
        <v>4</v>
      </c>
      <c r="AF180" s="94">
        <v>4</v>
      </c>
      <c r="AG180" s="88"/>
      <c r="AH180" s="88"/>
      <c r="AI180" s="23"/>
      <c r="AJ180" s="23"/>
      <c r="AK180" s="23"/>
      <c r="AL180" s="23"/>
      <c r="AM180" s="23"/>
      <c r="AN180" s="23"/>
      <c r="AO180" s="23"/>
      <c r="AP180" s="23"/>
      <c r="AQ180" s="23"/>
    </row>
    <row r="181" ht="20.25" spans="1:43">
      <c r="A181" s="104"/>
      <c r="B181" s="90"/>
      <c r="C181" s="96" t="s">
        <v>150</v>
      </c>
      <c r="D181" s="88"/>
      <c r="E181" s="88"/>
      <c r="F181" s="88"/>
      <c r="G181" s="88"/>
      <c r="H181" s="89"/>
      <c r="I181" s="88"/>
      <c r="J181" s="88"/>
      <c r="K181" s="89"/>
      <c r="L181" s="89"/>
      <c r="M181" s="88"/>
      <c r="N181" s="88"/>
      <c r="O181" s="88"/>
      <c r="P181" s="88"/>
      <c r="Q181" s="88"/>
      <c r="R181" s="88"/>
      <c r="S181" s="88"/>
      <c r="T181" s="88"/>
      <c r="U181" s="119"/>
      <c r="V181" s="88"/>
      <c r="W181" s="118"/>
      <c r="X181" s="88"/>
      <c r="Y181" s="88"/>
      <c r="Z181" s="88"/>
      <c r="AA181" s="88"/>
      <c r="AB181" s="88">
        <v>3</v>
      </c>
      <c r="AC181" s="119">
        <v>1</v>
      </c>
      <c r="AD181" s="88">
        <v>1</v>
      </c>
      <c r="AE181" s="119">
        <v>3</v>
      </c>
      <c r="AF181" s="94">
        <v>2</v>
      </c>
      <c r="AG181" s="88"/>
      <c r="AH181" s="88"/>
      <c r="AI181" s="23"/>
      <c r="AJ181" s="23"/>
      <c r="AK181" s="23"/>
      <c r="AL181" s="23"/>
      <c r="AM181" s="23"/>
      <c r="AN181" s="23"/>
      <c r="AO181" s="23"/>
      <c r="AP181" s="23"/>
      <c r="AQ181" s="23"/>
    </row>
    <row r="182" ht="15" spans="1:43">
      <c r="A182" s="105" t="s">
        <v>40</v>
      </c>
      <c r="B182" s="106" t="s">
        <v>39</v>
      </c>
      <c r="C182" s="106" t="s">
        <v>39</v>
      </c>
      <c r="D182" s="107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07"/>
      <c r="U182" s="107"/>
      <c r="V182" s="107"/>
      <c r="W182" s="107"/>
      <c r="X182" s="107"/>
      <c r="Y182" s="107"/>
      <c r="Z182" s="107"/>
      <c r="AA182" s="107"/>
      <c r="AB182" s="107">
        <v>4</v>
      </c>
      <c r="AC182" s="107"/>
      <c r="AD182" s="107"/>
      <c r="AE182" s="107"/>
      <c r="AF182" s="107"/>
      <c r="AG182" s="107"/>
      <c r="AH182" s="107"/>
      <c r="AI182" s="23">
        <f>IF(A182="","",COUNTIF(D182:AH183,"&gt;2")/2)</f>
        <v>1</v>
      </c>
      <c r="AJ182" s="23" cm="1">
        <f t="array" ref="AJ182">SUMPRODUCT(IFERROR((IFERROR(WEEKDAY($D$3:$AH$3,2),999)&lt;6)*D182:AH183,0))</f>
        <v>8</v>
      </c>
      <c r="AK182" s="23" cm="1">
        <f t="array" ref="AK182">SUMPRODUCT((IFERROR(WEEKDAY($D$3:$AH$3,2),999)&lt;6)*D184:AH184)</f>
        <v>2.5</v>
      </c>
      <c r="AL182" s="23" cm="1">
        <f t="array" ref="AL182">SUMPRODUCT(IFERROR((IFERROR(WEEKDAY($D$3:$AH$3,2),0)&gt;5)*D182:AH184,0))</f>
        <v>0</v>
      </c>
      <c r="AM182" s="23">
        <f>IFERROR(SUM(AJ182:AL184),"")</f>
        <v>10.5</v>
      </c>
      <c r="AN182" s="23" t="s">
        <v>148</v>
      </c>
      <c r="AO182" s="23" cm="1">
        <f t="array" ref="AO182">SUMPRODUCT((IFERROR((D182:AH182+D183:AH183+D184:AH184),0)&gt;8)*1,IFERROR((D182:AH182+D183:AH183+D184:AH184-8),0))</f>
        <v>2.5</v>
      </c>
      <c r="AP182" s="23">
        <f>SUM(D182:AH184)-AO182</f>
        <v>8</v>
      </c>
      <c r="AQ182" s="23">
        <f>AM182-AO182-AP182</f>
        <v>0</v>
      </c>
    </row>
    <row r="183" ht="15" spans="1:43">
      <c r="A183" s="105"/>
      <c r="B183" s="108"/>
      <c r="C183" s="108"/>
      <c r="D183" s="107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07"/>
      <c r="U183" s="107"/>
      <c r="V183" s="107"/>
      <c r="W183" s="107"/>
      <c r="X183" s="107"/>
      <c r="Y183" s="107"/>
      <c r="Z183" s="107"/>
      <c r="AA183" s="107"/>
      <c r="AB183" s="107">
        <v>4</v>
      </c>
      <c r="AC183" s="107"/>
      <c r="AD183" s="107"/>
      <c r="AE183" s="107"/>
      <c r="AF183" s="107"/>
      <c r="AG183" s="107"/>
      <c r="AH183" s="107"/>
      <c r="AI183" s="23"/>
      <c r="AJ183" s="23"/>
      <c r="AK183" s="23"/>
      <c r="AL183" s="23"/>
      <c r="AM183" s="23"/>
      <c r="AN183" s="23"/>
      <c r="AO183" s="23"/>
      <c r="AP183" s="23"/>
      <c r="AQ183" s="23"/>
    </row>
    <row r="184" ht="15" spans="1:43">
      <c r="A184" s="105"/>
      <c r="B184" s="108"/>
      <c r="C184" s="108"/>
      <c r="D184" s="107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7"/>
      <c r="U184" s="107"/>
      <c r="V184" s="107"/>
      <c r="W184" s="107"/>
      <c r="X184" s="107"/>
      <c r="Y184" s="107"/>
      <c r="Z184" s="107"/>
      <c r="AA184" s="107"/>
      <c r="AB184" s="107">
        <v>2.5</v>
      </c>
      <c r="AC184" s="107"/>
      <c r="AD184" s="107"/>
      <c r="AE184" s="107"/>
      <c r="AF184" s="107"/>
      <c r="AG184" s="107"/>
      <c r="AH184" s="107"/>
      <c r="AI184" s="23"/>
      <c r="AJ184" s="23"/>
      <c r="AK184" s="23"/>
      <c r="AL184" s="23"/>
      <c r="AM184" s="23"/>
      <c r="AN184" s="23"/>
      <c r="AO184" s="23"/>
      <c r="AP184" s="23"/>
      <c r="AQ184" s="23"/>
    </row>
    <row r="185" ht="15" spans="1:43">
      <c r="A185" s="109" t="s">
        <v>42</v>
      </c>
      <c r="B185" s="106" t="s">
        <v>39</v>
      </c>
      <c r="C185" s="106" t="s">
        <v>39</v>
      </c>
      <c r="D185" s="110"/>
      <c r="E185" s="110"/>
      <c r="F185" s="110"/>
      <c r="G185" s="110"/>
      <c r="H185" s="110"/>
      <c r="I185" s="110"/>
      <c r="J185" s="110"/>
      <c r="K185" s="110"/>
      <c r="L185" s="110"/>
      <c r="M185" s="110"/>
      <c r="N185" s="110"/>
      <c r="O185" s="110"/>
      <c r="P185" s="110"/>
      <c r="Q185" s="110"/>
      <c r="R185" s="110"/>
      <c r="S185" s="110"/>
      <c r="T185" s="110"/>
      <c r="U185" s="110"/>
      <c r="V185" s="110"/>
      <c r="W185" s="107"/>
      <c r="X185" s="110"/>
      <c r="Y185" s="110"/>
      <c r="Z185" s="110"/>
      <c r="AA185" s="110"/>
      <c r="AB185" s="110"/>
      <c r="AC185" s="110"/>
      <c r="AD185" s="110">
        <v>4</v>
      </c>
      <c r="AE185" s="110">
        <v>4</v>
      </c>
      <c r="AF185" s="110">
        <v>4</v>
      </c>
      <c r="AG185" s="110">
        <v>4</v>
      </c>
      <c r="AH185" s="110"/>
      <c r="AI185" s="23">
        <f>IF(A185="","",COUNTIF(D185:AH186,"&gt;2")/2)</f>
        <v>4</v>
      </c>
      <c r="AJ185" s="23" cm="1">
        <f t="array" ref="AJ185">SUMPRODUCT(IFERROR((IFERROR(WEEKDAY($D$3:$AH$3,2),999)&lt;6)*D185:AH186,0))</f>
        <v>16</v>
      </c>
      <c r="AK185" s="23" cm="1">
        <f t="array" ref="AK185">SUMPRODUCT((IFERROR(WEEKDAY($D$3:$AH$3,2),999)&lt;6)*D187:AH187)</f>
        <v>6.5</v>
      </c>
      <c r="AL185" s="23" cm="1">
        <f t="array" ref="AL185">SUMPRODUCT(IFERROR((IFERROR(WEEKDAY($D$3:$AH$3,2),0)&gt;5)*D185:AH187,0))</f>
        <v>23</v>
      </c>
      <c r="AM185" s="23">
        <f>IFERROR(SUM(AJ185:AL187),"")</f>
        <v>45.5</v>
      </c>
      <c r="AN185" s="23" t="s">
        <v>148</v>
      </c>
      <c r="AO185" s="23" cm="1">
        <f t="array" ref="AO185">SUMPRODUCT((IFERROR((D185:AH185+D186:AH186+D187:AH187),0)&gt;8)*1,IFERROR((D185:AH185+D186:AH186+D187:AH187-8),0))</f>
        <v>13.5</v>
      </c>
      <c r="AP185" s="23">
        <f>SUM(D185:AH187)-AO185</f>
        <v>32</v>
      </c>
      <c r="AQ185" s="23">
        <f>AM185-AO185-AP185</f>
        <v>0</v>
      </c>
    </row>
    <row r="186" ht="15" spans="1:43">
      <c r="A186" s="109"/>
      <c r="B186" s="108"/>
      <c r="C186" s="108"/>
      <c r="D186" s="110"/>
      <c r="E186" s="110"/>
      <c r="F186" s="110"/>
      <c r="G186" s="110"/>
      <c r="H186" s="110"/>
      <c r="I186" s="110"/>
      <c r="J186" s="110"/>
      <c r="K186" s="110"/>
      <c r="L186" s="110"/>
      <c r="M186" s="110"/>
      <c r="N186" s="110"/>
      <c r="O186" s="110"/>
      <c r="P186" s="110"/>
      <c r="Q186" s="110"/>
      <c r="R186" s="110"/>
      <c r="S186" s="110"/>
      <c r="T186" s="110"/>
      <c r="U186" s="110"/>
      <c r="V186" s="110"/>
      <c r="W186" s="107"/>
      <c r="X186" s="110"/>
      <c r="Y186" s="110"/>
      <c r="Z186" s="110"/>
      <c r="AA186" s="110"/>
      <c r="AB186" s="110"/>
      <c r="AC186" s="110"/>
      <c r="AD186" s="110">
        <v>4</v>
      </c>
      <c r="AE186" s="110">
        <v>4</v>
      </c>
      <c r="AF186" s="110">
        <v>4</v>
      </c>
      <c r="AG186" s="110">
        <v>4</v>
      </c>
      <c r="AH186" s="110"/>
      <c r="AI186" s="23"/>
      <c r="AJ186" s="23"/>
      <c r="AK186" s="23"/>
      <c r="AL186" s="23"/>
      <c r="AM186" s="23"/>
      <c r="AN186" s="23"/>
      <c r="AO186" s="23"/>
      <c r="AP186" s="23"/>
      <c r="AQ186" s="23"/>
    </row>
    <row r="187" ht="15" spans="1:43">
      <c r="A187" s="109"/>
      <c r="B187" s="108"/>
      <c r="C187" s="108"/>
      <c r="D187" s="110"/>
      <c r="E187" s="110"/>
      <c r="F187" s="110"/>
      <c r="G187" s="110"/>
      <c r="H187" s="110"/>
      <c r="I187" s="110"/>
      <c r="J187" s="110"/>
      <c r="K187" s="110"/>
      <c r="L187" s="110"/>
      <c r="M187" s="110"/>
      <c r="N187" s="110"/>
      <c r="O187" s="110"/>
      <c r="P187" s="110"/>
      <c r="Q187" s="110"/>
      <c r="R187" s="110"/>
      <c r="S187" s="110"/>
      <c r="T187" s="110"/>
      <c r="U187" s="110"/>
      <c r="V187" s="110"/>
      <c r="W187" s="107"/>
      <c r="X187" s="110"/>
      <c r="Y187" s="110"/>
      <c r="Z187" s="110"/>
      <c r="AA187" s="110"/>
      <c r="AB187" s="110"/>
      <c r="AC187" s="110"/>
      <c r="AD187" s="110">
        <v>3</v>
      </c>
      <c r="AE187" s="110">
        <v>4</v>
      </c>
      <c r="AF187" s="110">
        <v>3.5</v>
      </c>
      <c r="AG187" s="110">
        <v>3</v>
      </c>
      <c r="AH187" s="110"/>
      <c r="AI187" s="23"/>
      <c r="AJ187" s="23"/>
      <c r="AK187" s="23"/>
      <c r="AL187" s="23"/>
      <c r="AM187" s="23"/>
      <c r="AN187" s="23"/>
      <c r="AO187" s="23"/>
      <c r="AP187" s="23"/>
      <c r="AQ187" s="23"/>
    </row>
    <row r="188" ht="16.5" spans="1:43">
      <c r="A188" s="111" t="s">
        <v>35</v>
      </c>
      <c r="B188" s="112" t="s">
        <v>157</v>
      </c>
      <c r="C188" s="112" t="s">
        <v>157</v>
      </c>
      <c r="D188" s="113">
        <v>4</v>
      </c>
      <c r="E188" s="113">
        <v>4</v>
      </c>
      <c r="F188" s="113">
        <v>4</v>
      </c>
      <c r="G188" s="113">
        <v>4</v>
      </c>
      <c r="H188" s="113">
        <v>4</v>
      </c>
      <c r="I188" s="113">
        <v>4</v>
      </c>
      <c r="J188" s="113">
        <v>4</v>
      </c>
      <c r="K188" s="113">
        <v>4</v>
      </c>
      <c r="L188" s="113">
        <v>4</v>
      </c>
      <c r="M188" s="113">
        <v>4</v>
      </c>
      <c r="N188" s="113">
        <v>4</v>
      </c>
      <c r="O188" s="113">
        <v>4</v>
      </c>
      <c r="P188" s="113">
        <v>4</v>
      </c>
      <c r="Q188" s="113"/>
      <c r="R188" s="113">
        <v>4</v>
      </c>
      <c r="S188" s="113">
        <v>4</v>
      </c>
      <c r="T188" s="113">
        <v>4</v>
      </c>
      <c r="U188" s="113">
        <v>4</v>
      </c>
      <c r="V188" s="113">
        <v>4</v>
      </c>
      <c r="W188" s="120">
        <v>3.5</v>
      </c>
      <c r="X188" s="113">
        <v>4</v>
      </c>
      <c r="Y188" s="123">
        <v>4</v>
      </c>
      <c r="Z188" s="113">
        <v>4</v>
      </c>
      <c r="AA188" s="113">
        <v>4</v>
      </c>
      <c r="AB188" s="113">
        <v>4</v>
      </c>
      <c r="AC188" s="113">
        <v>4</v>
      </c>
      <c r="AD188" s="123">
        <v>4</v>
      </c>
      <c r="AE188" s="113">
        <v>4</v>
      </c>
      <c r="AF188" s="113">
        <v>4</v>
      </c>
      <c r="AG188" s="113">
        <v>4</v>
      </c>
      <c r="AH188" s="113"/>
      <c r="AI188" s="23">
        <f>IF(A188="","",COUNTIF(D188:AH189,"&gt;2")/2)</f>
        <v>28</v>
      </c>
      <c r="AJ188" s="23" cm="1">
        <f t="array" ref="AJ188">SUMPRODUCT(IFERROR((IFERROR(WEEKDAY($D$3:$AH$3,2),999)&lt;6)*D188:AH189,0))</f>
        <v>172.5</v>
      </c>
      <c r="AK188" s="23" cm="1">
        <f t="array" ref="AK188">SUMPRODUCT((IFERROR(WEEKDAY($D$3:$AH$3,2),999)&lt;6)*D190:AH190)</f>
        <v>76</v>
      </c>
      <c r="AL188" s="23" cm="1">
        <f t="array" ref="AL188">SUMPRODUCT(IFERROR((IFERROR(WEEKDAY($D$3:$AH$3,2),0)&gt;5)*D188:AH190,0))</f>
        <v>73.5</v>
      </c>
      <c r="AM188" s="23">
        <f>IFERROR(SUM(AJ188:AL190),"")</f>
        <v>322</v>
      </c>
      <c r="AN188" s="23" t="s">
        <v>148</v>
      </c>
      <c r="AO188" s="23" cm="1">
        <f t="array" ref="AO188">SUMPRODUCT((IFERROR((D188:AH188+D189:AH189+D190:AH190),0)&gt;8)*1,IFERROR((D188:AH188+D189:AH189+D190:AH190-8),0))</f>
        <v>98</v>
      </c>
      <c r="AP188" s="23">
        <f>SUM(D188:AH190)-AO188</f>
        <v>224</v>
      </c>
      <c r="AQ188" s="23">
        <f>AM188-AO188-AP188</f>
        <v>0</v>
      </c>
    </row>
    <row r="189" ht="16.5" spans="1:43">
      <c r="A189" s="111"/>
      <c r="B189" s="114"/>
      <c r="C189" s="114"/>
      <c r="D189" s="113">
        <v>4</v>
      </c>
      <c r="E189" s="113">
        <v>0.5</v>
      </c>
      <c r="F189" s="113">
        <v>4</v>
      </c>
      <c r="G189" s="113">
        <v>4</v>
      </c>
      <c r="H189" s="113">
        <v>4</v>
      </c>
      <c r="I189" s="113">
        <v>4</v>
      </c>
      <c r="J189" s="113">
        <v>4</v>
      </c>
      <c r="K189" s="113">
        <v>4</v>
      </c>
      <c r="L189" s="113">
        <v>4</v>
      </c>
      <c r="M189" s="113">
        <v>4</v>
      </c>
      <c r="N189" s="113">
        <v>4</v>
      </c>
      <c r="O189" s="113">
        <v>4</v>
      </c>
      <c r="P189" s="113">
        <v>4</v>
      </c>
      <c r="Q189" s="113"/>
      <c r="R189" s="113">
        <v>4</v>
      </c>
      <c r="S189" s="113">
        <v>4</v>
      </c>
      <c r="T189" s="113">
        <v>4</v>
      </c>
      <c r="U189" s="113">
        <v>4</v>
      </c>
      <c r="V189" s="113">
        <v>4</v>
      </c>
      <c r="W189" s="120"/>
      <c r="X189" s="113">
        <v>4</v>
      </c>
      <c r="Y189" s="123">
        <v>4</v>
      </c>
      <c r="Z189" s="113">
        <v>4</v>
      </c>
      <c r="AA189" s="113">
        <v>4</v>
      </c>
      <c r="AB189" s="113">
        <v>4</v>
      </c>
      <c r="AC189" s="113">
        <v>4</v>
      </c>
      <c r="AD189" s="123">
        <v>4</v>
      </c>
      <c r="AE189" s="113">
        <v>4</v>
      </c>
      <c r="AF189" s="113">
        <v>4</v>
      </c>
      <c r="AG189" s="113">
        <v>4</v>
      </c>
      <c r="AH189" s="113"/>
      <c r="AI189" s="23"/>
      <c r="AJ189" s="23"/>
      <c r="AK189" s="23"/>
      <c r="AL189" s="23"/>
      <c r="AM189" s="23"/>
      <c r="AN189" s="23"/>
      <c r="AO189" s="23"/>
      <c r="AP189" s="23"/>
      <c r="AQ189" s="23"/>
    </row>
    <row r="190" ht="16.5" spans="1:43">
      <c r="A190" s="111"/>
      <c r="B190" s="115"/>
      <c r="C190" s="115"/>
      <c r="D190" s="113">
        <v>1.5</v>
      </c>
      <c r="E190" s="113"/>
      <c r="F190" s="113">
        <v>1.5</v>
      </c>
      <c r="G190" s="113">
        <v>3.5</v>
      </c>
      <c r="H190" s="113">
        <v>5</v>
      </c>
      <c r="I190" s="113">
        <v>5</v>
      </c>
      <c r="J190" s="113">
        <v>3.5</v>
      </c>
      <c r="K190" s="113">
        <v>4</v>
      </c>
      <c r="L190" s="113">
        <v>3.5</v>
      </c>
      <c r="M190" s="113">
        <v>5</v>
      </c>
      <c r="N190" s="113">
        <v>5</v>
      </c>
      <c r="O190" s="113">
        <v>4.5</v>
      </c>
      <c r="P190" s="113">
        <v>5.5</v>
      </c>
      <c r="Q190" s="113"/>
      <c r="R190" s="113">
        <v>6</v>
      </c>
      <c r="S190" s="113">
        <v>4.5</v>
      </c>
      <c r="T190" s="113">
        <v>4.5</v>
      </c>
      <c r="U190" s="113">
        <v>5</v>
      </c>
      <c r="V190" s="113">
        <v>4.5</v>
      </c>
      <c r="W190" s="120"/>
      <c r="X190" s="113">
        <v>2.5</v>
      </c>
      <c r="Y190" s="123">
        <v>3.5</v>
      </c>
      <c r="Z190" s="113">
        <v>4</v>
      </c>
      <c r="AA190" s="113">
        <v>3.5</v>
      </c>
      <c r="AB190" s="113">
        <v>2.5</v>
      </c>
      <c r="AC190" s="113">
        <v>3</v>
      </c>
      <c r="AD190" s="123">
        <v>3.5</v>
      </c>
      <c r="AE190" s="113">
        <v>2</v>
      </c>
      <c r="AF190" s="113">
        <v>1</v>
      </c>
      <c r="AG190" s="113">
        <v>0.5</v>
      </c>
      <c r="AH190" s="113"/>
      <c r="AI190" s="23"/>
      <c r="AJ190" s="23"/>
      <c r="AK190" s="23"/>
      <c r="AL190" s="23"/>
      <c r="AM190" s="23"/>
      <c r="AN190" s="23"/>
      <c r="AO190" s="23"/>
      <c r="AP190" s="23"/>
      <c r="AQ190" s="23"/>
    </row>
    <row r="191" ht="16.5" spans="1:43">
      <c r="A191" s="111" t="s">
        <v>34</v>
      </c>
      <c r="B191" s="112" t="s">
        <v>158</v>
      </c>
      <c r="C191" s="112" t="s">
        <v>158</v>
      </c>
      <c r="D191" s="113">
        <v>4</v>
      </c>
      <c r="E191" s="113">
        <v>4</v>
      </c>
      <c r="F191" s="113">
        <v>4</v>
      </c>
      <c r="G191" s="113">
        <v>4</v>
      </c>
      <c r="H191" s="113">
        <v>4</v>
      </c>
      <c r="I191" s="113">
        <v>4</v>
      </c>
      <c r="J191" s="113">
        <v>4</v>
      </c>
      <c r="K191" s="113">
        <v>4</v>
      </c>
      <c r="L191" s="113">
        <v>4</v>
      </c>
      <c r="M191" s="113">
        <v>4</v>
      </c>
      <c r="N191" s="113">
        <v>4</v>
      </c>
      <c r="O191" s="113">
        <v>4</v>
      </c>
      <c r="P191" s="113">
        <v>4</v>
      </c>
      <c r="Q191" s="113"/>
      <c r="R191" s="113">
        <v>4</v>
      </c>
      <c r="S191" s="113">
        <v>4</v>
      </c>
      <c r="T191" s="113">
        <v>4</v>
      </c>
      <c r="U191" s="113">
        <v>4</v>
      </c>
      <c r="V191" s="113">
        <v>4</v>
      </c>
      <c r="W191" s="121">
        <v>4</v>
      </c>
      <c r="X191" s="113">
        <v>4</v>
      </c>
      <c r="Y191" s="113">
        <v>4</v>
      </c>
      <c r="Z191" s="113">
        <v>4</v>
      </c>
      <c r="AA191" s="113">
        <v>4</v>
      </c>
      <c r="AB191" s="113">
        <v>4</v>
      </c>
      <c r="AC191" s="113">
        <v>4</v>
      </c>
      <c r="AD191" s="113">
        <v>4</v>
      </c>
      <c r="AE191" s="113">
        <v>4</v>
      </c>
      <c r="AF191" s="113">
        <v>4</v>
      </c>
      <c r="AG191" s="113">
        <v>4</v>
      </c>
      <c r="AH191" s="113"/>
      <c r="AI191" s="23">
        <f>IF(A191="","",COUNTIF(D191:AH192,"&gt;2")/2)</f>
        <v>29</v>
      </c>
      <c r="AJ191" s="23" cm="1">
        <f t="array" ref="AJ191">SUMPRODUCT(IFERROR((IFERROR(WEEKDAY($D$3:$AH$3,2),999)&lt;6)*D191:AH192,0))</f>
        <v>175.5</v>
      </c>
      <c r="AK191" s="23" cm="1">
        <f t="array" ref="AK191">SUMPRODUCT((IFERROR(WEEKDAY($D$3:$AH$3,2),999)&lt;6)*D193:AH193)</f>
        <v>82.5</v>
      </c>
      <c r="AL191" s="23" cm="1">
        <f t="array" ref="AL191">SUMPRODUCT(IFERROR((IFERROR(WEEKDAY($D$3:$AH$3,2),0)&gt;5)*D191:AH193,0))</f>
        <v>79.5</v>
      </c>
      <c r="AM191" s="23">
        <f>IFERROR(SUM(AJ191:AL193),"")</f>
        <v>337.5</v>
      </c>
      <c r="AN191" s="23" t="s">
        <v>148</v>
      </c>
      <c r="AO191" s="23" cm="1">
        <f t="array" ref="AO191">SUMPRODUCT((IFERROR((D191:AH191+D192:AH192+D193:AH193),0)&gt;8)*1,IFERROR((D191:AH191+D192:AH192+D193:AH193-8),0))</f>
        <v>106</v>
      </c>
      <c r="AP191" s="23">
        <f>SUM(D191:AH193)-AO191</f>
        <v>231.5</v>
      </c>
      <c r="AQ191" s="23">
        <f>AM191-AO191-AP191</f>
        <v>0</v>
      </c>
    </row>
    <row r="192" ht="16.5" spans="1:43">
      <c r="A192" s="111"/>
      <c r="B192" s="114"/>
      <c r="C192" s="114"/>
      <c r="D192" s="113">
        <v>4</v>
      </c>
      <c r="E192" s="113">
        <v>3.5</v>
      </c>
      <c r="F192" s="113">
        <v>4</v>
      </c>
      <c r="G192" s="113">
        <v>4</v>
      </c>
      <c r="H192" s="113">
        <v>4</v>
      </c>
      <c r="I192" s="113">
        <v>4</v>
      </c>
      <c r="J192" s="113">
        <v>4</v>
      </c>
      <c r="K192" s="113">
        <v>4</v>
      </c>
      <c r="L192" s="113">
        <v>4</v>
      </c>
      <c r="M192" s="113">
        <v>4</v>
      </c>
      <c r="N192" s="113">
        <v>4</v>
      </c>
      <c r="O192" s="113">
        <v>4</v>
      </c>
      <c r="P192" s="113">
        <v>4</v>
      </c>
      <c r="Q192" s="113"/>
      <c r="R192" s="113">
        <v>4</v>
      </c>
      <c r="S192" s="113">
        <v>4</v>
      </c>
      <c r="T192" s="113">
        <v>4</v>
      </c>
      <c r="U192" s="113">
        <v>4</v>
      </c>
      <c r="V192" s="113">
        <v>4</v>
      </c>
      <c r="W192" s="121">
        <v>4</v>
      </c>
      <c r="X192" s="113">
        <v>4</v>
      </c>
      <c r="Y192" s="113">
        <v>4</v>
      </c>
      <c r="Z192" s="113">
        <v>4</v>
      </c>
      <c r="AA192" s="113">
        <v>4</v>
      </c>
      <c r="AB192" s="113">
        <v>4</v>
      </c>
      <c r="AC192" s="113">
        <v>4</v>
      </c>
      <c r="AD192" s="113">
        <v>4</v>
      </c>
      <c r="AE192" s="113">
        <v>4</v>
      </c>
      <c r="AF192" s="113">
        <v>4</v>
      </c>
      <c r="AG192" s="113">
        <v>4</v>
      </c>
      <c r="AH192" s="113"/>
      <c r="AI192" s="23"/>
      <c r="AJ192" s="23"/>
      <c r="AK192" s="23"/>
      <c r="AL192" s="23"/>
      <c r="AM192" s="23"/>
      <c r="AN192" s="23"/>
      <c r="AO192" s="23"/>
      <c r="AP192" s="23"/>
      <c r="AQ192" s="23"/>
    </row>
    <row r="193" ht="16.5" spans="1:43">
      <c r="A193" s="111"/>
      <c r="B193" s="115"/>
      <c r="C193" s="115"/>
      <c r="D193" s="113">
        <v>2</v>
      </c>
      <c r="E193" s="113"/>
      <c r="F193" s="113">
        <v>4.5</v>
      </c>
      <c r="G193" s="113">
        <v>3.5</v>
      </c>
      <c r="H193" s="113">
        <v>5</v>
      </c>
      <c r="I193" s="113">
        <v>4.5</v>
      </c>
      <c r="J193" s="113">
        <v>2</v>
      </c>
      <c r="K193" s="113">
        <v>4</v>
      </c>
      <c r="L193" s="113">
        <v>3.5</v>
      </c>
      <c r="M193" s="113">
        <v>2.5</v>
      </c>
      <c r="N193" s="113">
        <v>4.5</v>
      </c>
      <c r="O193" s="113">
        <v>4.5</v>
      </c>
      <c r="P193" s="113">
        <v>5.5</v>
      </c>
      <c r="Q193" s="113"/>
      <c r="R193" s="113">
        <v>4.5</v>
      </c>
      <c r="S193" s="113">
        <v>4.5</v>
      </c>
      <c r="T193" s="113">
        <v>4.5</v>
      </c>
      <c r="U193" s="113">
        <v>5</v>
      </c>
      <c r="V193" s="113">
        <v>4.5</v>
      </c>
      <c r="W193" s="121">
        <v>0.5</v>
      </c>
      <c r="X193" s="113">
        <v>3</v>
      </c>
      <c r="Y193" s="113">
        <v>3.5</v>
      </c>
      <c r="Z193" s="113">
        <v>0.5</v>
      </c>
      <c r="AA193" s="113">
        <v>5.5</v>
      </c>
      <c r="AB193" s="113">
        <v>4</v>
      </c>
      <c r="AC193" s="113">
        <v>4.5</v>
      </c>
      <c r="AD193" s="113">
        <v>4</v>
      </c>
      <c r="AE193" s="113">
        <v>4</v>
      </c>
      <c r="AF193" s="113">
        <v>3.5</v>
      </c>
      <c r="AG193" s="113">
        <v>4</v>
      </c>
      <c r="AH193" s="113"/>
      <c r="AI193" s="23"/>
      <c r="AJ193" s="23"/>
      <c r="AK193" s="23"/>
      <c r="AL193" s="23"/>
      <c r="AM193" s="23"/>
      <c r="AN193" s="23"/>
      <c r="AO193" s="23"/>
      <c r="AP193" s="23"/>
      <c r="AQ193" s="23"/>
    </row>
    <row r="194" ht="16.5" spans="1:43">
      <c r="A194" s="111" t="s">
        <v>31</v>
      </c>
      <c r="B194" s="112" t="s">
        <v>159</v>
      </c>
      <c r="C194" s="112" t="s">
        <v>159</v>
      </c>
      <c r="D194" s="113"/>
      <c r="E194" s="113"/>
      <c r="F194" s="113"/>
      <c r="G194" s="113"/>
      <c r="H194" s="113">
        <v>4</v>
      </c>
      <c r="I194" s="113">
        <v>4</v>
      </c>
      <c r="J194" s="113">
        <v>4</v>
      </c>
      <c r="K194" s="113">
        <v>4</v>
      </c>
      <c r="L194" s="113">
        <v>4</v>
      </c>
      <c r="M194" s="113">
        <v>4</v>
      </c>
      <c r="N194" s="113">
        <v>4</v>
      </c>
      <c r="O194" s="113">
        <v>4</v>
      </c>
      <c r="P194" s="113">
        <v>4</v>
      </c>
      <c r="Q194" s="113"/>
      <c r="R194" s="113"/>
      <c r="S194" s="113">
        <v>4</v>
      </c>
      <c r="T194" s="113">
        <v>4</v>
      </c>
      <c r="U194" s="113">
        <v>4</v>
      </c>
      <c r="V194" s="113">
        <v>4</v>
      </c>
      <c r="W194" s="121">
        <v>4</v>
      </c>
      <c r="X194" s="113"/>
      <c r="Y194" s="113">
        <v>4</v>
      </c>
      <c r="Z194" s="113"/>
      <c r="AA194" s="113"/>
      <c r="AB194" s="113"/>
      <c r="AC194" s="113">
        <v>4</v>
      </c>
      <c r="AD194" s="113"/>
      <c r="AE194" s="113">
        <v>4</v>
      </c>
      <c r="AF194" s="113">
        <v>4</v>
      </c>
      <c r="AG194" s="113">
        <v>4</v>
      </c>
      <c r="AH194" s="113"/>
      <c r="AI194" s="23">
        <f>IF(A194="","",COUNTIF(D194:AH195,"&gt;2")/2)</f>
        <v>19</v>
      </c>
      <c r="AJ194" s="23" cm="1">
        <f t="array" ref="AJ194">SUMPRODUCT(IFERROR((IFERROR(WEEKDAY($D$3:$AH$3,2),999)&lt;6)*D194:AH195,0))</f>
        <v>112</v>
      </c>
      <c r="AK194" s="23" cm="1">
        <f t="array" ref="AK194">SUMPRODUCT((IFERROR(WEEKDAY($D$3:$AH$3,2),999)&lt;6)*D196:AH196)</f>
        <v>63</v>
      </c>
      <c r="AL194" s="23" cm="1">
        <f t="array" ref="AL194">SUMPRODUCT(IFERROR((IFERROR(WEEKDAY($D$3:$AH$3,2),0)&gt;5)*D194:AH196,0))</f>
        <v>66</v>
      </c>
      <c r="AM194" s="23">
        <f>IFERROR(SUM(AJ194:AL196),"")</f>
        <v>241</v>
      </c>
      <c r="AN194" s="23" t="s">
        <v>148</v>
      </c>
      <c r="AO194" s="23" cm="1">
        <f t="array" ref="AO194">SUMPRODUCT((IFERROR((D194:AH194+D195:AH195+D196:AH196),0)&gt;8)*1,IFERROR((D194:AH194+D195:AH195+D196:AH196-8),0))</f>
        <v>89</v>
      </c>
      <c r="AP194" s="23">
        <f>SUM(D194:AH196)-AO194</f>
        <v>152</v>
      </c>
      <c r="AQ194" s="23">
        <f>AM194-AO194-AP194</f>
        <v>0</v>
      </c>
    </row>
    <row r="195" ht="16.5" spans="1:43">
      <c r="A195" s="111"/>
      <c r="B195" s="114"/>
      <c r="C195" s="114"/>
      <c r="D195" s="113"/>
      <c r="E195" s="113"/>
      <c r="F195" s="113"/>
      <c r="G195" s="113"/>
      <c r="H195" s="113">
        <v>4</v>
      </c>
      <c r="I195" s="113">
        <v>4</v>
      </c>
      <c r="J195" s="113">
        <v>4</v>
      </c>
      <c r="K195" s="113">
        <v>4</v>
      </c>
      <c r="L195" s="113">
        <v>4</v>
      </c>
      <c r="M195" s="113">
        <v>4</v>
      </c>
      <c r="N195" s="113">
        <v>4</v>
      </c>
      <c r="O195" s="113">
        <v>4</v>
      </c>
      <c r="P195" s="113">
        <v>4</v>
      </c>
      <c r="Q195" s="113"/>
      <c r="R195" s="113"/>
      <c r="S195" s="113">
        <v>4</v>
      </c>
      <c r="T195" s="113">
        <v>4</v>
      </c>
      <c r="U195" s="113">
        <v>4</v>
      </c>
      <c r="V195" s="113">
        <v>4</v>
      </c>
      <c r="W195" s="121">
        <v>4</v>
      </c>
      <c r="X195" s="113"/>
      <c r="Y195" s="113">
        <v>4</v>
      </c>
      <c r="Z195" s="113"/>
      <c r="AA195" s="113"/>
      <c r="AB195" s="113"/>
      <c r="AC195" s="113">
        <v>4</v>
      </c>
      <c r="AD195" s="113"/>
      <c r="AE195" s="113">
        <v>4</v>
      </c>
      <c r="AF195" s="113">
        <v>4</v>
      </c>
      <c r="AG195" s="113">
        <v>4</v>
      </c>
      <c r="AH195" s="113"/>
      <c r="AI195" s="23"/>
      <c r="AJ195" s="23"/>
      <c r="AK195" s="23"/>
      <c r="AL195" s="23"/>
      <c r="AM195" s="23"/>
      <c r="AN195" s="23"/>
      <c r="AO195" s="23"/>
      <c r="AP195" s="23"/>
      <c r="AQ195" s="23"/>
    </row>
    <row r="196" ht="16.5" spans="1:43">
      <c r="A196" s="111"/>
      <c r="B196" s="115"/>
      <c r="C196" s="115"/>
      <c r="D196" s="113"/>
      <c r="E196" s="113"/>
      <c r="F196" s="113"/>
      <c r="G196" s="113"/>
      <c r="H196" s="113">
        <v>4.5</v>
      </c>
      <c r="I196" s="113">
        <v>4.5</v>
      </c>
      <c r="J196" s="113">
        <v>3.5</v>
      </c>
      <c r="K196" s="113">
        <v>3</v>
      </c>
      <c r="L196" s="113">
        <v>4.5</v>
      </c>
      <c r="M196" s="113">
        <v>6</v>
      </c>
      <c r="N196" s="113">
        <v>4.5</v>
      </c>
      <c r="O196" s="113">
        <v>4.5</v>
      </c>
      <c r="P196" s="113">
        <v>6</v>
      </c>
      <c r="Q196" s="113"/>
      <c r="R196" s="113"/>
      <c r="S196" s="113">
        <v>4.5</v>
      </c>
      <c r="T196" s="113">
        <v>4.5</v>
      </c>
      <c r="U196" s="113">
        <v>4.5</v>
      </c>
      <c r="V196" s="113">
        <v>5.5</v>
      </c>
      <c r="W196" s="121">
        <v>7.5</v>
      </c>
      <c r="X196" s="113"/>
      <c r="Y196" s="113">
        <v>0.5</v>
      </c>
      <c r="Z196" s="113"/>
      <c r="AA196" s="113"/>
      <c r="AB196" s="113"/>
      <c r="AC196" s="113">
        <v>4</v>
      </c>
      <c r="AD196" s="113"/>
      <c r="AE196" s="113">
        <v>4.5</v>
      </c>
      <c r="AF196" s="113">
        <v>5</v>
      </c>
      <c r="AG196" s="113">
        <v>7.5</v>
      </c>
      <c r="AH196" s="113"/>
      <c r="AI196" s="23"/>
      <c r="AJ196" s="23"/>
      <c r="AK196" s="23"/>
      <c r="AL196" s="23"/>
      <c r="AM196" s="23"/>
      <c r="AN196" s="23"/>
      <c r="AO196" s="23"/>
      <c r="AP196" s="23"/>
      <c r="AQ196" s="23"/>
    </row>
    <row r="197" ht="16.5" spans="1:43">
      <c r="A197" s="111" t="s">
        <v>33</v>
      </c>
      <c r="B197" s="112" t="s">
        <v>159</v>
      </c>
      <c r="C197" s="112" t="s">
        <v>159</v>
      </c>
      <c r="D197" s="113"/>
      <c r="E197" s="113"/>
      <c r="F197" s="113"/>
      <c r="G197" s="113"/>
      <c r="H197" s="113">
        <v>4</v>
      </c>
      <c r="I197" s="113">
        <v>4</v>
      </c>
      <c r="J197" s="113">
        <v>4</v>
      </c>
      <c r="K197" s="113">
        <v>4</v>
      </c>
      <c r="L197" s="113">
        <v>4</v>
      </c>
      <c r="M197" s="113"/>
      <c r="N197" s="113">
        <v>4</v>
      </c>
      <c r="O197" s="113">
        <v>4</v>
      </c>
      <c r="P197" s="113">
        <v>4</v>
      </c>
      <c r="Q197" s="113"/>
      <c r="R197" s="113">
        <v>4</v>
      </c>
      <c r="S197" s="113">
        <v>4</v>
      </c>
      <c r="T197" s="113">
        <v>4</v>
      </c>
      <c r="U197" s="113">
        <v>4</v>
      </c>
      <c r="V197" s="113">
        <v>4</v>
      </c>
      <c r="W197" s="121">
        <v>4</v>
      </c>
      <c r="X197" s="113"/>
      <c r="Y197" s="113">
        <v>4</v>
      </c>
      <c r="Z197" s="113">
        <v>4</v>
      </c>
      <c r="AA197" s="113">
        <v>4</v>
      </c>
      <c r="AB197" s="113">
        <v>6</v>
      </c>
      <c r="AC197" s="113">
        <v>4</v>
      </c>
      <c r="AD197" s="113">
        <v>4</v>
      </c>
      <c r="AE197" s="113">
        <v>4</v>
      </c>
      <c r="AF197" s="113">
        <v>3</v>
      </c>
      <c r="AG197" s="113">
        <v>4</v>
      </c>
      <c r="AH197" s="113"/>
      <c r="AI197" s="23">
        <f>IF(A197="","",COUNTIF(D197:AH198,"&gt;2")/2)</f>
        <v>22.5</v>
      </c>
      <c r="AJ197" s="23" cm="1">
        <f t="array" ref="AJ197">SUMPRODUCT(IFERROR((IFERROR(WEEKDAY($D$3:$AH$3,2),999)&lt;6)*D197:AH198,0))</f>
        <v>133</v>
      </c>
      <c r="AK197" s="23" cm="1">
        <f t="array" ref="AK197">SUMPRODUCT((IFERROR(WEEKDAY($D$3:$AH$3,2),999)&lt;6)*D199:AH199)</f>
        <v>71.5</v>
      </c>
      <c r="AL197" s="23" cm="1">
        <f t="array" ref="AL197">SUMPRODUCT(IFERROR((IFERROR(WEEKDAY($D$3:$AH$3,2),0)&gt;5)*D197:AH199,0))</f>
        <v>81</v>
      </c>
      <c r="AM197" s="23">
        <f>IFERROR(SUM(AJ197:AL199),"")</f>
        <v>285.5</v>
      </c>
      <c r="AN197" s="23" t="s">
        <v>148</v>
      </c>
      <c r="AO197" s="23" cm="1">
        <f t="array" ref="AO197">SUMPRODUCT((IFERROR((D197:AH197+D198:AH198+D199:AH199),0)&gt;8)*1,IFERROR((D197:AH197+D198:AH198+D199:AH199-8),0))</f>
        <v>104.5</v>
      </c>
      <c r="AP197" s="23">
        <f>SUM(D197:AH199)-AO197</f>
        <v>181</v>
      </c>
      <c r="AQ197" s="23">
        <f>AM197-AO197-AP197</f>
        <v>0</v>
      </c>
    </row>
    <row r="198" ht="16.5" spans="1:43">
      <c r="A198" s="111"/>
      <c r="B198" s="114"/>
      <c r="C198" s="114"/>
      <c r="D198" s="113"/>
      <c r="E198" s="113"/>
      <c r="F198" s="113"/>
      <c r="G198" s="113"/>
      <c r="H198" s="113">
        <v>4</v>
      </c>
      <c r="I198" s="113">
        <v>4</v>
      </c>
      <c r="J198" s="113">
        <v>4</v>
      </c>
      <c r="K198" s="113">
        <v>4</v>
      </c>
      <c r="L198" s="113">
        <v>4</v>
      </c>
      <c r="M198" s="113"/>
      <c r="N198" s="113">
        <v>4</v>
      </c>
      <c r="O198" s="113">
        <v>4</v>
      </c>
      <c r="P198" s="113">
        <v>4</v>
      </c>
      <c r="Q198" s="113"/>
      <c r="R198" s="113">
        <v>4</v>
      </c>
      <c r="S198" s="113">
        <v>4</v>
      </c>
      <c r="T198" s="113">
        <v>4</v>
      </c>
      <c r="U198" s="113">
        <v>4</v>
      </c>
      <c r="V198" s="113">
        <v>4</v>
      </c>
      <c r="W198" s="121">
        <v>4</v>
      </c>
      <c r="X198" s="113">
        <v>2</v>
      </c>
      <c r="Y198" s="113">
        <v>4</v>
      </c>
      <c r="Z198" s="154">
        <v>4</v>
      </c>
      <c r="AA198" s="113">
        <v>4</v>
      </c>
      <c r="AB198" s="113">
        <v>4</v>
      </c>
      <c r="AC198" s="113">
        <v>4</v>
      </c>
      <c r="AD198" s="113">
        <v>4</v>
      </c>
      <c r="AE198" s="113">
        <v>4</v>
      </c>
      <c r="AF198" s="113"/>
      <c r="AG198" s="113">
        <v>4</v>
      </c>
      <c r="AH198" s="113"/>
      <c r="AI198" s="23"/>
      <c r="AJ198" s="23"/>
      <c r="AK198" s="23"/>
      <c r="AL198" s="23"/>
      <c r="AM198" s="23"/>
      <c r="AN198" s="23"/>
      <c r="AO198" s="23"/>
      <c r="AP198" s="23"/>
      <c r="AQ198" s="23"/>
    </row>
    <row r="199" ht="16.5" spans="1:43">
      <c r="A199" s="111"/>
      <c r="B199" s="115"/>
      <c r="C199" s="115"/>
      <c r="D199" s="113"/>
      <c r="E199" s="113"/>
      <c r="F199" s="113"/>
      <c r="G199" s="113"/>
      <c r="H199" s="113">
        <v>4.5</v>
      </c>
      <c r="I199" s="113">
        <v>4.5</v>
      </c>
      <c r="J199" s="113">
        <v>3.5</v>
      </c>
      <c r="K199" s="113">
        <v>3</v>
      </c>
      <c r="L199" s="113">
        <v>4.5</v>
      </c>
      <c r="M199" s="113"/>
      <c r="N199" s="113">
        <v>4.5</v>
      </c>
      <c r="O199" s="113">
        <v>4.5</v>
      </c>
      <c r="P199" s="113">
        <v>6.5</v>
      </c>
      <c r="Q199" s="113"/>
      <c r="R199" s="113">
        <v>2.5</v>
      </c>
      <c r="S199" s="113">
        <v>2.5</v>
      </c>
      <c r="T199" s="113">
        <v>4.5</v>
      </c>
      <c r="U199" s="113">
        <v>4.5</v>
      </c>
      <c r="V199" s="113">
        <v>5.5</v>
      </c>
      <c r="W199" s="121">
        <v>7.5</v>
      </c>
      <c r="X199" s="113"/>
      <c r="Y199" s="113">
        <v>4.5</v>
      </c>
      <c r="Z199" s="113">
        <v>2.5</v>
      </c>
      <c r="AA199" s="113">
        <v>5.5</v>
      </c>
      <c r="AB199" s="113">
        <v>6.5</v>
      </c>
      <c r="AC199" s="113">
        <v>4.5</v>
      </c>
      <c r="AD199" s="113">
        <v>4.5</v>
      </c>
      <c r="AE199" s="113">
        <v>4.5</v>
      </c>
      <c r="AF199" s="113"/>
      <c r="AG199" s="113">
        <v>7.5</v>
      </c>
      <c r="AH199" s="113"/>
      <c r="AI199" s="23"/>
      <c r="AJ199" s="23"/>
      <c r="AK199" s="23"/>
      <c r="AL199" s="23"/>
      <c r="AM199" s="23"/>
      <c r="AN199" s="23"/>
      <c r="AO199" s="23"/>
      <c r="AP199" s="23"/>
      <c r="AQ199" s="23"/>
    </row>
    <row r="200" ht="13.5" spans="1:43">
      <c r="A200" s="126" t="s">
        <v>37</v>
      </c>
      <c r="B200" s="127" t="s">
        <v>36</v>
      </c>
      <c r="C200" s="127" t="s">
        <v>36</v>
      </c>
      <c r="D200" s="126">
        <v>4</v>
      </c>
      <c r="E200" s="126">
        <v>4</v>
      </c>
      <c r="F200" s="126"/>
      <c r="G200" s="126">
        <v>4</v>
      </c>
      <c r="H200" s="126">
        <v>4</v>
      </c>
      <c r="I200" s="126"/>
      <c r="J200" s="126"/>
      <c r="K200" s="126">
        <v>4</v>
      </c>
      <c r="L200" s="126">
        <v>4</v>
      </c>
      <c r="M200" s="126">
        <v>4</v>
      </c>
      <c r="N200" s="126">
        <v>4</v>
      </c>
      <c r="O200" s="126">
        <v>4</v>
      </c>
      <c r="P200" s="126"/>
      <c r="Q200" s="126"/>
      <c r="R200" s="126">
        <v>4</v>
      </c>
      <c r="S200" s="126">
        <v>4</v>
      </c>
      <c r="T200" s="126">
        <v>4</v>
      </c>
      <c r="U200" s="126">
        <v>4</v>
      </c>
      <c r="V200" s="126">
        <v>4</v>
      </c>
      <c r="W200" s="148"/>
      <c r="X200" s="126"/>
      <c r="Y200" s="126">
        <v>4</v>
      </c>
      <c r="Z200" s="126">
        <v>4</v>
      </c>
      <c r="AA200" s="126">
        <v>4</v>
      </c>
      <c r="AB200" s="126">
        <v>4</v>
      </c>
      <c r="AC200" s="126">
        <v>4</v>
      </c>
      <c r="AD200" s="126">
        <v>4</v>
      </c>
      <c r="AE200" s="126">
        <v>4</v>
      </c>
      <c r="AF200" s="126">
        <v>4</v>
      </c>
      <c r="AG200" s="126">
        <v>4</v>
      </c>
      <c r="AH200" s="126"/>
      <c r="AI200" s="23">
        <f>IF(A200="","",COUNTIF(D200:AH201,"&gt;2")/2)</f>
        <v>22</v>
      </c>
      <c r="AJ200" s="23" cm="1">
        <f t="array" ref="AJ200">SUMPRODUCT(IFERROR((IFERROR(WEEKDAY($D$3:$AH$3,2),999)&lt;6)*D200:AH201,0))</f>
        <v>164</v>
      </c>
      <c r="AK200" s="23" cm="1">
        <f t="array" ref="AK200">SUMPRODUCT((IFERROR(WEEKDAY($D$3:$AH$3,2),999)&lt;6)*D202:AH202)</f>
        <v>27.5</v>
      </c>
      <c r="AL200" s="23" cm="1">
        <f t="array" ref="AL200">SUMPRODUCT(IFERROR((IFERROR(WEEKDAY($D$3:$AH$3,2),0)&gt;5)*D200:AH202,0))</f>
        <v>74.5</v>
      </c>
      <c r="AM200" s="23">
        <f>IFERROR(SUM(AJ200:AL202),"")</f>
        <v>266</v>
      </c>
      <c r="AN200" s="23" t="s">
        <v>148</v>
      </c>
      <c r="AO200" s="23" cm="1">
        <f t="array" ref="AO200">SUMPRODUCT((IFERROR((D200:AH200+D201:AH201+D202:AH202),0)&gt;8)*1,IFERROR((D200:AH200+D201:AH201+D202:AH202-8),0))</f>
        <v>42</v>
      </c>
      <c r="AP200" s="23">
        <f>SUM(D200:AH202)-AO200</f>
        <v>224</v>
      </c>
      <c r="AQ200" s="23">
        <f>AM200-AO200-AP200</f>
        <v>0</v>
      </c>
    </row>
    <row r="201" ht="13.5" spans="1:43">
      <c r="A201" s="128"/>
      <c r="B201" s="128"/>
      <c r="C201" s="128"/>
      <c r="D201" s="126"/>
      <c r="E201" s="126">
        <v>4</v>
      </c>
      <c r="F201" s="126"/>
      <c r="G201" s="126">
        <v>4</v>
      </c>
      <c r="H201" s="126">
        <v>4</v>
      </c>
      <c r="I201" s="126"/>
      <c r="J201" s="126"/>
      <c r="K201" s="126">
        <v>4</v>
      </c>
      <c r="L201" s="126">
        <v>4</v>
      </c>
      <c r="M201" s="126">
        <v>4</v>
      </c>
      <c r="N201" s="126">
        <v>4</v>
      </c>
      <c r="O201" s="126">
        <v>4</v>
      </c>
      <c r="P201" s="126"/>
      <c r="Q201" s="126"/>
      <c r="R201" s="126">
        <v>4</v>
      </c>
      <c r="S201" s="126">
        <v>4</v>
      </c>
      <c r="T201" s="126">
        <v>4</v>
      </c>
      <c r="U201" s="126">
        <v>4</v>
      </c>
      <c r="V201" s="126">
        <v>4</v>
      </c>
      <c r="W201" s="148"/>
      <c r="X201" s="126"/>
      <c r="Y201" s="126">
        <v>4</v>
      </c>
      <c r="Z201" s="126">
        <v>4</v>
      </c>
      <c r="AA201" s="126">
        <v>4</v>
      </c>
      <c r="AB201" s="126">
        <v>4</v>
      </c>
      <c r="AC201" s="126">
        <v>4</v>
      </c>
      <c r="AD201" s="126"/>
      <c r="AE201" s="126">
        <v>4</v>
      </c>
      <c r="AF201" s="126">
        <v>4</v>
      </c>
      <c r="AG201" s="126">
        <v>4</v>
      </c>
      <c r="AH201" s="126"/>
      <c r="AI201" s="23"/>
      <c r="AJ201" s="23"/>
      <c r="AK201" s="23"/>
      <c r="AL201" s="23"/>
      <c r="AM201" s="23"/>
      <c r="AN201" s="23"/>
      <c r="AO201" s="23"/>
      <c r="AP201" s="23"/>
      <c r="AQ201" s="23"/>
    </row>
    <row r="202" ht="13.5" spans="1:43">
      <c r="A202" s="126" t="s">
        <v>150</v>
      </c>
      <c r="B202" s="128"/>
      <c r="C202" s="128"/>
      <c r="D202" s="126"/>
      <c r="E202" s="126">
        <v>3</v>
      </c>
      <c r="F202" s="126"/>
      <c r="G202" s="126">
        <v>2</v>
      </c>
      <c r="H202" s="126"/>
      <c r="I202" s="126">
        <v>15</v>
      </c>
      <c r="J202" s="126">
        <v>13.5</v>
      </c>
      <c r="K202" s="126">
        <v>7</v>
      </c>
      <c r="L202" s="126"/>
      <c r="M202" s="126"/>
      <c r="N202" s="126"/>
      <c r="O202" s="126">
        <v>10</v>
      </c>
      <c r="P202" s="126">
        <v>10</v>
      </c>
      <c r="Q202" s="126">
        <v>8</v>
      </c>
      <c r="R202" s="126">
        <v>5.5</v>
      </c>
      <c r="S202" s="126"/>
      <c r="T202" s="126"/>
      <c r="U202" s="126"/>
      <c r="V202" s="126"/>
      <c r="W202" s="148">
        <v>8</v>
      </c>
      <c r="X202" s="126">
        <v>8</v>
      </c>
      <c r="Y202" s="126"/>
      <c r="Z202" s="126"/>
      <c r="AA202" s="126"/>
      <c r="AB202" s="126"/>
      <c r="AC202" s="126"/>
      <c r="AD202" s="126"/>
      <c r="AE202" s="126"/>
      <c r="AF202" s="126"/>
      <c r="AG202" s="126"/>
      <c r="AH202" s="126"/>
      <c r="AI202" s="23"/>
      <c r="AJ202" s="23"/>
      <c r="AK202" s="23"/>
      <c r="AL202" s="23"/>
      <c r="AM202" s="23"/>
      <c r="AN202" s="23"/>
      <c r="AO202" s="23"/>
      <c r="AP202" s="23"/>
      <c r="AQ202" s="23"/>
    </row>
    <row r="203" spans="1:43">
      <c r="A203" s="129" t="s">
        <v>73</v>
      </c>
      <c r="B203" s="129" t="s">
        <v>72</v>
      </c>
      <c r="C203" s="129" t="s">
        <v>72</v>
      </c>
      <c r="D203" s="129"/>
      <c r="E203" s="129"/>
      <c r="F203" s="129"/>
      <c r="G203" s="129"/>
      <c r="H203" s="129"/>
      <c r="I203" s="129"/>
      <c r="J203" s="129"/>
      <c r="K203" s="129"/>
      <c r="L203" s="129"/>
      <c r="M203" s="129"/>
      <c r="N203" s="129"/>
      <c r="O203" s="129"/>
      <c r="P203" s="129"/>
      <c r="Q203" s="149"/>
      <c r="R203" s="129"/>
      <c r="S203" s="129"/>
      <c r="T203" s="129"/>
      <c r="U203" s="129"/>
      <c r="V203" s="129"/>
      <c r="W203" s="150"/>
      <c r="X203" s="129"/>
      <c r="Y203" s="129"/>
      <c r="Z203" s="129"/>
      <c r="AA203" s="129"/>
      <c r="AB203" s="129"/>
      <c r="AC203" s="129"/>
      <c r="AD203" s="129"/>
      <c r="AE203" s="129">
        <v>4</v>
      </c>
      <c r="AF203" s="129">
        <v>4</v>
      </c>
      <c r="AG203" s="129">
        <v>4</v>
      </c>
      <c r="AH203" s="158"/>
      <c r="AI203" s="23">
        <f>IF(A203="","",COUNTIF(D203:AH204,"&gt;2")/2)</f>
        <v>3</v>
      </c>
      <c r="AJ203" s="23" cm="1">
        <f t="array" ref="AJ203">SUMPRODUCT(IFERROR((IFERROR(WEEKDAY($D$3:$AH$3,2),999)&lt;6)*D203:AH204,0))</f>
        <v>16</v>
      </c>
      <c r="AK203" s="23" cm="1">
        <f t="array" ref="AK203">SUMPRODUCT((IFERROR(WEEKDAY($D$3:$AH$3,2),999)&lt;6)*D205:AH205)</f>
        <v>0</v>
      </c>
      <c r="AL203" s="23" cm="1">
        <f t="array" ref="AL203">SUMPRODUCT(IFERROR((IFERROR(WEEKDAY($D$3:$AH$3,2),0)&gt;5)*D203:AH205,0))</f>
        <v>8</v>
      </c>
      <c r="AM203" s="23">
        <f>IFERROR(SUM(AJ203:AL205),"")</f>
        <v>24</v>
      </c>
      <c r="AN203" s="23" t="s">
        <v>148</v>
      </c>
      <c r="AO203" s="23" cm="1">
        <f t="array" ref="AO203">SUMPRODUCT((IFERROR((D203:AH203+D204:AH204+D205:AH205),0)&gt;8)*1,IFERROR((D203:AH203+D204:AH204+D205:AH205-8),0))</f>
        <v>0</v>
      </c>
      <c r="AP203" s="23">
        <f>SUM(D203:AH205)-AO203</f>
        <v>24</v>
      </c>
      <c r="AQ203" s="23">
        <f>AM203-AO203-AP203</f>
        <v>0</v>
      </c>
    </row>
    <row r="204" spans="1:43">
      <c r="A204" s="129"/>
      <c r="B204" s="129"/>
      <c r="C204" s="129"/>
      <c r="D204" s="129"/>
      <c r="E204" s="129"/>
      <c r="F204" s="129"/>
      <c r="G204" s="129"/>
      <c r="H204" s="129"/>
      <c r="I204" s="129"/>
      <c r="J204" s="129"/>
      <c r="K204" s="129"/>
      <c r="L204" s="129"/>
      <c r="M204" s="129"/>
      <c r="N204" s="129"/>
      <c r="O204" s="129"/>
      <c r="P204" s="129"/>
      <c r="Q204" s="149"/>
      <c r="R204" s="129"/>
      <c r="S204" s="129"/>
      <c r="T204" s="129"/>
      <c r="U204" s="129"/>
      <c r="V204" s="129"/>
      <c r="W204" s="150"/>
      <c r="X204" s="129"/>
      <c r="Y204" s="129"/>
      <c r="Z204" s="129"/>
      <c r="AA204" s="129"/>
      <c r="AB204" s="129"/>
      <c r="AC204" s="129"/>
      <c r="AD204" s="129"/>
      <c r="AE204" s="129">
        <v>4</v>
      </c>
      <c r="AF204" s="129">
        <v>4</v>
      </c>
      <c r="AG204" s="129">
        <v>4</v>
      </c>
      <c r="AH204" s="158"/>
      <c r="AI204" s="23"/>
      <c r="AJ204" s="23"/>
      <c r="AK204" s="23"/>
      <c r="AL204" s="23"/>
      <c r="AM204" s="23"/>
      <c r="AN204" s="23"/>
      <c r="AO204" s="23"/>
      <c r="AP204" s="23"/>
      <c r="AQ204" s="23"/>
    </row>
    <row r="205" spans="1:43">
      <c r="A205" s="130" t="s">
        <v>150</v>
      </c>
      <c r="B205" s="129"/>
      <c r="C205" s="129"/>
      <c r="D205" s="129"/>
      <c r="E205" s="129"/>
      <c r="F205" s="129"/>
      <c r="G205" s="129"/>
      <c r="H205" s="129"/>
      <c r="I205" s="129"/>
      <c r="J205" s="129"/>
      <c r="K205" s="129"/>
      <c r="L205" s="129"/>
      <c r="M205" s="129"/>
      <c r="N205" s="129"/>
      <c r="O205" s="129"/>
      <c r="P205" s="129"/>
      <c r="Q205" s="129"/>
      <c r="R205" s="129"/>
      <c r="S205" s="129"/>
      <c r="T205" s="129"/>
      <c r="U205" s="129"/>
      <c r="V205" s="129"/>
      <c r="W205" s="150"/>
      <c r="X205" s="129"/>
      <c r="Y205" s="129"/>
      <c r="Z205" s="129"/>
      <c r="AA205" s="129"/>
      <c r="AB205" s="129"/>
      <c r="AC205" s="129"/>
      <c r="AD205" s="129"/>
      <c r="AE205" s="129"/>
      <c r="AF205" s="129"/>
      <c r="AG205" s="129"/>
      <c r="AH205" s="158"/>
      <c r="AI205" s="23"/>
      <c r="AJ205" s="23"/>
      <c r="AK205" s="23"/>
      <c r="AL205" s="23"/>
      <c r="AM205" s="23"/>
      <c r="AN205" s="23"/>
      <c r="AO205" s="23"/>
      <c r="AP205" s="23"/>
      <c r="AQ205" s="23"/>
    </row>
    <row r="206" ht="13.5" spans="1:43">
      <c r="A206" s="40" t="s">
        <v>120</v>
      </c>
      <c r="B206" s="131">
        <v>3</v>
      </c>
      <c r="C206" s="131">
        <v>3</v>
      </c>
      <c r="D206" s="132">
        <v>4</v>
      </c>
      <c r="E206" s="132">
        <v>4</v>
      </c>
      <c r="F206" s="132">
        <v>4</v>
      </c>
      <c r="G206" s="132">
        <v>4</v>
      </c>
      <c r="H206" s="132">
        <v>4</v>
      </c>
      <c r="I206" s="132">
        <v>4</v>
      </c>
      <c r="J206" s="132">
        <v>4</v>
      </c>
      <c r="K206" s="132">
        <v>4</v>
      </c>
      <c r="L206" s="132">
        <v>4</v>
      </c>
      <c r="M206" s="132">
        <v>4</v>
      </c>
      <c r="N206" s="132">
        <v>4</v>
      </c>
      <c r="O206" s="132"/>
      <c r="P206" s="132">
        <v>4</v>
      </c>
      <c r="Q206" s="132"/>
      <c r="R206" s="132">
        <v>4</v>
      </c>
      <c r="S206" s="132">
        <v>4</v>
      </c>
      <c r="T206" s="132">
        <v>4</v>
      </c>
      <c r="U206" s="132">
        <v>4</v>
      </c>
      <c r="V206" s="132">
        <v>4</v>
      </c>
      <c r="W206" s="151"/>
      <c r="X206" s="132">
        <v>4</v>
      </c>
      <c r="Y206" s="132">
        <v>4</v>
      </c>
      <c r="Z206" s="132">
        <v>4</v>
      </c>
      <c r="AA206" s="132">
        <v>3.5</v>
      </c>
      <c r="AB206" s="132">
        <v>4</v>
      </c>
      <c r="AC206" s="132">
        <v>4</v>
      </c>
      <c r="AD206" s="132"/>
      <c r="AE206" s="132"/>
      <c r="AF206" s="132"/>
      <c r="AG206" s="132"/>
      <c r="AH206" s="132"/>
      <c r="AI206" s="23">
        <f>IF(A206="","",COUNTIF(D206:AH207,"&gt;2")/2)</f>
        <v>22</v>
      </c>
      <c r="AJ206" s="23" cm="1">
        <f t="array" ref="AJ206">SUMPRODUCT(IFERROR((IFERROR(WEEKDAY($D$3:$AH$3,2),999)&lt;6)*D206:AH207,0))</f>
        <v>143.5</v>
      </c>
      <c r="AK206" s="23" cm="1">
        <f t="array" ref="AK206">SUMPRODUCT((IFERROR(WEEKDAY($D$3:$AH$3,2),999)&lt;6)*D208:AH208)</f>
        <v>57</v>
      </c>
      <c r="AL206" s="23" cm="1">
        <f t="array" ref="AL206">SUMPRODUCT(IFERROR((IFERROR(WEEKDAY($D$3:$AH$3,2),0)&gt;5)*D206:AH208,0))</f>
        <v>47</v>
      </c>
      <c r="AM206" s="23">
        <f>IFERROR(SUM(AJ206:AL208),"")</f>
        <v>247.5</v>
      </c>
      <c r="AN206" s="23" t="s">
        <v>148</v>
      </c>
      <c r="AO206" s="23" cm="1">
        <f t="array" ref="AO206">SUMPRODUCT((IFERROR((D206:AH206+D207:AH207+D208:AH208),0)&gt;8)*1,IFERROR((D206:AH206+D207:AH207+D208:AH208-8),0))</f>
        <v>72</v>
      </c>
      <c r="AP206" s="23">
        <f>SUM(D206:AH208)-AO206</f>
        <v>175.5</v>
      </c>
      <c r="AQ206" s="23">
        <f>AM206-AO206-AP206</f>
        <v>0</v>
      </c>
    </row>
    <row r="207" ht="13.5" spans="1:43">
      <c r="A207" s="40"/>
      <c r="B207" s="131"/>
      <c r="C207" s="131"/>
      <c r="D207" s="132">
        <v>4</v>
      </c>
      <c r="E207" s="132">
        <v>4</v>
      </c>
      <c r="F207" s="132">
        <v>4</v>
      </c>
      <c r="G207" s="132">
        <v>4</v>
      </c>
      <c r="H207" s="132">
        <v>4</v>
      </c>
      <c r="I207" s="132">
        <v>4</v>
      </c>
      <c r="J207" s="132">
        <v>4</v>
      </c>
      <c r="K207" s="132">
        <v>4</v>
      </c>
      <c r="L207" s="132">
        <v>4</v>
      </c>
      <c r="M207" s="132">
        <v>4</v>
      </c>
      <c r="N207" s="132">
        <v>4</v>
      </c>
      <c r="O207" s="132"/>
      <c r="P207" s="132">
        <v>4</v>
      </c>
      <c r="Q207" s="132"/>
      <c r="R207" s="132">
        <v>4</v>
      </c>
      <c r="S207" s="132">
        <v>4</v>
      </c>
      <c r="T207" s="132">
        <v>4</v>
      </c>
      <c r="U207" s="132">
        <v>4</v>
      </c>
      <c r="V207" s="132">
        <v>4</v>
      </c>
      <c r="W207" s="151"/>
      <c r="X207" s="132">
        <v>4</v>
      </c>
      <c r="Y207" s="132">
        <v>4</v>
      </c>
      <c r="Z207" s="132">
        <v>4</v>
      </c>
      <c r="AA207" s="132"/>
      <c r="AB207" s="132">
        <v>4</v>
      </c>
      <c r="AC207" s="132"/>
      <c r="AD207" s="132"/>
      <c r="AE207" s="132"/>
      <c r="AF207" s="132"/>
      <c r="AG207" s="132"/>
      <c r="AH207" s="132"/>
      <c r="AI207" s="23"/>
      <c r="AJ207" s="23"/>
      <c r="AK207" s="23"/>
      <c r="AL207" s="23"/>
      <c r="AM207" s="23"/>
      <c r="AN207" s="23"/>
      <c r="AO207" s="23"/>
      <c r="AP207" s="23"/>
      <c r="AQ207" s="23"/>
    </row>
    <row r="208" ht="13.5" spans="1:43">
      <c r="A208" s="40"/>
      <c r="B208" s="131"/>
      <c r="C208" s="131"/>
      <c r="D208" s="132">
        <v>4</v>
      </c>
      <c r="E208" s="132">
        <v>3</v>
      </c>
      <c r="F208" s="132">
        <v>0.5</v>
      </c>
      <c r="G208" s="132">
        <v>4.5</v>
      </c>
      <c r="H208" s="132">
        <v>3</v>
      </c>
      <c r="I208" s="132">
        <v>4</v>
      </c>
      <c r="J208" s="132">
        <v>5</v>
      </c>
      <c r="K208" s="132"/>
      <c r="L208" s="132">
        <v>5</v>
      </c>
      <c r="M208" s="132">
        <v>4.5</v>
      </c>
      <c r="N208" s="132">
        <v>6</v>
      </c>
      <c r="O208" s="132"/>
      <c r="P208" s="132">
        <v>5.5</v>
      </c>
      <c r="Q208" s="132"/>
      <c r="R208" s="132">
        <v>4.5</v>
      </c>
      <c r="S208" s="132">
        <v>2.5</v>
      </c>
      <c r="T208" s="132">
        <v>5.5</v>
      </c>
      <c r="U208" s="132">
        <v>4</v>
      </c>
      <c r="V208" s="132">
        <v>4</v>
      </c>
      <c r="W208" s="151"/>
      <c r="X208" s="132">
        <v>0.5</v>
      </c>
      <c r="Y208" s="132">
        <v>5</v>
      </c>
      <c r="Z208" s="132">
        <v>0.5</v>
      </c>
      <c r="AA208" s="132"/>
      <c r="AB208" s="132">
        <v>0.5</v>
      </c>
      <c r="AC208" s="132"/>
      <c r="AD208" s="132"/>
      <c r="AE208" s="132"/>
      <c r="AF208" s="132"/>
      <c r="AG208" s="132"/>
      <c r="AH208" s="132"/>
      <c r="AI208" s="23"/>
      <c r="AJ208" s="23"/>
      <c r="AK208" s="23"/>
      <c r="AL208" s="23"/>
      <c r="AM208" s="23"/>
      <c r="AN208" s="23"/>
      <c r="AO208" s="23"/>
      <c r="AP208" s="23"/>
      <c r="AQ208" s="23"/>
    </row>
    <row r="209" ht="13.5" spans="1:43">
      <c r="A209" s="133" t="s">
        <v>121</v>
      </c>
      <c r="B209" s="131">
        <v>3</v>
      </c>
      <c r="C209" s="131">
        <v>3</v>
      </c>
      <c r="D209" s="132"/>
      <c r="E209" s="132"/>
      <c r="F209" s="132"/>
      <c r="G209" s="132"/>
      <c r="H209" s="132"/>
      <c r="I209" s="132"/>
      <c r="J209" s="132"/>
      <c r="K209" s="132"/>
      <c r="L209" s="132"/>
      <c r="M209" s="132"/>
      <c r="N209" s="132"/>
      <c r="O209" s="132"/>
      <c r="P209" s="132"/>
      <c r="Q209" s="132"/>
      <c r="R209" s="132"/>
      <c r="S209" s="132"/>
      <c r="T209" s="132"/>
      <c r="U209" s="132"/>
      <c r="V209" s="132"/>
      <c r="W209" s="151"/>
      <c r="X209" s="132">
        <v>4</v>
      </c>
      <c r="Y209" s="132">
        <v>4</v>
      </c>
      <c r="Z209" s="132">
        <v>4</v>
      </c>
      <c r="AA209" s="132">
        <v>4</v>
      </c>
      <c r="AB209" s="132">
        <v>4</v>
      </c>
      <c r="AC209" s="132">
        <v>4</v>
      </c>
      <c r="AD209" s="132">
        <v>4</v>
      </c>
      <c r="AE209" s="132">
        <v>4</v>
      </c>
      <c r="AF209" s="132">
        <v>4</v>
      </c>
      <c r="AG209" s="132">
        <v>4</v>
      </c>
      <c r="AH209" s="132"/>
      <c r="AI209" s="23">
        <f>IF(A209="","",COUNTIF(D209:AH210,"&gt;2")/2)</f>
        <v>10</v>
      </c>
      <c r="AJ209" s="23" cm="1">
        <f t="array" ref="AJ209">SUMPRODUCT(IFERROR((IFERROR(WEEKDAY($D$3:$AH$3,2),999)&lt;6)*D209:AH210,0))</f>
        <v>56</v>
      </c>
      <c r="AK209" s="23" cm="1">
        <f t="array" ref="AK209">SUMPRODUCT((IFERROR(WEEKDAY($D$3:$AH$3,2),999)&lt;6)*D211:AH211)</f>
        <v>29</v>
      </c>
      <c r="AL209" s="23" cm="1">
        <f t="array" ref="AL209">SUMPRODUCT(IFERROR((IFERROR(WEEKDAY($D$3:$AH$3,2),0)&gt;5)*D209:AH211,0))</f>
        <v>32</v>
      </c>
      <c r="AM209" s="23">
        <f>IFERROR(SUM(AJ209:AL211),"")</f>
        <v>117</v>
      </c>
      <c r="AN209" s="23" t="s">
        <v>148</v>
      </c>
      <c r="AO209" s="23" cm="1">
        <f t="array" ref="AO209">SUMPRODUCT((IFERROR((D209:AH209+D210:AH210+D211:AH211),0)&gt;8)*1,IFERROR((D209:AH209+D210:AH210+D211:AH211-8),0))</f>
        <v>37</v>
      </c>
      <c r="AP209" s="23">
        <f>SUM(D209:AH211)-AO209</f>
        <v>80</v>
      </c>
      <c r="AQ209" s="23">
        <f>AM209-AO209-AP209</f>
        <v>0</v>
      </c>
    </row>
    <row r="210" ht="13.5" spans="1:43">
      <c r="A210" s="133"/>
      <c r="B210" s="131"/>
      <c r="C210" s="131"/>
      <c r="D210" s="132"/>
      <c r="E210" s="132"/>
      <c r="F210" s="132"/>
      <c r="G210" s="132"/>
      <c r="H210" s="132"/>
      <c r="I210" s="132"/>
      <c r="J210" s="132"/>
      <c r="K210" s="132"/>
      <c r="L210" s="132"/>
      <c r="M210" s="132"/>
      <c r="N210" s="132"/>
      <c r="O210" s="132"/>
      <c r="P210" s="132"/>
      <c r="Q210" s="132"/>
      <c r="R210" s="132"/>
      <c r="S210" s="132"/>
      <c r="T210" s="132"/>
      <c r="U210" s="132"/>
      <c r="V210" s="132"/>
      <c r="W210" s="151"/>
      <c r="X210" s="132">
        <v>4</v>
      </c>
      <c r="Y210" s="132">
        <v>4</v>
      </c>
      <c r="Z210" s="132">
        <v>4</v>
      </c>
      <c r="AA210" s="132">
        <v>4</v>
      </c>
      <c r="AB210" s="132">
        <v>4</v>
      </c>
      <c r="AC210" s="132">
        <v>4</v>
      </c>
      <c r="AD210" s="132">
        <v>4</v>
      </c>
      <c r="AE210" s="132">
        <v>4</v>
      </c>
      <c r="AF210" s="132">
        <v>4</v>
      </c>
      <c r="AG210" s="132">
        <v>4</v>
      </c>
      <c r="AH210" s="132"/>
      <c r="AI210" s="23"/>
      <c r="AJ210" s="23"/>
      <c r="AK210" s="23"/>
      <c r="AL210" s="23"/>
      <c r="AM210" s="23"/>
      <c r="AN210" s="23"/>
      <c r="AO210" s="23"/>
      <c r="AP210" s="23"/>
      <c r="AQ210" s="23"/>
    </row>
    <row r="211" ht="13.5" spans="1:43">
      <c r="A211" s="133"/>
      <c r="B211" s="131"/>
      <c r="C211" s="131"/>
      <c r="D211" s="132"/>
      <c r="E211" s="132"/>
      <c r="F211" s="132"/>
      <c r="G211" s="132"/>
      <c r="H211" s="132"/>
      <c r="I211" s="132"/>
      <c r="J211" s="132"/>
      <c r="K211" s="132"/>
      <c r="L211" s="132"/>
      <c r="M211" s="132"/>
      <c r="N211" s="132"/>
      <c r="O211" s="132"/>
      <c r="P211" s="132"/>
      <c r="Q211" s="132"/>
      <c r="R211" s="132"/>
      <c r="S211" s="132"/>
      <c r="T211" s="132"/>
      <c r="U211" s="132"/>
      <c r="V211" s="132"/>
      <c r="W211" s="151"/>
      <c r="X211" s="132">
        <v>1</v>
      </c>
      <c r="Y211" s="132">
        <v>2.5</v>
      </c>
      <c r="Z211" s="132">
        <v>2.5</v>
      </c>
      <c r="AA211" s="132">
        <v>4</v>
      </c>
      <c r="AB211" s="132">
        <v>6</v>
      </c>
      <c r="AC211" s="132">
        <v>3.5</v>
      </c>
      <c r="AD211" s="132">
        <v>3</v>
      </c>
      <c r="AE211" s="132">
        <v>4</v>
      </c>
      <c r="AF211" s="132">
        <v>5.5</v>
      </c>
      <c r="AG211" s="132">
        <v>5</v>
      </c>
      <c r="AH211" s="132"/>
      <c r="AI211" s="23"/>
      <c r="AJ211" s="23"/>
      <c r="AK211" s="23"/>
      <c r="AL211" s="23"/>
      <c r="AM211" s="23"/>
      <c r="AN211" s="23"/>
      <c r="AO211" s="23"/>
      <c r="AP211" s="23"/>
      <c r="AQ211" s="23"/>
    </row>
    <row r="212" ht="13.5" spans="1:43">
      <c r="A212" s="133" t="s">
        <v>122</v>
      </c>
      <c r="B212" s="131">
        <v>3</v>
      </c>
      <c r="C212" s="131">
        <v>3</v>
      </c>
      <c r="D212" s="132"/>
      <c r="E212" s="132"/>
      <c r="F212" s="132"/>
      <c r="G212" s="132"/>
      <c r="H212" s="132"/>
      <c r="I212" s="132"/>
      <c r="J212" s="132"/>
      <c r="K212" s="132"/>
      <c r="L212" s="132"/>
      <c r="M212" s="132"/>
      <c r="N212" s="132"/>
      <c r="O212" s="132"/>
      <c r="P212" s="132"/>
      <c r="Q212" s="132"/>
      <c r="R212" s="132"/>
      <c r="S212" s="132"/>
      <c r="T212" s="132"/>
      <c r="U212" s="132"/>
      <c r="V212" s="132"/>
      <c r="W212" s="151"/>
      <c r="X212" s="132"/>
      <c r="Y212" s="132"/>
      <c r="Z212" s="132"/>
      <c r="AA212" s="132"/>
      <c r="AB212" s="132"/>
      <c r="AC212" s="132"/>
      <c r="AD212" s="132">
        <v>4</v>
      </c>
      <c r="AE212" s="132">
        <v>4</v>
      </c>
      <c r="AF212" s="132"/>
      <c r="AG212" s="132">
        <v>4</v>
      </c>
      <c r="AH212" s="132"/>
      <c r="AI212" s="23">
        <f>IF(A212="","",COUNTIF(D212:AH213,"&gt;2")/2)</f>
        <v>3</v>
      </c>
      <c r="AJ212" s="23" cm="1">
        <f t="array" ref="AJ212">SUMPRODUCT(IFERROR((IFERROR(WEEKDAY($D$3:$AH$3,2),999)&lt;6)*D212:AH213,0))</f>
        <v>8</v>
      </c>
      <c r="AK212" s="23" cm="1">
        <f t="array" ref="AK212">SUMPRODUCT((IFERROR(WEEKDAY($D$3:$AH$3,2),999)&lt;6)*D214:AH214)</f>
        <v>4.5</v>
      </c>
      <c r="AL212" s="23" cm="1">
        <f t="array" ref="AL212">SUMPRODUCT(IFERROR((IFERROR(WEEKDAY($D$3:$AH$3,2),0)&gt;5)*D212:AH214,0))</f>
        <v>19.5</v>
      </c>
      <c r="AM212" s="23">
        <f>IFERROR(SUM(AJ212:AL214),"")</f>
        <v>32</v>
      </c>
      <c r="AN212" s="23" t="s">
        <v>148</v>
      </c>
      <c r="AO212" s="23" cm="1">
        <f t="array" ref="AO212">SUMPRODUCT((IFERROR((D212:AH212+D213:AH213+D214:AH214),0)&gt;8)*1,IFERROR((D212:AH212+D213:AH213+D214:AH214-8),0))</f>
        <v>8</v>
      </c>
      <c r="AP212" s="23">
        <f>SUM(D212:AH214)-AO212</f>
        <v>24</v>
      </c>
      <c r="AQ212" s="23">
        <f>AM212-AO212-AP212</f>
        <v>0</v>
      </c>
    </row>
    <row r="213" ht="13.5" spans="1:43">
      <c r="A213" s="133"/>
      <c r="B213" s="131"/>
      <c r="C213" s="131"/>
      <c r="D213" s="132"/>
      <c r="E213" s="132"/>
      <c r="F213" s="132"/>
      <c r="G213" s="132"/>
      <c r="H213" s="132"/>
      <c r="I213" s="132"/>
      <c r="J213" s="132"/>
      <c r="K213" s="132"/>
      <c r="L213" s="132"/>
      <c r="M213" s="132"/>
      <c r="N213" s="132"/>
      <c r="O213" s="132"/>
      <c r="P213" s="132"/>
      <c r="Q213" s="132"/>
      <c r="R213" s="132"/>
      <c r="S213" s="132"/>
      <c r="T213" s="132"/>
      <c r="U213" s="132"/>
      <c r="V213" s="132"/>
      <c r="W213" s="151"/>
      <c r="X213" s="132"/>
      <c r="Y213" s="132"/>
      <c r="Z213" s="132"/>
      <c r="AA213" s="132"/>
      <c r="AB213" s="132"/>
      <c r="AC213" s="132"/>
      <c r="AD213" s="132">
        <v>4</v>
      </c>
      <c r="AE213" s="132">
        <v>4</v>
      </c>
      <c r="AF213" s="132"/>
      <c r="AG213" s="132">
        <v>4</v>
      </c>
      <c r="AH213" s="132"/>
      <c r="AI213" s="23"/>
      <c r="AJ213" s="23"/>
      <c r="AK213" s="23"/>
      <c r="AL213" s="23"/>
      <c r="AM213" s="23"/>
      <c r="AN213" s="23"/>
      <c r="AO213" s="23"/>
      <c r="AP213" s="23"/>
      <c r="AQ213" s="23"/>
    </row>
    <row r="214" ht="13.5" spans="1:43">
      <c r="A214" s="133"/>
      <c r="B214" s="131"/>
      <c r="C214" s="131"/>
      <c r="D214" s="132"/>
      <c r="E214" s="132"/>
      <c r="F214" s="132"/>
      <c r="G214" s="132"/>
      <c r="H214" s="132"/>
      <c r="I214" s="132"/>
      <c r="J214" s="132"/>
      <c r="K214" s="132"/>
      <c r="L214" s="132"/>
      <c r="M214" s="132"/>
      <c r="N214" s="132"/>
      <c r="O214" s="132"/>
      <c r="P214" s="132"/>
      <c r="Q214" s="132"/>
      <c r="R214" s="132"/>
      <c r="S214" s="132"/>
      <c r="T214" s="132"/>
      <c r="U214" s="132"/>
      <c r="V214" s="132"/>
      <c r="W214" s="151"/>
      <c r="X214" s="132"/>
      <c r="Y214" s="155"/>
      <c r="Z214" s="132"/>
      <c r="AA214" s="132"/>
      <c r="AB214" s="132"/>
      <c r="AC214" s="132"/>
      <c r="AD214" s="132">
        <v>3</v>
      </c>
      <c r="AE214" s="132">
        <v>0.5</v>
      </c>
      <c r="AF214" s="132"/>
      <c r="AG214" s="132">
        <v>4.5</v>
      </c>
      <c r="AH214" s="132"/>
      <c r="AI214" s="23"/>
      <c r="AJ214" s="23"/>
      <c r="AK214" s="23"/>
      <c r="AL214" s="23"/>
      <c r="AM214" s="23"/>
      <c r="AN214" s="23"/>
      <c r="AO214" s="23"/>
      <c r="AP214" s="23"/>
      <c r="AQ214" s="23"/>
    </row>
    <row r="215" ht="13.5" spans="1:42">
      <c r="A215" s="40" t="s">
        <v>124</v>
      </c>
      <c r="B215" s="40" t="s">
        <v>160</v>
      </c>
      <c r="C215" s="40" t="s">
        <v>160</v>
      </c>
      <c r="D215" s="134"/>
      <c r="E215" s="134"/>
      <c r="F215" s="134"/>
      <c r="G215" s="134"/>
      <c r="H215" s="134"/>
      <c r="I215" s="134"/>
      <c r="J215" s="134"/>
      <c r="K215" s="134"/>
      <c r="L215" s="134"/>
      <c r="M215" s="134"/>
      <c r="N215" s="134"/>
      <c r="O215" s="134"/>
      <c r="P215" s="134"/>
      <c r="Q215" s="134"/>
      <c r="R215" s="134"/>
      <c r="S215" s="134"/>
      <c r="T215" s="134"/>
      <c r="U215" s="134"/>
      <c r="V215" s="134"/>
      <c r="W215" s="152"/>
      <c r="X215" s="134"/>
      <c r="Y215" s="134"/>
      <c r="Z215" s="134"/>
      <c r="AA215" s="134"/>
      <c r="AB215" s="134"/>
      <c r="AC215" s="134"/>
      <c r="AD215" s="134"/>
      <c r="AE215" s="134">
        <v>4</v>
      </c>
      <c r="AF215" s="134">
        <v>4</v>
      </c>
      <c r="AG215" s="134">
        <v>4</v>
      </c>
      <c r="AH215" s="134"/>
      <c r="AI215" s="23">
        <f>IF(A215="","",COUNTIF(D215:AH216,"&gt;2")/2)</f>
        <v>3</v>
      </c>
      <c r="AJ215" s="23" cm="1">
        <f t="array" ref="AJ215">SUMPRODUCT(IFERROR((IFERROR(WEEKDAY($D$3:$AH$3,2),999)&lt;6)*D215:AH216,0))</f>
        <v>16</v>
      </c>
      <c r="AK215" s="23" cm="1">
        <f t="array" ref="AK215">SUMPRODUCT((IFERROR(WEEKDAY($D$3:$AH$3,2),999)&lt;6)*D217:AH217)</f>
        <v>0.5</v>
      </c>
      <c r="AL215" s="23" cm="1">
        <f t="array" ref="AL215">SUMPRODUCT(IFERROR((IFERROR(WEEKDAY($D$3:$AH$3,2),0)&gt;5)*D215:AH217,0))</f>
        <v>10.5</v>
      </c>
      <c r="AM215" s="23">
        <f>IFERROR(SUM(AJ215:AL217),"")</f>
        <v>27</v>
      </c>
      <c r="AN215" s="23" t="s">
        <v>148</v>
      </c>
      <c r="AO215" s="23" cm="1">
        <f t="array" ref="AO215">SUMPRODUCT((IFERROR((D215:AH215+D216:AH216+D217:AH217),0)&gt;8)*1,IFERROR((D215:AH215+D216:AH216+D217:AH217-8),0))</f>
        <v>3</v>
      </c>
      <c r="AP215" s="23">
        <f>SUM(D215:AH217)-AO215</f>
        <v>24</v>
      </c>
    </row>
    <row r="216" ht="13.5" spans="1:42">
      <c r="A216" s="40"/>
      <c r="B216" s="40"/>
      <c r="C216" s="40"/>
      <c r="D216" s="134"/>
      <c r="E216" s="134"/>
      <c r="F216" s="134"/>
      <c r="G216" s="134"/>
      <c r="H216" s="134"/>
      <c r="I216" s="134"/>
      <c r="J216" s="134"/>
      <c r="K216" s="134"/>
      <c r="L216" s="134"/>
      <c r="M216" s="134"/>
      <c r="N216" s="134"/>
      <c r="O216" s="134"/>
      <c r="P216" s="134"/>
      <c r="Q216" s="134"/>
      <c r="R216" s="134"/>
      <c r="S216" s="134"/>
      <c r="T216" s="134"/>
      <c r="U216" s="134"/>
      <c r="V216" s="134"/>
      <c r="W216" s="152"/>
      <c r="X216" s="134"/>
      <c r="Y216" s="134"/>
      <c r="Z216" s="134"/>
      <c r="AA216" s="134"/>
      <c r="AB216" s="134"/>
      <c r="AC216" s="134"/>
      <c r="AD216" s="134"/>
      <c r="AE216" s="134">
        <v>4</v>
      </c>
      <c r="AF216" s="134">
        <v>4</v>
      </c>
      <c r="AG216" s="134">
        <v>4</v>
      </c>
      <c r="AH216" s="134"/>
      <c r="AI216" s="23"/>
      <c r="AJ216" s="23"/>
      <c r="AK216" s="23"/>
      <c r="AL216" s="23"/>
      <c r="AM216" s="23"/>
      <c r="AN216" s="23"/>
      <c r="AO216" s="23"/>
      <c r="AP216" s="23"/>
    </row>
    <row r="217" ht="13.5" spans="1:42">
      <c r="A217" s="40"/>
      <c r="B217" s="40"/>
      <c r="C217" s="40"/>
      <c r="D217" s="134"/>
      <c r="E217" s="134"/>
      <c r="F217" s="134"/>
      <c r="G217" s="134"/>
      <c r="H217" s="134"/>
      <c r="I217" s="134"/>
      <c r="J217" s="147"/>
      <c r="K217" s="134"/>
      <c r="L217" s="134"/>
      <c r="M217" s="134"/>
      <c r="N217" s="134"/>
      <c r="O217" s="147"/>
      <c r="P217" s="134"/>
      <c r="Q217" s="134"/>
      <c r="R217" s="134"/>
      <c r="S217" s="134"/>
      <c r="T217" s="134"/>
      <c r="U217" s="134"/>
      <c r="V217" s="134"/>
      <c r="W217" s="152"/>
      <c r="X217" s="134"/>
      <c r="Y217" s="134"/>
      <c r="Z217" s="134"/>
      <c r="AA217" s="134"/>
      <c r="AB217" s="134"/>
      <c r="AC217" s="134"/>
      <c r="AD217" s="134"/>
      <c r="AE217" s="134">
        <v>2.5</v>
      </c>
      <c r="AF217" s="134">
        <v>0.5</v>
      </c>
      <c r="AG217" s="134"/>
      <c r="AH217" s="134"/>
      <c r="AI217" s="23"/>
      <c r="AJ217" s="23"/>
      <c r="AK217" s="23"/>
      <c r="AL217" s="23"/>
      <c r="AM217" s="23"/>
      <c r="AN217" s="23"/>
      <c r="AO217" s="23"/>
      <c r="AP217" s="23"/>
    </row>
    <row r="218" ht="13.5" spans="1:42">
      <c r="A218" s="40" t="s">
        <v>125</v>
      </c>
      <c r="B218" s="40" t="s">
        <v>160</v>
      </c>
      <c r="C218" s="40" t="s">
        <v>160</v>
      </c>
      <c r="D218" s="134"/>
      <c r="E218" s="134"/>
      <c r="F218" s="134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  <c r="R218" s="134"/>
      <c r="S218" s="134"/>
      <c r="T218" s="134"/>
      <c r="U218" s="134"/>
      <c r="V218" s="134"/>
      <c r="W218" s="152"/>
      <c r="X218" s="134"/>
      <c r="Y218" s="134"/>
      <c r="Z218" s="134"/>
      <c r="AA218" s="134">
        <v>4</v>
      </c>
      <c r="AB218" s="134">
        <v>4</v>
      </c>
      <c r="AC218" s="134">
        <v>4</v>
      </c>
      <c r="AD218" s="134">
        <v>4</v>
      </c>
      <c r="AE218" s="134">
        <v>4</v>
      </c>
      <c r="AF218" s="134">
        <v>4</v>
      </c>
      <c r="AG218" s="134">
        <v>4</v>
      </c>
      <c r="AH218" s="134"/>
      <c r="AI218" s="23">
        <f>IF(A218="","",COUNTIF(D218:AH219,"&gt;2")/2)</f>
        <v>7</v>
      </c>
      <c r="AJ218" s="23" cm="1">
        <f t="array" ref="AJ218">SUMPRODUCT(IFERROR((IFERROR(WEEKDAY($D$3:$AH$3,2),999)&lt;6)*D218:AH219,0))</f>
        <v>40</v>
      </c>
      <c r="AK218" s="23" cm="1">
        <f t="array" ref="AK218">SUMPRODUCT((IFERROR(WEEKDAY($D$3:$AH$3,2),999)&lt;6)*D220:AH220)</f>
        <v>27.5</v>
      </c>
      <c r="AL218" s="23" cm="1">
        <f t="array" ref="AL218">SUMPRODUCT(IFERROR((IFERROR(WEEKDAY($D$3:$AH$3,2),0)&gt;5)*D218:AH220,0))</f>
        <v>24</v>
      </c>
      <c r="AM218" s="23">
        <f>IFERROR(SUM(AJ218:AL220),"")</f>
        <v>91.5</v>
      </c>
      <c r="AN218" s="23" t="s">
        <v>148</v>
      </c>
      <c r="AO218" s="23" cm="1">
        <f t="array" ref="AO218">SUMPRODUCT((IFERROR((D218:AH218+D219:AH219+D220:AH220),0)&gt;8)*1,IFERROR((D218:AH218+D219:AH219+D220:AH220-8),0))</f>
        <v>35.5</v>
      </c>
      <c r="AP218" s="23">
        <f>SUM(D218:AH220)-AO218</f>
        <v>56</v>
      </c>
    </row>
    <row r="219" ht="13.5" spans="1:42">
      <c r="A219" s="40"/>
      <c r="B219" s="40"/>
      <c r="C219" s="40"/>
      <c r="D219" s="134"/>
      <c r="E219" s="134"/>
      <c r="F219" s="134"/>
      <c r="G219" s="134"/>
      <c r="H219" s="134"/>
      <c r="I219" s="134"/>
      <c r="J219" s="134"/>
      <c r="K219" s="134"/>
      <c r="L219" s="134"/>
      <c r="M219" s="134"/>
      <c r="N219" s="134"/>
      <c r="O219" s="134"/>
      <c r="P219" s="134"/>
      <c r="Q219" s="134"/>
      <c r="R219" s="134"/>
      <c r="S219" s="134"/>
      <c r="T219" s="134"/>
      <c r="U219" s="134"/>
      <c r="V219" s="134"/>
      <c r="W219" s="152"/>
      <c r="X219" s="134"/>
      <c r="Y219" s="134"/>
      <c r="Z219" s="134"/>
      <c r="AA219" s="134">
        <v>4</v>
      </c>
      <c r="AB219" s="134">
        <v>4</v>
      </c>
      <c r="AC219" s="134">
        <v>4</v>
      </c>
      <c r="AD219" s="134">
        <v>4</v>
      </c>
      <c r="AE219" s="134">
        <v>4</v>
      </c>
      <c r="AF219" s="134">
        <v>4</v>
      </c>
      <c r="AG219" s="134">
        <v>4</v>
      </c>
      <c r="AH219" s="134"/>
      <c r="AI219" s="23"/>
      <c r="AJ219" s="23"/>
      <c r="AK219" s="23"/>
      <c r="AL219" s="23"/>
      <c r="AM219" s="23"/>
      <c r="AN219" s="23"/>
      <c r="AO219" s="23"/>
      <c r="AP219" s="23"/>
    </row>
    <row r="220" ht="13.5" spans="1:42">
      <c r="A220" s="40"/>
      <c r="B220" s="40"/>
      <c r="C220" s="40"/>
      <c r="D220" s="134"/>
      <c r="E220" s="134"/>
      <c r="F220" s="134"/>
      <c r="G220" s="134"/>
      <c r="H220" s="134"/>
      <c r="I220" s="134"/>
      <c r="J220" s="147"/>
      <c r="K220" s="134"/>
      <c r="L220" s="134"/>
      <c r="M220" s="134"/>
      <c r="N220" s="134"/>
      <c r="O220" s="147"/>
      <c r="P220" s="134"/>
      <c r="Q220" s="134"/>
      <c r="R220" s="134"/>
      <c r="S220" s="134"/>
      <c r="T220" s="134"/>
      <c r="U220" s="134"/>
      <c r="V220" s="134"/>
      <c r="W220" s="152"/>
      <c r="X220" s="134"/>
      <c r="Y220" s="134"/>
      <c r="Z220" s="134"/>
      <c r="AA220" s="134">
        <v>7.5</v>
      </c>
      <c r="AB220" s="134">
        <v>3</v>
      </c>
      <c r="AC220" s="134">
        <v>6</v>
      </c>
      <c r="AD220" s="134">
        <v>3</v>
      </c>
      <c r="AE220" s="134">
        <v>5</v>
      </c>
      <c r="AF220" s="134">
        <v>5.5</v>
      </c>
      <c r="AG220" s="134">
        <v>5.5</v>
      </c>
      <c r="AH220" s="134"/>
      <c r="AI220" s="23"/>
      <c r="AJ220" s="23"/>
      <c r="AK220" s="23"/>
      <c r="AL220" s="23"/>
      <c r="AM220" s="23"/>
      <c r="AN220" s="23"/>
      <c r="AO220" s="23"/>
      <c r="AP220" s="23"/>
    </row>
    <row r="221" ht="13.5" spans="1:42">
      <c r="A221" s="40" t="s">
        <v>126</v>
      </c>
      <c r="B221" s="40" t="s">
        <v>160</v>
      </c>
      <c r="C221" s="40" t="s">
        <v>160</v>
      </c>
      <c r="D221" s="134"/>
      <c r="E221" s="134"/>
      <c r="F221" s="134"/>
      <c r="G221" s="134"/>
      <c r="H221" s="134"/>
      <c r="I221" s="134"/>
      <c r="J221" s="134"/>
      <c r="K221" s="134"/>
      <c r="L221" s="134"/>
      <c r="M221" s="134"/>
      <c r="N221" s="134"/>
      <c r="O221" s="134"/>
      <c r="P221" s="134"/>
      <c r="Q221" s="134"/>
      <c r="R221" s="134"/>
      <c r="S221" s="134"/>
      <c r="T221" s="134"/>
      <c r="U221" s="134"/>
      <c r="V221" s="134"/>
      <c r="W221" s="152"/>
      <c r="X221" s="134"/>
      <c r="Y221" s="134"/>
      <c r="Z221" s="134"/>
      <c r="AA221" s="134">
        <v>4</v>
      </c>
      <c r="AB221" s="134">
        <v>4</v>
      </c>
      <c r="AC221" s="134">
        <v>4</v>
      </c>
      <c r="AD221" s="134" t="s">
        <v>161</v>
      </c>
      <c r="AE221" s="134" t="s">
        <v>161</v>
      </c>
      <c r="AF221" s="134"/>
      <c r="AG221" s="134"/>
      <c r="AH221" s="134"/>
      <c r="AI221" s="23">
        <f>IF(A221="","",COUNTIF(D221:AH222,"&gt;2")/2)</f>
        <v>3</v>
      </c>
      <c r="AJ221" s="23" cm="1">
        <f t="array" ref="AJ221">SUMPRODUCT(IFERROR((IFERROR(WEEKDAY($D$3:$AH$3,2),999)&lt;6)*D221:AH222,0))</f>
        <v>24</v>
      </c>
      <c r="AK221" s="23" cm="1">
        <f t="array" ref="AK221">SUMPRODUCT((IFERROR(WEEKDAY($D$3:$AH$3,2),999)&lt;6)*D223:AH223)</f>
        <v>20</v>
      </c>
      <c r="AL221" s="23" cm="1">
        <f t="array" ref="AL221">SUMPRODUCT(IFERROR((IFERROR(WEEKDAY($D$3:$AH$3,2),0)&gt;5)*D221:AH223,0))</f>
        <v>0</v>
      </c>
      <c r="AM221" s="23">
        <f>IFERROR(SUM(AJ221:AL223),"")</f>
        <v>44</v>
      </c>
      <c r="AN221" s="23" t="s">
        <v>148</v>
      </c>
      <c r="AO221" s="23" cm="1">
        <f t="array" ref="AO221">SUMPRODUCT((IFERROR((D221:AH221+D222:AH222+D223:AH223),0)&gt;8)*1,IFERROR((D221:AH221+D222:AH222+D223:AH223-8),0))</f>
        <v>20</v>
      </c>
      <c r="AP221" s="23">
        <f>SUM(D221:AH223)-AO221</f>
        <v>24</v>
      </c>
    </row>
    <row r="222" ht="13.5" spans="1:42">
      <c r="A222" s="40"/>
      <c r="B222" s="40"/>
      <c r="C222" s="40"/>
      <c r="D222" s="134"/>
      <c r="E222" s="134"/>
      <c r="F222" s="134"/>
      <c r="G222" s="134"/>
      <c r="H222" s="134"/>
      <c r="I222" s="134"/>
      <c r="J222" s="134"/>
      <c r="K222" s="134"/>
      <c r="L222" s="134"/>
      <c r="M222" s="134"/>
      <c r="N222" s="134"/>
      <c r="O222" s="134"/>
      <c r="P222" s="134"/>
      <c r="Q222" s="134"/>
      <c r="R222" s="134"/>
      <c r="S222" s="134"/>
      <c r="T222" s="134"/>
      <c r="U222" s="134"/>
      <c r="V222" s="134"/>
      <c r="W222" s="152"/>
      <c r="X222" s="134"/>
      <c r="Y222" s="134"/>
      <c r="Z222" s="134"/>
      <c r="AA222" s="134">
        <v>4</v>
      </c>
      <c r="AB222" s="134">
        <v>4</v>
      </c>
      <c r="AC222" s="134">
        <v>4</v>
      </c>
      <c r="AD222" s="134" t="s">
        <v>161</v>
      </c>
      <c r="AE222" s="134" t="s">
        <v>161</v>
      </c>
      <c r="AF222" s="134"/>
      <c r="AG222" s="134"/>
      <c r="AH222" s="134"/>
      <c r="AI222" s="23"/>
      <c r="AJ222" s="23"/>
      <c r="AK222" s="23"/>
      <c r="AL222" s="23"/>
      <c r="AM222" s="23"/>
      <c r="AN222" s="23"/>
      <c r="AO222" s="23"/>
      <c r="AP222" s="23"/>
    </row>
    <row r="223" ht="13.5" spans="1:42">
      <c r="A223" s="40"/>
      <c r="B223" s="40"/>
      <c r="C223" s="40"/>
      <c r="D223" s="134"/>
      <c r="E223" s="134"/>
      <c r="F223" s="134"/>
      <c r="G223" s="134"/>
      <c r="H223" s="134"/>
      <c r="I223" s="134"/>
      <c r="J223" s="147"/>
      <c r="K223" s="134"/>
      <c r="L223" s="134"/>
      <c r="M223" s="134"/>
      <c r="N223" s="134"/>
      <c r="O223" s="147"/>
      <c r="P223" s="134"/>
      <c r="Q223" s="134"/>
      <c r="R223" s="134"/>
      <c r="S223" s="134"/>
      <c r="T223" s="134"/>
      <c r="U223" s="134"/>
      <c r="V223" s="134"/>
      <c r="W223" s="152"/>
      <c r="X223" s="134"/>
      <c r="Y223" s="134"/>
      <c r="Z223" s="134"/>
      <c r="AA223" s="134">
        <v>7.5</v>
      </c>
      <c r="AB223" s="134">
        <v>7</v>
      </c>
      <c r="AC223" s="134">
        <v>5.5</v>
      </c>
      <c r="AD223" s="134"/>
      <c r="AE223" s="134"/>
      <c r="AF223" s="134"/>
      <c r="AG223" s="134"/>
      <c r="AH223" s="134"/>
      <c r="AI223" s="23"/>
      <c r="AJ223" s="23"/>
      <c r="AK223" s="23"/>
      <c r="AL223" s="23"/>
      <c r="AM223" s="23"/>
      <c r="AN223" s="23"/>
      <c r="AO223" s="23"/>
      <c r="AP223" s="23"/>
    </row>
    <row r="224" ht="13.5" spans="1:42">
      <c r="A224" s="40" t="s">
        <v>127</v>
      </c>
      <c r="B224" s="40" t="s">
        <v>160</v>
      </c>
      <c r="C224" s="40" t="s">
        <v>160</v>
      </c>
      <c r="D224" s="134"/>
      <c r="E224" s="134"/>
      <c r="F224" s="134"/>
      <c r="G224" s="134"/>
      <c r="H224" s="134"/>
      <c r="I224" s="134"/>
      <c r="J224" s="134"/>
      <c r="K224" s="134"/>
      <c r="L224" s="134"/>
      <c r="M224" s="134"/>
      <c r="N224" s="134"/>
      <c r="O224" s="134"/>
      <c r="P224" s="134"/>
      <c r="Q224" s="134"/>
      <c r="R224" s="134"/>
      <c r="S224" s="134"/>
      <c r="T224" s="134"/>
      <c r="U224" s="134"/>
      <c r="V224" s="134"/>
      <c r="W224" s="152"/>
      <c r="X224" s="134"/>
      <c r="Y224" s="134"/>
      <c r="Z224" s="134"/>
      <c r="AA224" s="134"/>
      <c r="AB224" s="134"/>
      <c r="AC224" s="134"/>
      <c r="AD224" s="134"/>
      <c r="AE224" s="134"/>
      <c r="AF224" s="134">
        <v>4</v>
      </c>
      <c r="AG224" s="134">
        <v>4</v>
      </c>
      <c r="AH224" s="134"/>
      <c r="AI224" s="23">
        <f>IF(A224="","",COUNTIF(D224:AH225,"&gt;2")/2)</f>
        <v>2</v>
      </c>
      <c r="AJ224" s="23" cm="1">
        <f t="array" ref="AJ224">SUMPRODUCT(IFERROR((IFERROR(WEEKDAY($D$3:$AH$3,2),999)&lt;6)*D224:AH225,0))</f>
        <v>16</v>
      </c>
      <c r="AK224" s="23" cm="1">
        <f t="array" ref="AK224">SUMPRODUCT((IFERROR(WEEKDAY($D$3:$AH$3,2),999)&lt;6)*D226:AH226)</f>
        <v>5</v>
      </c>
      <c r="AL224" s="23" cm="1">
        <f t="array" ref="AL224">SUMPRODUCT(IFERROR((IFERROR(WEEKDAY($D$3:$AH$3,2),0)&gt;5)*D224:AH226,0))</f>
        <v>0</v>
      </c>
      <c r="AM224" s="23">
        <f>IFERROR(SUM(AJ224:AL226),"")</f>
        <v>21</v>
      </c>
      <c r="AN224" s="23" t="s">
        <v>148</v>
      </c>
      <c r="AO224" s="23" cm="1">
        <f t="array" ref="AO224">SUMPRODUCT((IFERROR((D224:AH224+D225:AH225+D226:AH226),0)&gt;8)*1,IFERROR((D224:AH224+D225:AH225+D226:AH226-8),0))</f>
        <v>5</v>
      </c>
      <c r="AP224" s="23">
        <f>SUM(D224:AH226)-AO224</f>
        <v>16</v>
      </c>
    </row>
    <row r="225" ht="13.5" spans="1:42">
      <c r="A225" s="40"/>
      <c r="B225" s="40"/>
      <c r="C225" s="40"/>
      <c r="D225" s="134"/>
      <c r="E225" s="134"/>
      <c r="F225" s="134"/>
      <c r="G225" s="134"/>
      <c r="H225" s="134"/>
      <c r="I225" s="134"/>
      <c r="J225" s="134"/>
      <c r="K225" s="134"/>
      <c r="L225" s="134"/>
      <c r="M225" s="134"/>
      <c r="N225" s="134"/>
      <c r="O225" s="134"/>
      <c r="P225" s="134"/>
      <c r="Q225" s="134"/>
      <c r="R225" s="134"/>
      <c r="S225" s="134"/>
      <c r="T225" s="134"/>
      <c r="U225" s="134"/>
      <c r="V225" s="134"/>
      <c r="W225" s="152"/>
      <c r="X225" s="134"/>
      <c r="Y225" s="134"/>
      <c r="Z225" s="134"/>
      <c r="AA225" s="134"/>
      <c r="AB225" s="134"/>
      <c r="AC225" s="134"/>
      <c r="AD225" s="134"/>
      <c r="AE225" s="134"/>
      <c r="AF225" s="134">
        <v>4</v>
      </c>
      <c r="AG225" s="134">
        <v>4</v>
      </c>
      <c r="AH225" s="134"/>
      <c r="AI225" s="23"/>
      <c r="AJ225" s="23"/>
      <c r="AK225" s="23"/>
      <c r="AL225" s="23"/>
      <c r="AM225" s="23"/>
      <c r="AN225" s="23"/>
      <c r="AO225" s="23"/>
      <c r="AP225" s="23"/>
    </row>
    <row r="226" ht="13.5" spans="1:42">
      <c r="A226" s="40"/>
      <c r="B226" s="40"/>
      <c r="C226" s="40"/>
      <c r="D226" s="134"/>
      <c r="E226" s="134"/>
      <c r="F226" s="134"/>
      <c r="G226" s="134"/>
      <c r="H226" s="134"/>
      <c r="I226" s="134"/>
      <c r="J226" s="147"/>
      <c r="K226" s="134"/>
      <c r="L226" s="134"/>
      <c r="M226" s="134"/>
      <c r="N226" s="134"/>
      <c r="O226" s="147"/>
      <c r="P226" s="134"/>
      <c r="Q226" s="134"/>
      <c r="R226" s="134"/>
      <c r="S226" s="134"/>
      <c r="T226" s="134"/>
      <c r="U226" s="134"/>
      <c r="V226" s="134"/>
      <c r="W226" s="152"/>
      <c r="X226" s="134"/>
      <c r="Y226" s="134"/>
      <c r="Z226" s="134"/>
      <c r="AA226" s="134"/>
      <c r="AB226" s="134"/>
      <c r="AC226" s="134"/>
      <c r="AD226" s="134"/>
      <c r="AE226" s="134"/>
      <c r="AF226" s="134">
        <v>2.5</v>
      </c>
      <c r="AG226" s="134">
        <v>2.5</v>
      </c>
      <c r="AH226" s="134"/>
      <c r="AI226" s="23"/>
      <c r="AJ226" s="23"/>
      <c r="AK226" s="23"/>
      <c r="AL226" s="23"/>
      <c r="AM226" s="23"/>
      <c r="AN226" s="23"/>
      <c r="AO226" s="23"/>
      <c r="AP226" s="23"/>
    </row>
    <row r="227" ht="20.25" spans="1:42">
      <c r="A227" s="86" t="s">
        <v>104</v>
      </c>
      <c r="B227" s="40" t="s">
        <v>103</v>
      </c>
      <c r="C227" s="87" t="s">
        <v>147</v>
      </c>
      <c r="D227" s="88"/>
      <c r="E227" s="88"/>
      <c r="F227" s="89"/>
      <c r="G227" s="89"/>
      <c r="H227" s="89"/>
      <c r="I227" s="89"/>
      <c r="J227" s="89"/>
      <c r="K227" s="89"/>
      <c r="L227" s="116"/>
      <c r="M227" s="89"/>
      <c r="N227" s="89"/>
      <c r="O227" s="89"/>
      <c r="P227" s="89"/>
      <c r="Q227" s="89"/>
      <c r="R227" s="89"/>
      <c r="S227" s="88"/>
      <c r="T227" s="89"/>
      <c r="U227" s="116"/>
      <c r="V227" s="88"/>
      <c r="W227" s="118"/>
      <c r="X227" s="89"/>
      <c r="Y227" s="88"/>
      <c r="Z227" s="88"/>
      <c r="AA227" s="89"/>
      <c r="AB227" s="156">
        <v>4</v>
      </c>
      <c r="AC227" s="156">
        <v>4</v>
      </c>
      <c r="AD227" s="157">
        <v>4</v>
      </c>
      <c r="AE227" s="156">
        <v>4</v>
      </c>
      <c r="AF227" s="88"/>
      <c r="AG227" s="88"/>
      <c r="AH227" s="88"/>
      <c r="AI227" s="23">
        <f>IF(A227="","",COUNTIF(D227:AH228,"&gt;2")/2)</f>
        <v>4</v>
      </c>
      <c r="AJ227" s="23" cm="1">
        <f t="array" ref="AJ227">SUMPRODUCT(IFERROR((IFERROR(WEEKDAY($D$3:$AH$3,2),999)&lt;6)*D227:AH228,0))</f>
        <v>16</v>
      </c>
      <c r="AK227" s="23" cm="1">
        <f t="array" ref="AK227">SUMPRODUCT((IFERROR(WEEKDAY($D$3:$AH$3,2),999)&lt;6)*D229:AH229)</f>
        <v>3.5</v>
      </c>
      <c r="AL227" s="23" cm="1">
        <f t="array" ref="AL227">SUMPRODUCT(IFERROR((IFERROR(WEEKDAY($D$3:$AH$3,2),0)&gt;5)*D227:AH229,0))</f>
        <v>24</v>
      </c>
      <c r="AM227" s="23">
        <f>IFERROR(SUM(AJ227:AL229),"")</f>
        <v>43.5</v>
      </c>
      <c r="AN227" s="23" t="s">
        <v>148</v>
      </c>
      <c r="AO227" s="23" cm="1">
        <f t="array" ref="AO227">SUMPRODUCT((IFERROR((D227:AH227+D228:AH228+D229:AH229),0)&gt;8)*1,IFERROR((D227:AH227+D228:AH228+D229:AH229-8),0))</f>
        <v>11.5</v>
      </c>
      <c r="AP227" s="23">
        <f>SUM(D227:AH229)-AO227</f>
        <v>32</v>
      </c>
    </row>
    <row r="228" ht="20.25" spans="1:42">
      <c r="A228" s="86"/>
      <c r="B228" s="40"/>
      <c r="C228" s="87" t="s">
        <v>149</v>
      </c>
      <c r="D228" s="88"/>
      <c r="E228" s="88"/>
      <c r="F228" s="89"/>
      <c r="G228" s="89"/>
      <c r="H228" s="89"/>
      <c r="I228" s="89"/>
      <c r="J228" s="89"/>
      <c r="K228" s="89"/>
      <c r="L228" s="116"/>
      <c r="M228" s="89"/>
      <c r="N228" s="89"/>
      <c r="O228" s="89"/>
      <c r="P228" s="89"/>
      <c r="Q228" s="89"/>
      <c r="R228" s="89"/>
      <c r="S228" s="88"/>
      <c r="T228" s="89"/>
      <c r="U228" s="116"/>
      <c r="V228" s="88"/>
      <c r="W228" s="118"/>
      <c r="X228" s="89"/>
      <c r="Y228" s="88"/>
      <c r="Z228" s="88"/>
      <c r="AA228" s="89"/>
      <c r="AB228" s="156">
        <v>4</v>
      </c>
      <c r="AC228" s="156">
        <v>4</v>
      </c>
      <c r="AD228" s="157">
        <v>4</v>
      </c>
      <c r="AE228" s="156">
        <v>4</v>
      </c>
      <c r="AF228" s="88"/>
      <c r="AG228" s="88"/>
      <c r="AH228" s="119"/>
      <c r="AI228" s="23"/>
      <c r="AJ228" s="23"/>
      <c r="AK228" s="23"/>
      <c r="AL228" s="23"/>
      <c r="AM228" s="23"/>
      <c r="AN228" s="23"/>
      <c r="AO228" s="23"/>
      <c r="AP228" s="23"/>
    </row>
    <row r="229" ht="20.25" spans="1:42">
      <c r="A229" s="90"/>
      <c r="B229" s="40"/>
      <c r="C229" s="91" t="s">
        <v>150</v>
      </c>
      <c r="D229" s="88"/>
      <c r="E229" s="88"/>
      <c r="F229" s="88"/>
      <c r="G229" s="89"/>
      <c r="H229" s="89"/>
      <c r="I229" s="89"/>
      <c r="J229" s="89"/>
      <c r="K229" s="88"/>
      <c r="L229" s="88"/>
      <c r="M229" s="88"/>
      <c r="N229" s="89"/>
      <c r="O229" s="89"/>
      <c r="P229" s="88"/>
      <c r="Q229" s="88"/>
      <c r="R229" s="88"/>
      <c r="S229" s="88"/>
      <c r="T229" s="89"/>
      <c r="U229" s="89"/>
      <c r="V229" s="88"/>
      <c r="W229" s="118"/>
      <c r="X229" s="89"/>
      <c r="Y229" s="88"/>
      <c r="Z229" s="88"/>
      <c r="AA229" s="89"/>
      <c r="AB229" s="157">
        <v>1</v>
      </c>
      <c r="AC229" s="157">
        <v>2.5</v>
      </c>
      <c r="AD229" s="157">
        <v>4.5</v>
      </c>
      <c r="AE229" s="156">
        <v>3.5</v>
      </c>
      <c r="AF229" s="88"/>
      <c r="AG229" s="88"/>
      <c r="AH229" s="119"/>
      <c r="AI229" s="23"/>
      <c r="AJ229" s="23"/>
      <c r="AK229" s="23"/>
      <c r="AL229" s="23"/>
      <c r="AM229" s="23"/>
      <c r="AN229" s="23"/>
      <c r="AO229" s="23"/>
      <c r="AP229" s="23"/>
    </row>
    <row r="230" ht="13.5" spans="1:42">
      <c r="A230" s="135" t="s">
        <v>21</v>
      </c>
      <c r="B230" s="136" t="s">
        <v>20</v>
      </c>
      <c r="C230" s="136" t="s">
        <v>147</v>
      </c>
      <c r="D230" s="137"/>
      <c r="E230" s="137"/>
      <c r="F230" s="137"/>
      <c r="G230" s="137"/>
      <c r="H230" s="137"/>
      <c r="I230" s="137"/>
      <c r="J230" s="137"/>
      <c r="K230" s="137"/>
      <c r="L230" s="137"/>
      <c r="M230" s="137"/>
      <c r="N230" s="137"/>
      <c r="O230" s="137"/>
      <c r="P230" s="137"/>
      <c r="Q230" s="137"/>
      <c r="R230" s="137"/>
      <c r="S230" s="137">
        <v>4</v>
      </c>
      <c r="T230" s="137"/>
      <c r="U230" s="137">
        <v>4</v>
      </c>
      <c r="V230" s="137">
        <v>4</v>
      </c>
      <c r="AI230" s="23">
        <f>IF(A230="","",COUNTIF(D230:AH231,"&gt;2")/2)</f>
        <v>3</v>
      </c>
      <c r="AJ230" s="23" cm="1">
        <f t="array" ref="AJ230">SUMPRODUCT(IFERROR((IFERROR(WEEKDAY($D$3:$AH$3,2),999)&lt;6)*D230:AH231,0))</f>
        <v>24</v>
      </c>
      <c r="AK230" s="23" cm="1">
        <f t="array" ref="AK230">SUMPRODUCT((IFERROR(WEEKDAY($D$3:$AH$3,2),999)&lt;6)*D232:AH232)</f>
        <v>9</v>
      </c>
      <c r="AL230" s="23" cm="1">
        <f t="array" ref="AL230">SUMPRODUCT(IFERROR((IFERROR(WEEKDAY($D$3:$AH$3,2),0)&gt;5)*D230:AH232,0))</f>
        <v>0</v>
      </c>
      <c r="AM230" s="23">
        <f>IFERROR(SUM(AJ230:AL232),"")</f>
        <v>33</v>
      </c>
      <c r="AN230" s="23" t="s">
        <v>148</v>
      </c>
      <c r="AO230" s="23" cm="1">
        <f t="array" ref="AO230">SUMPRODUCT((IFERROR((D230:AH230+D231:AH231+D232:AH232),0)&gt;8)*1,IFERROR((D230:AH230+D231:AH231+D232:AH232-8),0))</f>
        <v>9</v>
      </c>
      <c r="AP230" s="23">
        <f>SUM(D230:AH232)-AO230</f>
        <v>24</v>
      </c>
    </row>
    <row r="231" ht="13.5" spans="1:42">
      <c r="A231" s="135"/>
      <c r="B231" s="136"/>
      <c r="C231" s="136" t="s">
        <v>149</v>
      </c>
      <c r="D231" s="137"/>
      <c r="E231" s="137"/>
      <c r="F231" s="137"/>
      <c r="G231" s="137"/>
      <c r="H231" s="137"/>
      <c r="I231" s="137"/>
      <c r="J231" s="137"/>
      <c r="K231" s="137"/>
      <c r="L231" s="137"/>
      <c r="M231" s="137"/>
      <c r="N231" s="137"/>
      <c r="O231" s="137"/>
      <c r="P231" s="137"/>
      <c r="Q231" s="137"/>
      <c r="R231" s="137"/>
      <c r="S231" s="137">
        <v>4</v>
      </c>
      <c r="T231" s="137"/>
      <c r="U231" s="137">
        <v>4</v>
      </c>
      <c r="V231" s="137">
        <v>4</v>
      </c>
      <c r="AI231" s="23"/>
      <c r="AJ231" s="23"/>
      <c r="AK231" s="23"/>
      <c r="AL231" s="23"/>
      <c r="AM231" s="23"/>
      <c r="AN231" s="23"/>
      <c r="AO231" s="23"/>
      <c r="AP231" s="23"/>
    </row>
    <row r="232" ht="13.5" spans="1:42">
      <c r="A232" s="135"/>
      <c r="B232" s="136"/>
      <c r="C232" s="136" t="s">
        <v>150</v>
      </c>
      <c r="D232" s="137"/>
      <c r="E232" s="137"/>
      <c r="F232" s="137"/>
      <c r="G232" s="137"/>
      <c r="H232" s="137"/>
      <c r="I232" s="137"/>
      <c r="J232" s="137"/>
      <c r="K232" s="137"/>
      <c r="L232" s="137"/>
      <c r="M232" s="137"/>
      <c r="N232" s="137"/>
      <c r="O232" s="137"/>
      <c r="P232" s="137"/>
      <c r="Q232" s="137"/>
      <c r="R232" s="137"/>
      <c r="S232" s="137">
        <v>2</v>
      </c>
      <c r="T232" s="137"/>
      <c r="U232" s="137">
        <v>3.5</v>
      </c>
      <c r="V232" s="137">
        <v>3.5</v>
      </c>
      <c r="AI232" s="23"/>
      <c r="AJ232" s="23"/>
      <c r="AK232" s="23"/>
      <c r="AL232" s="23"/>
      <c r="AM232" s="23"/>
      <c r="AN232" s="23"/>
      <c r="AO232" s="23"/>
      <c r="AP232" s="23"/>
    </row>
    <row r="233" ht="29.25" spans="1:42">
      <c r="A233" s="75" t="s">
        <v>90</v>
      </c>
      <c r="B233" s="40" t="s">
        <v>43</v>
      </c>
      <c r="C233" s="138" t="s">
        <v>147</v>
      </c>
      <c r="D233" s="80">
        <v>4</v>
      </c>
      <c r="E233" s="139"/>
      <c r="F233" s="139"/>
      <c r="G233" s="139"/>
      <c r="H233" s="139"/>
      <c r="I233" s="139"/>
      <c r="J233" s="139"/>
      <c r="K233" s="139"/>
      <c r="L233" s="139"/>
      <c r="M233" s="139"/>
      <c r="N233" s="139"/>
      <c r="O233" s="139"/>
      <c r="P233" s="139"/>
      <c r="Q233" s="139"/>
      <c r="R233" s="139"/>
      <c r="S233" s="139"/>
      <c r="T233" s="139"/>
      <c r="U233" s="139"/>
      <c r="V233" s="139"/>
      <c r="W233" s="80"/>
      <c r="X233" s="139"/>
      <c r="Y233" s="139"/>
      <c r="Z233" s="139"/>
      <c r="AA233" s="139"/>
      <c r="AB233" s="139"/>
      <c r="AC233" s="139"/>
      <c r="AD233" s="139"/>
      <c r="AE233" s="139"/>
      <c r="AF233" s="139"/>
      <c r="AG233" s="139"/>
      <c r="AH233" s="139"/>
      <c r="AI233" s="23">
        <f>IF(A233="","",COUNTIF(D233:AH234,"&gt;2")/2)</f>
        <v>1</v>
      </c>
      <c r="AJ233" s="23" cm="1">
        <f t="array" ref="AJ233">SUMPRODUCT(IFERROR((IFERROR(WEEKDAY($D$3:$AH$3,2),999)&lt;6)*D233:AH234,0))</f>
        <v>8</v>
      </c>
      <c r="AK233" s="23" cm="1">
        <f t="array" ref="AK233">SUMPRODUCT((IFERROR(WEEKDAY($D$3:$AH$3,2),999)&lt;6)*D235:AH235)</f>
        <v>3</v>
      </c>
      <c r="AL233" s="23" cm="1">
        <f t="array" ref="AL233">SUMPRODUCT(IFERROR((IFERROR(WEEKDAY($D$3:$AH$3,2),0)&gt;5)*D233:AH235,0))</f>
        <v>0</v>
      </c>
      <c r="AM233" s="23">
        <f>IFERROR(SUM(AJ233:AL235),"")</f>
        <v>11</v>
      </c>
      <c r="AN233" s="23" t="s">
        <v>148</v>
      </c>
      <c r="AO233" s="23" cm="1">
        <f t="array" ref="AO233">SUMPRODUCT((IFERROR((D233:AH233+D234:AH234+D235:AH235),0)&gt;8)*1,IFERROR((D233:AH233+D234:AH234+D235:AH235-8),0))</f>
        <v>3</v>
      </c>
      <c r="AP233" s="23">
        <f>SUM(D233:AH235)-AO233</f>
        <v>8</v>
      </c>
    </row>
    <row r="234" ht="29.25" spans="1:42">
      <c r="A234" s="75"/>
      <c r="B234" s="40"/>
      <c r="C234" s="138" t="s">
        <v>149</v>
      </c>
      <c r="D234" s="80">
        <v>4</v>
      </c>
      <c r="E234" s="139"/>
      <c r="F234" s="139"/>
      <c r="G234" s="139"/>
      <c r="H234" s="139"/>
      <c r="I234" s="139"/>
      <c r="J234" s="139"/>
      <c r="K234" s="139"/>
      <c r="L234" s="139"/>
      <c r="M234" s="139"/>
      <c r="N234" s="139"/>
      <c r="O234" s="139"/>
      <c r="P234" s="139"/>
      <c r="Q234" s="139"/>
      <c r="R234" s="139"/>
      <c r="S234" s="139"/>
      <c r="T234" s="139"/>
      <c r="U234" s="139"/>
      <c r="V234" s="139"/>
      <c r="W234" s="80"/>
      <c r="X234" s="139"/>
      <c r="Y234" s="139"/>
      <c r="Z234" s="139"/>
      <c r="AA234" s="139"/>
      <c r="AB234" s="139"/>
      <c r="AC234" s="139"/>
      <c r="AD234" s="139"/>
      <c r="AE234" s="139"/>
      <c r="AF234" s="139"/>
      <c r="AG234" s="139"/>
      <c r="AH234" s="139"/>
      <c r="AI234" s="23"/>
      <c r="AJ234" s="23"/>
      <c r="AK234" s="23"/>
      <c r="AL234" s="23"/>
      <c r="AM234" s="23"/>
      <c r="AN234" s="23"/>
      <c r="AO234" s="23"/>
      <c r="AP234" s="23"/>
    </row>
    <row r="235" ht="29.25" spans="1:42">
      <c r="A235" s="75"/>
      <c r="B235" s="40"/>
      <c r="C235" s="138" t="s">
        <v>150</v>
      </c>
      <c r="D235" s="80">
        <v>3</v>
      </c>
      <c r="E235" s="139"/>
      <c r="F235" s="139"/>
      <c r="G235" s="139"/>
      <c r="H235" s="139"/>
      <c r="I235" s="139"/>
      <c r="J235" s="139"/>
      <c r="K235" s="139"/>
      <c r="L235" s="139"/>
      <c r="M235" s="139"/>
      <c r="N235" s="139"/>
      <c r="O235" s="139"/>
      <c r="P235" s="139"/>
      <c r="Q235" s="139"/>
      <c r="R235" s="139"/>
      <c r="S235" s="139"/>
      <c r="T235" s="139"/>
      <c r="U235" s="139"/>
      <c r="V235" s="139"/>
      <c r="W235" s="80"/>
      <c r="X235" s="139"/>
      <c r="Y235" s="139"/>
      <c r="Z235" s="139"/>
      <c r="AA235" s="139"/>
      <c r="AB235" s="139"/>
      <c r="AC235" s="139"/>
      <c r="AD235" s="139"/>
      <c r="AE235" s="139"/>
      <c r="AF235" s="139"/>
      <c r="AG235" s="139"/>
      <c r="AH235" s="139"/>
      <c r="AI235" s="23"/>
      <c r="AJ235" s="23"/>
      <c r="AK235" s="23"/>
      <c r="AL235" s="23"/>
      <c r="AM235" s="23"/>
      <c r="AN235" s="23"/>
      <c r="AO235" s="23"/>
      <c r="AP235" s="23"/>
    </row>
    <row r="236" ht="29.25" spans="1:42">
      <c r="A236" s="75" t="s">
        <v>91</v>
      </c>
      <c r="B236" s="40" t="s">
        <v>43</v>
      </c>
      <c r="C236" s="138" t="s">
        <v>147</v>
      </c>
      <c r="D236" s="139"/>
      <c r="E236" s="139"/>
      <c r="F236" s="139"/>
      <c r="G236" s="139"/>
      <c r="H236" s="139"/>
      <c r="I236" s="139"/>
      <c r="J236" s="139"/>
      <c r="K236" s="80">
        <v>4</v>
      </c>
      <c r="L236" s="139"/>
      <c r="M236" s="139"/>
      <c r="N236" s="139"/>
      <c r="O236" s="139"/>
      <c r="P236" s="139"/>
      <c r="Q236" s="139"/>
      <c r="R236" s="139"/>
      <c r="S236" s="139"/>
      <c r="T236" s="139"/>
      <c r="U236" s="139"/>
      <c r="V236" s="139"/>
      <c r="W236" s="80"/>
      <c r="X236" s="139"/>
      <c r="Y236" s="139"/>
      <c r="Z236" s="139"/>
      <c r="AA236" s="139"/>
      <c r="AB236" s="139"/>
      <c r="AC236" s="139"/>
      <c r="AD236" s="139"/>
      <c r="AE236" s="139"/>
      <c r="AF236" s="139"/>
      <c r="AG236" s="139"/>
      <c r="AH236" s="139"/>
      <c r="AI236" s="23">
        <f>IF(A236="","",COUNTIF(D236:AH237,"&gt;2")/2)</f>
        <v>1</v>
      </c>
      <c r="AJ236" s="23" cm="1">
        <f t="array" ref="AJ236">SUMPRODUCT(IFERROR((IFERROR(WEEKDAY($D$3:$AH$3,2),999)&lt;6)*D236:AH237,0))</f>
        <v>8</v>
      </c>
      <c r="AK236" s="23" cm="1">
        <f t="array" ref="AK236">SUMPRODUCT((IFERROR(WEEKDAY($D$3:$AH$3,2),999)&lt;6)*D238:AH238)</f>
        <v>3</v>
      </c>
      <c r="AL236" s="23" cm="1">
        <f t="array" ref="AL236">SUMPRODUCT(IFERROR((IFERROR(WEEKDAY($D$3:$AH$3,2),0)&gt;5)*D236:AH238,0))</f>
        <v>0</v>
      </c>
      <c r="AM236" s="23">
        <f>IFERROR(SUM(AJ236:AL238),"")</f>
        <v>11</v>
      </c>
      <c r="AN236" s="23" t="s">
        <v>148</v>
      </c>
      <c r="AO236" s="23" cm="1">
        <f t="array" ref="AO236">SUMPRODUCT((IFERROR((D236:AH236+D237:AH237+D238:AH238),0)&gt;8)*1,IFERROR((D236:AH236+D237:AH237+D238:AH238-8),0))</f>
        <v>3</v>
      </c>
      <c r="AP236" s="23">
        <f>SUM(D236:AH238)-AO236</f>
        <v>8</v>
      </c>
    </row>
    <row r="237" ht="29.25" spans="1:42">
      <c r="A237" s="75"/>
      <c r="B237" s="40"/>
      <c r="C237" s="138" t="s">
        <v>149</v>
      </c>
      <c r="D237" s="139"/>
      <c r="E237" s="139"/>
      <c r="F237" s="139"/>
      <c r="G237" s="139"/>
      <c r="H237" s="139"/>
      <c r="I237" s="139"/>
      <c r="J237" s="139"/>
      <c r="K237" s="80">
        <v>4</v>
      </c>
      <c r="L237" s="139"/>
      <c r="M237" s="139"/>
      <c r="N237" s="139"/>
      <c r="O237" s="139"/>
      <c r="P237" s="139"/>
      <c r="Q237" s="139"/>
      <c r="R237" s="139"/>
      <c r="S237" s="139"/>
      <c r="T237" s="139"/>
      <c r="U237" s="139"/>
      <c r="V237" s="139"/>
      <c r="W237" s="80"/>
      <c r="X237" s="139"/>
      <c r="Y237" s="139"/>
      <c r="Z237" s="139"/>
      <c r="AA237" s="139"/>
      <c r="AB237" s="139"/>
      <c r="AC237" s="139"/>
      <c r="AD237" s="139"/>
      <c r="AE237" s="139"/>
      <c r="AF237" s="139"/>
      <c r="AG237" s="139"/>
      <c r="AH237" s="139"/>
      <c r="AI237" s="23"/>
      <c r="AJ237" s="23"/>
      <c r="AK237" s="23"/>
      <c r="AL237" s="23"/>
      <c r="AM237" s="23"/>
      <c r="AN237" s="23"/>
      <c r="AO237" s="23"/>
      <c r="AP237" s="23"/>
    </row>
    <row r="238" ht="29.25" spans="1:42">
      <c r="A238" s="75"/>
      <c r="B238" s="40"/>
      <c r="C238" s="138" t="s">
        <v>150</v>
      </c>
      <c r="D238" s="139"/>
      <c r="E238" s="139"/>
      <c r="F238" s="139"/>
      <c r="G238" s="139"/>
      <c r="H238" s="139"/>
      <c r="I238" s="139"/>
      <c r="J238" s="139"/>
      <c r="K238" s="80">
        <v>3</v>
      </c>
      <c r="L238" s="139"/>
      <c r="M238" s="139"/>
      <c r="N238" s="139"/>
      <c r="O238" s="139"/>
      <c r="P238" s="139"/>
      <c r="Q238" s="139"/>
      <c r="R238" s="139"/>
      <c r="S238" s="139"/>
      <c r="T238" s="139"/>
      <c r="U238" s="139"/>
      <c r="V238" s="139"/>
      <c r="W238" s="80"/>
      <c r="X238" s="139"/>
      <c r="Y238" s="139"/>
      <c r="Z238" s="139"/>
      <c r="AA238" s="139"/>
      <c r="AB238" s="139"/>
      <c r="AC238" s="139"/>
      <c r="AD238" s="139"/>
      <c r="AE238" s="139"/>
      <c r="AF238" s="139"/>
      <c r="AG238" s="139"/>
      <c r="AH238" s="139"/>
      <c r="AI238" s="23"/>
      <c r="AJ238" s="23"/>
      <c r="AK238" s="23"/>
      <c r="AL238" s="23"/>
      <c r="AM238" s="23"/>
      <c r="AN238" s="23"/>
      <c r="AO238" s="23"/>
      <c r="AP238" s="23"/>
    </row>
    <row r="239" ht="29.25" spans="1:42">
      <c r="A239" s="75" t="s">
        <v>92</v>
      </c>
      <c r="B239" s="40" t="s">
        <v>43</v>
      </c>
      <c r="C239" s="138" t="s">
        <v>147</v>
      </c>
      <c r="D239" s="139"/>
      <c r="E239" s="139"/>
      <c r="F239" s="139"/>
      <c r="G239" s="139"/>
      <c r="H239" s="139"/>
      <c r="I239" s="139"/>
      <c r="J239" s="139"/>
      <c r="K239" s="139"/>
      <c r="L239" s="139"/>
      <c r="M239" s="139"/>
      <c r="N239" s="139"/>
      <c r="O239" s="139"/>
      <c r="P239" s="139"/>
      <c r="Q239" s="139"/>
      <c r="R239" s="80">
        <v>4</v>
      </c>
      <c r="S239" s="139"/>
      <c r="T239" s="139"/>
      <c r="U239" s="139"/>
      <c r="V239" s="139"/>
      <c r="W239" s="80"/>
      <c r="X239" s="139"/>
      <c r="Y239" s="139"/>
      <c r="Z239" s="139"/>
      <c r="AA239" s="139"/>
      <c r="AB239" s="139"/>
      <c r="AC239" s="139"/>
      <c r="AD239" s="139"/>
      <c r="AE239" s="139"/>
      <c r="AF239" s="139"/>
      <c r="AG239" s="139"/>
      <c r="AH239" s="139"/>
      <c r="AI239" s="23">
        <f>IF(A239="","",COUNTIF(D239:AH240,"&gt;2")/2)</f>
        <v>1</v>
      </c>
      <c r="AJ239" s="23" cm="1">
        <f t="array" ref="AJ239">SUMPRODUCT(IFERROR((IFERROR(WEEKDAY($D$3:$AH$3,2),999)&lt;6)*D239:AH240,0))</f>
        <v>8</v>
      </c>
      <c r="AK239" s="23" cm="1">
        <f t="array" ref="AK239">SUMPRODUCT((IFERROR(WEEKDAY($D$3:$AH$3,2),999)&lt;6)*D241:AH241)</f>
        <v>3.5</v>
      </c>
      <c r="AL239" s="23" cm="1">
        <f t="array" ref="AL239">SUMPRODUCT(IFERROR((IFERROR(WEEKDAY($D$3:$AH$3,2),0)&gt;5)*D239:AH241,0))</f>
        <v>0</v>
      </c>
      <c r="AM239" s="23">
        <f>IFERROR(SUM(AJ239:AL241),"")</f>
        <v>11.5</v>
      </c>
      <c r="AN239" s="23" t="s">
        <v>148</v>
      </c>
      <c r="AO239" s="23" cm="1">
        <f t="array" ref="AO239">SUMPRODUCT((IFERROR((D239:AH239+D240:AH240+D241:AH241),0)&gt;8)*1,IFERROR((D239:AH239+D240:AH240+D241:AH241-8),0))</f>
        <v>3.5</v>
      </c>
      <c r="AP239" s="23">
        <f>SUM(D239:AH241)-AO239</f>
        <v>8</v>
      </c>
    </row>
    <row r="240" ht="29.25" spans="1:42">
      <c r="A240" s="75"/>
      <c r="B240" s="40"/>
      <c r="C240" s="138" t="s">
        <v>149</v>
      </c>
      <c r="D240" s="139"/>
      <c r="E240" s="139"/>
      <c r="F240" s="139"/>
      <c r="G240" s="139"/>
      <c r="H240" s="139"/>
      <c r="I240" s="139"/>
      <c r="J240" s="139"/>
      <c r="K240" s="139"/>
      <c r="L240" s="139"/>
      <c r="M240" s="139"/>
      <c r="N240" s="139"/>
      <c r="O240" s="139"/>
      <c r="P240" s="139"/>
      <c r="Q240" s="139"/>
      <c r="R240" s="80">
        <v>4</v>
      </c>
      <c r="S240" s="139"/>
      <c r="T240" s="139"/>
      <c r="U240" s="139"/>
      <c r="V240" s="139"/>
      <c r="W240" s="80"/>
      <c r="X240" s="139"/>
      <c r="Y240" s="139"/>
      <c r="Z240" s="139"/>
      <c r="AA240" s="139"/>
      <c r="AB240" s="139"/>
      <c r="AC240" s="139"/>
      <c r="AD240" s="139"/>
      <c r="AE240" s="139"/>
      <c r="AF240" s="139"/>
      <c r="AG240" s="139"/>
      <c r="AH240" s="139"/>
      <c r="AI240" s="23"/>
      <c r="AJ240" s="23"/>
      <c r="AK240" s="23"/>
      <c r="AL240" s="23"/>
      <c r="AM240" s="23"/>
      <c r="AN240" s="23"/>
      <c r="AO240" s="23"/>
      <c r="AP240" s="23"/>
    </row>
    <row r="241" ht="29.25" spans="1:42">
      <c r="A241" s="75"/>
      <c r="B241" s="40"/>
      <c r="C241" s="138" t="s">
        <v>150</v>
      </c>
      <c r="D241" s="139"/>
      <c r="E241" s="139"/>
      <c r="F241" s="139"/>
      <c r="G241" s="139"/>
      <c r="H241" s="139"/>
      <c r="I241" s="139"/>
      <c r="J241" s="139"/>
      <c r="K241" s="139"/>
      <c r="L241" s="139"/>
      <c r="M241" s="139"/>
      <c r="N241" s="139"/>
      <c r="O241" s="139"/>
      <c r="P241" s="139"/>
      <c r="Q241" s="139"/>
      <c r="R241" s="80">
        <v>3.5</v>
      </c>
      <c r="S241" s="139"/>
      <c r="T241" s="139"/>
      <c r="U241" s="139"/>
      <c r="V241" s="139"/>
      <c r="W241" s="80"/>
      <c r="X241" s="139"/>
      <c r="Y241" s="139"/>
      <c r="Z241" s="139"/>
      <c r="AA241" s="139"/>
      <c r="AB241" s="139"/>
      <c r="AC241" s="139"/>
      <c r="AD241" s="139"/>
      <c r="AE241" s="139"/>
      <c r="AF241" s="139"/>
      <c r="AG241" s="139"/>
      <c r="AH241" s="139"/>
      <c r="AI241" s="23"/>
      <c r="AJ241" s="23"/>
      <c r="AK241" s="23"/>
      <c r="AL241" s="23"/>
      <c r="AM241" s="23"/>
      <c r="AN241" s="23"/>
      <c r="AO241" s="23"/>
      <c r="AP241" s="23"/>
    </row>
    <row r="242" ht="29.25" spans="1:42">
      <c r="A242" s="75" t="s">
        <v>93</v>
      </c>
      <c r="B242" s="40" t="s">
        <v>43</v>
      </c>
      <c r="C242" s="138" t="s">
        <v>147</v>
      </c>
      <c r="D242" s="80">
        <v>4</v>
      </c>
      <c r="E242" s="139"/>
      <c r="F242" s="139"/>
      <c r="G242" s="139"/>
      <c r="H242" s="139"/>
      <c r="I242" s="139"/>
      <c r="J242" s="139"/>
      <c r="K242" s="139"/>
      <c r="L242" s="139"/>
      <c r="M242" s="139"/>
      <c r="N242" s="139"/>
      <c r="O242" s="139"/>
      <c r="P242" s="139"/>
      <c r="Q242" s="139"/>
      <c r="R242" s="139"/>
      <c r="S242" s="139"/>
      <c r="T242" s="139"/>
      <c r="U242" s="139"/>
      <c r="V242" s="139"/>
      <c r="W242" s="80"/>
      <c r="X242" s="139"/>
      <c r="Y242" s="139"/>
      <c r="Z242" s="139"/>
      <c r="AA242" s="139"/>
      <c r="AB242" s="139"/>
      <c r="AC242" s="139"/>
      <c r="AD242" s="139"/>
      <c r="AE242" s="139"/>
      <c r="AF242" s="139"/>
      <c r="AG242" s="139"/>
      <c r="AH242" s="139"/>
      <c r="AI242" s="23">
        <f>IF(A242="","",COUNTIF(D242:AH243,"&gt;2")/2)</f>
        <v>1</v>
      </c>
      <c r="AJ242" s="23" cm="1">
        <f t="array" ref="AJ242">SUMPRODUCT(IFERROR((IFERROR(WEEKDAY($D$3:$AH$3,2),999)&lt;6)*D242:AH243,0))</f>
        <v>8</v>
      </c>
      <c r="AK242" s="23" cm="1">
        <f t="array" ref="AK242">SUMPRODUCT((IFERROR(WEEKDAY($D$3:$AH$3,2),999)&lt;6)*D244:AH244)</f>
        <v>3</v>
      </c>
      <c r="AL242" s="23" cm="1">
        <f t="array" ref="AL242">SUMPRODUCT(IFERROR((IFERROR(WEEKDAY($D$3:$AH$3,2),0)&gt;5)*D242:AH244,0))</f>
        <v>0</v>
      </c>
      <c r="AM242" s="23">
        <f>IFERROR(SUM(AJ242:AL244),"")</f>
        <v>11</v>
      </c>
      <c r="AN242" s="23" t="s">
        <v>148</v>
      </c>
      <c r="AO242" s="23" cm="1">
        <f t="array" ref="AO242">SUMPRODUCT((IFERROR((D242:AH242+D243:AH243+D244:AH244),0)&gt;8)*1,IFERROR((D242:AH242+D243:AH243+D244:AH244-8),0))</f>
        <v>3</v>
      </c>
      <c r="AP242" s="23">
        <f>SUM(D242:AH244)-AO242</f>
        <v>8</v>
      </c>
    </row>
    <row r="243" ht="29.25" spans="1:42">
      <c r="A243" s="75"/>
      <c r="B243" s="40"/>
      <c r="C243" s="138" t="s">
        <v>149</v>
      </c>
      <c r="D243" s="80">
        <v>4</v>
      </c>
      <c r="E243" s="139"/>
      <c r="F243" s="139"/>
      <c r="G243" s="139"/>
      <c r="H243" s="139"/>
      <c r="I243" s="139"/>
      <c r="J243" s="139"/>
      <c r="K243" s="139"/>
      <c r="L243" s="139"/>
      <c r="M243" s="139"/>
      <c r="N243" s="139"/>
      <c r="O243" s="139"/>
      <c r="P243" s="139"/>
      <c r="Q243" s="139"/>
      <c r="R243" s="139"/>
      <c r="S243" s="139"/>
      <c r="T243" s="139"/>
      <c r="U243" s="139"/>
      <c r="V243" s="139"/>
      <c r="W243" s="80"/>
      <c r="X243" s="139"/>
      <c r="Y243" s="139"/>
      <c r="Z243" s="139"/>
      <c r="AA243" s="139"/>
      <c r="AB243" s="139"/>
      <c r="AC243" s="139"/>
      <c r="AD243" s="139"/>
      <c r="AE243" s="139"/>
      <c r="AF243" s="139"/>
      <c r="AG243" s="139"/>
      <c r="AH243" s="139"/>
      <c r="AI243" s="23"/>
      <c r="AJ243" s="23"/>
      <c r="AK243" s="23"/>
      <c r="AL243" s="23"/>
      <c r="AM243" s="23"/>
      <c r="AN243" s="23"/>
      <c r="AO243" s="23"/>
      <c r="AP243" s="23"/>
    </row>
    <row r="244" ht="29.25" spans="1:42">
      <c r="A244" s="75"/>
      <c r="B244" s="40"/>
      <c r="C244" s="138" t="s">
        <v>150</v>
      </c>
      <c r="D244" s="80">
        <v>3</v>
      </c>
      <c r="E244" s="139"/>
      <c r="F244" s="139"/>
      <c r="G244" s="139"/>
      <c r="H244" s="139"/>
      <c r="I244" s="139"/>
      <c r="J244" s="139"/>
      <c r="K244" s="139"/>
      <c r="L244" s="139"/>
      <c r="M244" s="139"/>
      <c r="N244" s="139"/>
      <c r="O244" s="139"/>
      <c r="P244" s="139"/>
      <c r="Q244" s="139"/>
      <c r="R244" s="139"/>
      <c r="S244" s="139"/>
      <c r="T244" s="139"/>
      <c r="U244" s="139"/>
      <c r="V244" s="139"/>
      <c r="W244" s="80"/>
      <c r="X244" s="139"/>
      <c r="Y244" s="139"/>
      <c r="Z244" s="139"/>
      <c r="AA244" s="139"/>
      <c r="AB244" s="139"/>
      <c r="AC244" s="139"/>
      <c r="AD244" s="139"/>
      <c r="AE244" s="139"/>
      <c r="AF244" s="139"/>
      <c r="AG244" s="139"/>
      <c r="AH244" s="139"/>
      <c r="AI244" s="23"/>
      <c r="AJ244" s="23"/>
      <c r="AK244" s="23"/>
      <c r="AL244" s="23"/>
      <c r="AM244" s="23"/>
      <c r="AN244" s="23"/>
      <c r="AO244" s="23"/>
      <c r="AP244" s="23"/>
    </row>
    <row r="245" ht="29.25" spans="1:42">
      <c r="A245" s="75" t="s">
        <v>94</v>
      </c>
      <c r="B245" s="40" t="s">
        <v>43</v>
      </c>
      <c r="C245" s="138" t="s">
        <v>147</v>
      </c>
      <c r="D245" s="80">
        <v>2</v>
      </c>
      <c r="E245" s="80">
        <v>4</v>
      </c>
      <c r="F245" s="139"/>
      <c r="G245" s="80">
        <v>4</v>
      </c>
      <c r="H245" s="139"/>
      <c r="I245" s="139"/>
      <c r="J245" s="139"/>
      <c r="K245" s="139"/>
      <c r="L245" s="139"/>
      <c r="M245" s="139"/>
      <c r="N245" s="139"/>
      <c r="O245" s="139"/>
      <c r="P245" s="139"/>
      <c r="Q245" s="139"/>
      <c r="R245" s="139"/>
      <c r="S245" s="139"/>
      <c r="T245" s="139"/>
      <c r="U245" s="139"/>
      <c r="V245" s="139"/>
      <c r="W245" s="80"/>
      <c r="X245" s="139"/>
      <c r="Y245" s="139"/>
      <c r="Z245" s="139"/>
      <c r="AA245" s="139"/>
      <c r="AB245" s="139"/>
      <c r="AC245" s="139"/>
      <c r="AD245" s="139"/>
      <c r="AE245" s="139"/>
      <c r="AF245" s="139"/>
      <c r="AG245" s="139"/>
      <c r="AH245" s="139"/>
      <c r="AI245" s="23">
        <f>IF(A245="","",COUNTIF(D245:AH246,"&gt;2")/2)</f>
        <v>1.5</v>
      </c>
      <c r="AJ245" s="23" cm="1">
        <f t="array" ref="AJ245">SUMPRODUCT(IFERROR((IFERROR(WEEKDAY($D$3:$AH$3,2),999)&lt;6)*D245:AH246,0))</f>
        <v>17.5</v>
      </c>
      <c r="AK245" s="23" cm="1">
        <f t="array" ref="AK245">SUMPRODUCT((IFERROR(WEEKDAY($D$3:$AH$3,2),999)&lt;6)*D247:AH247)</f>
        <v>0</v>
      </c>
      <c r="AL245" s="23" cm="1">
        <f t="array" ref="AL245">SUMPRODUCT(IFERROR((IFERROR(WEEKDAY($D$3:$AH$3,2),0)&gt;5)*D245:AH247,0))</f>
        <v>0</v>
      </c>
      <c r="AM245" s="23">
        <f>IFERROR(SUM(AJ245:AL247),"")</f>
        <v>17.5</v>
      </c>
      <c r="AN245" s="23" t="s">
        <v>148</v>
      </c>
      <c r="AO245" s="23" cm="1">
        <f t="array" ref="AO245">SUMPRODUCT((IFERROR((D245:AH245+D246:AH246+D247:AH247),0)&gt;8)*1,IFERROR((D245:AH245+D246:AH246+D247:AH247-8),0))</f>
        <v>0</v>
      </c>
      <c r="AP245" s="23">
        <f>SUM(D245:AH247)-AO245</f>
        <v>17.5</v>
      </c>
    </row>
    <row r="246" ht="29.25" spans="1:42">
      <c r="A246" s="75"/>
      <c r="B246" s="40"/>
      <c r="C246" s="138" t="s">
        <v>149</v>
      </c>
      <c r="D246" s="80">
        <v>2</v>
      </c>
      <c r="E246" s="80">
        <v>1.5</v>
      </c>
      <c r="F246" s="139"/>
      <c r="G246" s="80">
        <v>4</v>
      </c>
      <c r="H246" s="139"/>
      <c r="I246" s="139"/>
      <c r="J246" s="139"/>
      <c r="K246" s="139"/>
      <c r="L246" s="139"/>
      <c r="M246" s="139"/>
      <c r="N246" s="139"/>
      <c r="O246" s="139"/>
      <c r="P246" s="139"/>
      <c r="Q246" s="139"/>
      <c r="R246" s="139"/>
      <c r="S246" s="139"/>
      <c r="T246" s="139"/>
      <c r="U246" s="139"/>
      <c r="V246" s="139"/>
      <c r="W246" s="80"/>
      <c r="X246" s="139"/>
      <c r="Y246" s="139"/>
      <c r="Z246" s="139"/>
      <c r="AA246" s="139"/>
      <c r="AB246" s="139"/>
      <c r="AC246" s="139"/>
      <c r="AD246" s="139"/>
      <c r="AE246" s="139"/>
      <c r="AF246" s="139"/>
      <c r="AG246" s="139"/>
      <c r="AH246" s="139"/>
      <c r="AI246" s="23"/>
      <c r="AJ246" s="23"/>
      <c r="AK246" s="23"/>
      <c r="AL246" s="23"/>
      <c r="AM246" s="23"/>
      <c r="AN246" s="23"/>
      <c r="AO246" s="23"/>
      <c r="AP246" s="23"/>
    </row>
    <row r="247" ht="29.25" spans="1:42">
      <c r="A247" s="75"/>
      <c r="B247" s="40"/>
      <c r="C247" s="138" t="s">
        <v>150</v>
      </c>
      <c r="D247" s="80"/>
      <c r="E247" s="139"/>
      <c r="F247" s="139"/>
      <c r="G247" s="139"/>
      <c r="H247" s="139"/>
      <c r="I247" s="139"/>
      <c r="J247" s="139"/>
      <c r="K247" s="139"/>
      <c r="L247" s="139"/>
      <c r="M247" s="139"/>
      <c r="N247" s="139"/>
      <c r="O247" s="139"/>
      <c r="P247" s="139"/>
      <c r="Q247" s="139"/>
      <c r="R247" s="139"/>
      <c r="S247" s="139"/>
      <c r="T247" s="139"/>
      <c r="U247" s="139"/>
      <c r="V247" s="139"/>
      <c r="W247" s="80"/>
      <c r="X247" s="139"/>
      <c r="Y247" s="139"/>
      <c r="Z247" s="139"/>
      <c r="AA247" s="139"/>
      <c r="AB247" s="139"/>
      <c r="AC247" s="139"/>
      <c r="AD247" s="139"/>
      <c r="AE247" s="139"/>
      <c r="AF247" s="139"/>
      <c r="AG247" s="139"/>
      <c r="AH247" s="139"/>
      <c r="AI247" s="23"/>
      <c r="AJ247" s="23"/>
      <c r="AK247" s="23"/>
      <c r="AL247" s="23"/>
      <c r="AM247" s="23"/>
      <c r="AN247" s="23"/>
      <c r="AO247" s="23"/>
      <c r="AP247" s="23"/>
    </row>
    <row r="248" ht="21" spans="1:42">
      <c r="A248" s="140" t="s">
        <v>95</v>
      </c>
      <c r="B248" s="40" t="s">
        <v>43</v>
      </c>
      <c r="C248" s="141" t="s">
        <v>147</v>
      </c>
      <c r="D248" s="142"/>
      <c r="E248" s="142">
        <v>2</v>
      </c>
      <c r="F248" s="142">
        <v>8</v>
      </c>
      <c r="G248" s="142">
        <v>3.5</v>
      </c>
      <c r="H248" s="142">
        <v>3.5</v>
      </c>
      <c r="I248" s="142">
        <v>3.5</v>
      </c>
      <c r="J248" s="142"/>
      <c r="K248" s="142">
        <v>3.5</v>
      </c>
      <c r="L248" s="142">
        <v>3.5</v>
      </c>
      <c r="M248" s="142">
        <v>3.5</v>
      </c>
      <c r="N248" s="142">
        <v>3.5</v>
      </c>
      <c r="O248" s="142">
        <v>3.5</v>
      </c>
      <c r="P248" s="142">
        <v>3.5</v>
      </c>
      <c r="Q248" s="153"/>
      <c r="R248" s="142"/>
      <c r="S248" s="142">
        <v>3.5</v>
      </c>
      <c r="T248" s="142">
        <v>3.5</v>
      </c>
      <c r="U248" s="142">
        <v>3.5</v>
      </c>
      <c r="V248" s="142">
        <v>3.5</v>
      </c>
      <c r="W248" s="47">
        <v>3.5</v>
      </c>
      <c r="X248" s="142">
        <v>3.5</v>
      </c>
      <c r="Y248" s="142">
        <v>3.5</v>
      </c>
      <c r="Z248" s="142"/>
      <c r="AA248" s="142"/>
      <c r="AB248" s="142">
        <v>3.5</v>
      </c>
      <c r="AC248" s="142">
        <v>3.5</v>
      </c>
      <c r="AD248" s="142">
        <v>3.5</v>
      </c>
      <c r="AE248" s="142">
        <v>3.5</v>
      </c>
      <c r="AF248" s="142">
        <v>3.5</v>
      </c>
      <c r="AG248" s="142">
        <v>4</v>
      </c>
      <c r="AH248" s="142"/>
      <c r="AI248" s="23">
        <f>IF(A248="","",COUNTIF(D248:AH249,"&gt;2")/2)</f>
        <v>23</v>
      </c>
      <c r="AJ248" s="23" cm="1">
        <f t="array" ref="AJ248">SUMPRODUCT(IFERROR((IFERROR(WEEKDAY($D$3:$AH$3,2),999)&lt;6)*D248:AH249,0))</f>
        <v>192</v>
      </c>
      <c r="AK248" s="23" cm="1">
        <f t="array" ref="AK248">SUMPRODUCT((IFERROR(WEEKDAY($D$3:$AH$3,2),999)&lt;6)*D250:AH250)</f>
        <v>33.5</v>
      </c>
      <c r="AL248" s="23" cm="1">
        <f t="array" ref="AL248">SUMPRODUCT(IFERROR((IFERROR(WEEKDAY($D$3:$AH$3,2),0)&gt;5)*D248:AH250,0))</f>
        <v>70.5</v>
      </c>
      <c r="AM248" s="23">
        <f>IFERROR(SUM(AJ248:AL250),"")</f>
        <v>296</v>
      </c>
      <c r="AN248" s="23" t="s">
        <v>148</v>
      </c>
      <c r="AO248" s="23" cm="1">
        <f t="array" ref="AO248">SUMPRODUCT((IFERROR((D248:AH248+D249:AH249+D250:AH250),0)&gt;8)*1,IFERROR((D248:AH248+D249:AH249+D250:AH250-8),0))</f>
        <v>104.5</v>
      </c>
      <c r="AP248" s="23">
        <f>SUM(D248:AH250)-AO248</f>
        <v>191.5</v>
      </c>
    </row>
    <row r="249" ht="21" spans="1:42">
      <c r="A249" s="140"/>
      <c r="B249" s="40"/>
      <c r="C249" s="141" t="s">
        <v>149</v>
      </c>
      <c r="D249" s="143">
        <v>4.5</v>
      </c>
      <c r="E249" s="142">
        <v>1</v>
      </c>
      <c r="F249" s="142"/>
      <c r="G249" s="142">
        <v>7.5</v>
      </c>
      <c r="H249" s="142">
        <v>7.5</v>
      </c>
      <c r="I249" s="142">
        <v>5.5</v>
      </c>
      <c r="J249" s="142"/>
      <c r="K249" s="142">
        <v>7.5</v>
      </c>
      <c r="L249" s="142">
        <v>7.5</v>
      </c>
      <c r="M249" s="142">
        <v>7.5</v>
      </c>
      <c r="N249" s="142">
        <v>7.5</v>
      </c>
      <c r="O249" s="142">
        <v>7.5</v>
      </c>
      <c r="P249" s="142">
        <v>7.5</v>
      </c>
      <c r="Q249" s="142"/>
      <c r="R249" s="142"/>
      <c r="S249" s="142">
        <v>7.5</v>
      </c>
      <c r="T249" s="142">
        <v>7.5</v>
      </c>
      <c r="U249" s="142">
        <v>7.5</v>
      </c>
      <c r="V249" s="142">
        <v>7.5</v>
      </c>
      <c r="W249" s="47">
        <v>7.5</v>
      </c>
      <c r="X249" s="142">
        <v>7.5</v>
      </c>
      <c r="Y249" s="142">
        <v>7.5</v>
      </c>
      <c r="Z249" s="142"/>
      <c r="AA249" s="142"/>
      <c r="AB249" s="142">
        <v>7.5</v>
      </c>
      <c r="AC249" s="142">
        <v>7.5</v>
      </c>
      <c r="AD249" s="142">
        <v>8</v>
      </c>
      <c r="AE249" s="142">
        <v>7.5</v>
      </c>
      <c r="AF249" s="142">
        <v>7.5</v>
      </c>
      <c r="AG249" s="142">
        <v>7.5</v>
      </c>
      <c r="AH249" s="142"/>
      <c r="AI249" s="23"/>
      <c r="AJ249" s="23"/>
      <c r="AK249" s="23"/>
      <c r="AL249" s="23"/>
      <c r="AM249" s="23"/>
      <c r="AN249" s="23"/>
      <c r="AO249" s="23"/>
      <c r="AP249" s="23"/>
    </row>
    <row r="250" ht="21" spans="1:42">
      <c r="A250" s="140"/>
      <c r="B250" s="40"/>
      <c r="C250" s="141" t="s">
        <v>150</v>
      </c>
      <c r="D250" s="142"/>
      <c r="E250" s="142"/>
      <c r="F250" s="142"/>
      <c r="G250" s="142">
        <v>2</v>
      </c>
      <c r="H250" s="142">
        <v>2</v>
      </c>
      <c r="I250" s="142"/>
      <c r="J250" s="142"/>
      <c r="K250" s="142">
        <v>2</v>
      </c>
      <c r="L250" s="142">
        <v>2</v>
      </c>
      <c r="M250" s="142"/>
      <c r="N250" s="142">
        <v>3</v>
      </c>
      <c r="O250" s="142">
        <v>2.5</v>
      </c>
      <c r="P250" s="142"/>
      <c r="Q250" s="142"/>
      <c r="R250" s="142"/>
      <c r="S250" s="142">
        <v>3</v>
      </c>
      <c r="T250" s="142">
        <v>2.5</v>
      </c>
      <c r="U250" s="142">
        <v>2</v>
      </c>
      <c r="V250" s="142">
        <v>1.5</v>
      </c>
      <c r="W250" s="47">
        <v>2</v>
      </c>
      <c r="X250" s="142"/>
      <c r="Y250" s="142">
        <v>0.5</v>
      </c>
      <c r="Z250" s="142"/>
      <c r="AA250" s="142"/>
      <c r="AB250" s="142">
        <v>3.5</v>
      </c>
      <c r="AC250" s="142">
        <v>4</v>
      </c>
      <c r="AD250" s="142">
        <v>2</v>
      </c>
      <c r="AE250" s="142">
        <v>2</v>
      </c>
      <c r="AF250" s="142">
        <v>2</v>
      </c>
      <c r="AG250" s="142">
        <v>1</v>
      </c>
      <c r="AH250" s="142"/>
      <c r="AI250" s="23"/>
      <c r="AJ250" s="23"/>
      <c r="AK250" s="23"/>
      <c r="AL250" s="23"/>
      <c r="AM250" s="23"/>
      <c r="AN250" s="23"/>
      <c r="AO250" s="23"/>
      <c r="AP250" s="23"/>
    </row>
    <row r="251" ht="21" spans="1:42">
      <c r="A251" s="140" t="s">
        <v>96</v>
      </c>
      <c r="B251" s="141" t="s">
        <v>43</v>
      </c>
      <c r="C251" s="141" t="s">
        <v>147</v>
      </c>
      <c r="D251" s="142"/>
      <c r="E251" s="142"/>
      <c r="F251" s="142"/>
      <c r="G251" s="142"/>
      <c r="H251" s="142"/>
      <c r="I251" s="142"/>
      <c r="J251" s="142"/>
      <c r="K251" s="142"/>
      <c r="L251" s="142"/>
      <c r="M251" s="142"/>
      <c r="N251" s="142"/>
      <c r="O251" s="142"/>
      <c r="P251" s="142"/>
      <c r="Q251" s="142"/>
      <c r="R251" s="142"/>
      <c r="S251" s="142"/>
      <c r="T251" s="142"/>
      <c r="U251" s="142"/>
      <c r="V251" s="142"/>
      <c r="W251" s="47"/>
      <c r="X251" s="142"/>
      <c r="Y251" s="142"/>
      <c r="Z251" s="142"/>
      <c r="AA251" s="142"/>
      <c r="AB251" s="142">
        <v>3.5</v>
      </c>
      <c r="AC251" s="142">
        <v>3.5</v>
      </c>
      <c r="AD251" s="142">
        <v>3.5</v>
      </c>
      <c r="AE251" s="142">
        <v>3.5</v>
      </c>
      <c r="AF251" s="142">
        <v>3.5</v>
      </c>
      <c r="AG251" s="142">
        <v>1</v>
      </c>
      <c r="AH251" s="142"/>
      <c r="AI251" s="23">
        <f>IF(A251="","",COUNTIF(D251:AH252,"&gt;2")/2)</f>
        <v>5</v>
      </c>
      <c r="AJ251" s="23" cm="1">
        <f t="array" ref="AJ251">SUMPRODUCT(IFERROR((IFERROR(WEEKDAY($D$3:$AH$3,2),999)&lt;6)*D251:AH252,0))</f>
        <v>34</v>
      </c>
      <c r="AK251" s="23" cm="1">
        <f t="array" ref="AK251">SUMPRODUCT((IFERROR(WEEKDAY($D$3:$AH$3,2),999)&lt;6)*D253:AH253)</f>
        <v>1</v>
      </c>
      <c r="AL251" s="23" cm="1">
        <f t="array" ref="AL251">SUMPRODUCT(IFERROR((IFERROR(WEEKDAY($D$3:$AH$3,2),0)&gt;5)*D251:AH253,0))</f>
        <v>20</v>
      </c>
      <c r="AM251" s="23">
        <f>IFERROR(SUM(AJ251:AL253),"")</f>
        <v>55</v>
      </c>
      <c r="AN251" s="23" t="s">
        <v>148</v>
      </c>
      <c r="AO251" s="23" cm="1">
        <f t="array" ref="AO251">SUMPRODUCT((IFERROR((D251:AH251+D252:AH252+D253:AH253),0)&gt;8)*1,IFERROR((D251:AH251+D252:AH252+D253:AH253-8),0))</f>
        <v>15</v>
      </c>
      <c r="AP251" s="23">
        <f>SUM(D251:AH253)-AO251</f>
        <v>40</v>
      </c>
    </row>
    <row r="252" ht="21" spans="1:42">
      <c r="A252" s="140"/>
      <c r="B252" s="141"/>
      <c r="C252" s="141" t="s">
        <v>149</v>
      </c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47"/>
      <c r="X252" s="142"/>
      <c r="Y252" s="142"/>
      <c r="Z252" s="142"/>
      <c r="AA252" s="142"/>
      <c r="AB252" s="142">
        <v>7.5</v>
      </c>
      <c r="AC252" s="142">
        <v>7.5</v>
      </c>
      <c r="AD252" s="142">
        <v>3.5</v>
      </c>
      <c r="AE252" s="142">
        <v>7.5</v>
      </c>
      <c r="AF252" s="142">
        <v>7.5</v>
      </c>
      <c r="AG252" s="142"/>
      <c r="AH252" s="142"/>
      <c r="AI252" s="23"/>
      <c r="AJ252" s="23"/>
      <c r="AK252" s="23"/>
      <c r="AL252" s="23"/>
      <c r="AM252" s="23"/>
      <c r="AN252" s="23"/>
      <c r="AO252" s="23"/>
      <c r="AP252" s="23"/>
    </row>
    <row r="253" ht="21" spans="1:42">
      <c r="A253" s="144"/>
      <c r="B253" s="145"/>
      <c r="C253" s="145" t="s">
        <v>150</v>
      </c>
      <c r="D253" s="146"/>
      <c r="E253" s="146"/>
      <c r="F253" s="146"/>
      <c r="G253" s="146"/>
      <c r="H253" s="146"/>
      <c r="I253" s="146"/>
      <c r="J253" s="146"/>
      <c r="K253" s="146"/>
      <c r="L253" s="142"/>
      <c r="M253" s="146"/>
      <c r="N253" s="142"/>
      <c r="O253" s="146"/>
      <c r="P253" s="146"/>
      <c r="Q253" s="146"/>
      <c r="R253" s="146"/>
      <c r="S253" s="146"/>
      <c r="T253" s="146"/>
      <c r="U253" s="146"/>
      <c r="V253" s="146"/>
      <c r="W253" s="47"/>
      <c r="X253" s="146"/>
      <c r="Y253" s="146"/>
      <c r="Z253" s="146"/>
      <c r="AA253" s="146"/>
      <c r="AB253" s="142"/>
      <c r="AC253" s="142">
        <v>1</v>
      </c>
      <c r="AD253" s="142">
        <v>0</v>
      </c>
      <c r="AE253" s="142">
        <v>2</v>
      </c>
      <c r="AF253" s="142">
        <v>0</v>
      </c>
      <c r="AG253" s="142"/>
      <c r="AH253" s="146"/>
      <c r="AI253" s="23"/>
      <c r="AJ253" s="23"/>
      <c r="AK253" s="23"/>
      <c r="AL253" s="23"/>
      <c r="AM253" s="23"/>
      <c r="AN253" s="23"/>
      <c r="AO253" s="23"/>
      <c r="AP253" s="23"/>
    </row>
    <row r="254" ht="21" spans="1:42">
      <c r="A254" s="140" t="s">
        <v>97</v>
      </c>
      <c r="B254" s="40" t="s">
        <v>43</v>
      </c>
      <c r="C254" s="141" t="s">
        <v>147</v>
      </c>
      <c r="D254" s="142"/>
      <c r="E254" s="142"/>
      <c r="F254" s="142"/>
      <c r="G254" s="142"/>
      <c r="H254" s="142"/>
      <c r="I254" s="142"/>
      <c r="J254" s="142">
        <v>3.5</v>
      </c>
      <c r="K254" s="142">
        <v>3.5</v>
      </c>
      <c r="L254" s="142">
        <v>3.5</v>
      </c>
      <c r="M254" s="142">
        <v>3.5</v>
      </c>
      <c r="N254" s="142">
        <v>3.5</v>
      </c>
      <c r="O254" s="142">
        <v>3.5</v>
      </c>
      <c r="P254" s="142"/>
      <c r="Q254" s="142">
        <v>3.5</v>
      </c>
      <c r="R254" s="142">
        <v>3.5</v>
      </c>
      <c r="S254" s="142"/>
      <c r="T254" s="142"/>
      <c r="U254" s="142"/>
      <c r="V254" s="142">
        <v>3.5</v>
      </c>
      <c r="W254" s="47">
        <v>3.5</v>
      </c>
      <c r="X254" s="142"/>
      <c r="Y254" s="142"/>
      <c r="Z254" s="142"/>
      <c r="AA254" s="142"/>
      <c r="AB254" s="142"/>
      <c r="AC254" s="142"/>
      <c r="AD254" s="142"/>
      <c r="AE254" s="142"/>
      <c r="AF254" s="142"/>
      <c r="AG254" s="142"/>
      <c r="AH254" s="142"/>
      <c r="AI254" s="23">
        <f>IF(A254="","",COUNTIF(D254:AH255,"&gt;2")/2)</f>
        <v>10</v>
      </c>
      <c r="AJ254" s="23" cm="1">
        <f t="array" ref="AJ254">SUMPRODUCT(IFERROR((IFERROR(WEEKDAY($D$3:$AH$3,2),999)&lt;6)*D254:AH255,0))</f>
        <v>77</v>
      </c>
      <c r="AK254" s="23" cm="1">
        <f t="array" ref="AK254">SUMPRODUCT((IFERROR(WEEKDAY($D$3:$AH$3,2),999)&lt;6)*D256:AH256)</f>
        <v>7</v>
      </c>
      <c r="AL254" s="23" cm="1">
        <f t="array" ref="AL254">SUMPRODUCT(IFERROR((IFERROR(WEEKDAY($D$3:$AH$3,2),0)&gt;5)*D254:AH256,0))</f>
        <v>36</v>
      </c>
      <c r="AM254" s="23">
        <f>IFERROR(SUM(AJ254:AL256),"")</f>
        <v>120</v>
      </c>
      <c r="AN254" s="23" t="s">
        <v>148</v>
      </c>
      <c r="AO254" s="23" cm="1">
        <f t="array" ref="AO254">SUMPRODUCT((IFERROR((D254:AH254+D255:AH255+D256:AH256),0)&gt;8)*1,IFERROR((D254:AH254+D255:AH255+D256:AH256-8),0))</f>
        <v>40</v>
      </c>
      <c r="AP254" s="23">
        <f>SUM(D254:AH256)-AO254</f>
        <v>80</v>
      </c>
    </row>
    <row r="255" ht="21" spans="1:42">
      <c r="A255" s="140"/>
      <c r="B255" s="40"/>
      <c r="C255" s="141" t="s">
        <v>149</v>
      </c>
      <c r="D255" s="142"/>
      <c r="E255" s="142"/>
      <c r="F255" s="142"/>
      <c r="G255" s="142"/>
      <c r="H255" s="142"/>
      <c r="I255" s="142"/>
      <c r="J255" s="142">
        <v>7.5</v>
      </c>
      <c r="K255" s="142">
        <v>7.5</v>
      </c>
      <c r="L255" s="142">
        <v>7.5</v>
      </c>
      <c r="M255" s="142">
        <v>7.5</v>
      </c>
      <c r="N255" s="142">
        <v>7.5</v>
      </c>
      <c r="O255" s="142">
        <v>7.5</v>
      </c>
      <c r="P255" s="142"/>
      <c r="Q255" s="142">
        <v>7.5</v>
      </c>
      <c r="R255" s="142">
        <v>7.5</v>
      </c>
      <c r="S255" s="142"/>
      <c r="T255" s="142"/>
      <c r="U255" s="142"/>
      <c r="V255" s="142">
        <v>7.5</v>
      </c>
      <c r="W255" s="47">
        <v>7.5</v>
      </c>
      <c r="X255" s="142"/>
      <c r="Y255" s="142"/>
      <c r="Z255" s="142"/>
      <c r="AA255" s="142"/>
      <c r="AB255" s="142"/>
      <c r="AC255" s="142"/>
      <c r="AD255" s="142"/>
      <c r="AE255" s="142"/>
      <c r="AF255" s="142"/>
      <c r="AG255" s="142"/>
      <c r="AH255" s="142"/>
      <c r="AI255" s="23"/>
      <c r="AJ255" s="23"/>
      <c r="AK255" s="23"/>
      <c r="AL255" s="23"/>
      <c r="AM255" s="23"/>
      <c r="AN255" s="23"/>
      <c r="AO255" s="23"/>
      <c r="AP255" s="23"/>
    </row>
    <row r="256" ht="21" spans="1:42">
      <c r="A256" s="144"/>
      <c r="B256" s="40"/>
      <c r="C256" s="145" t="s">
        <v>150</v>
      </c>
      <c r="D256" s="146"/>
      <c r="E256" s="146"/>
      <c r="F256" s="146"/>
      <c r="G256" s="146"/>
      <c r="H256" s="146"/>
      <c r="I256" s="146"/>
      <c r="J256" s="146">
        <v>1</v>
      </c>
      <c r="K256" s="146"/>
      <c r="L256" s="142">
        <v>2</v>
      </c>
      <c r="M256" s="146"/>
      <c r="N256" s="142">
        <v>2</v>
      </c>
      <c r="O256" s="146"/>
      <c r="P256" s="146"/>
      <c r="Q256" s="146"/>
      <c r="R256" s="146">
        <v>1.5</v>
      </c>
      <c r="S256" s="146"/>
      <c r="T256" s="146"/>
      <c r="U256" s="146"/>
      <c r="V256" s="146">
        <v>1.5</v>
      </c>
      <c r="W256" s="48">
        <v>2</v>
      </c>
      <c r="X256" s="146"/>
      <c r="Y256" s="146"/>
      <c r="Z256" s="146"/>
      <c r="AA256" s="146"/>
      <c r="AB256" s="146"/>
      <c r="AC256" s="146"/>
      <c r="AD256" s="146"/>
      <c r="AE256" s="146"/>
      <c r="AF256" s="146"/>
      <c r="AG256" s="146"/>
      <c r="AH256" s="146"/>
      <c r="AI256" s="23"/>
      <c r="AJ256" s="23"/>
      <c r="AK256" s="23"/>
      <c r="AL256" s="23"/>
      <c r="AM256" s="23"/>
      <c r="AN256" s="23"/>
      <c r="AO256" s="23"/>
      <c r="AP256" s="23"/>
    </row>
    <row r="257" ht="21" spans="1:42">
      <c r="A257" s="140" t="s">
        <v>98</v>
      </c>
      <c r="B257" s="40" t="s">
        <v>43</v>
      </c>
      <c r="C257" s="141" t="s">
        <v>147</v>
      </c>
      <c r="D257" s="142"/>
      <c r="E257" s="142"/>
      <c r="F257" s="142"/>
      <c r="G257" s="142"/>
      <c r="H257" s="142"/>
      <c r="I257" s="142">
        <v>3.5</v>
      </c>
      <c r="J257" s="142"/>
      <c r="K257" s="142"/>
      <c r="L257" s="142"/>
      <c r="M257" s="142"/>
      <c r="N257" s="142"/>
      <c r="O257" s="142"/>
      <c r="P257" s="142"/>
      <c r="Q257" s="142"/>
      <c r="R257" s="142"/>
      <c r="S257" s="142"/>
      <c r="T257" s="142"/>
      <c r="U257" s="142"/>
      <c r="V257" s="142"/>
      <c r="W257" s="47"/>
      <c r="X257" s="142"/>
      <c r="Y257" s="142"/>
      <c r="Z257" s="142"/>
      <c r="AA257" s="142"/>
      <c r="AB257" s="142"/>
      <c r="AC257" s="142"/>
      <c r="AD257" s="142"/>
      <c r="AE257" s="142"/>
      <c r="AF257" s="142"/>
      <c r="AG257" s="142"/>
      <c r="AH257" s="142"/>
      <c r="AI257" s="23">
        <f>IF(A257="","",COUNTIF(D257:AH258,"&gt;2")/2)</f>
        <v>1</v>
      </c>
      <c r="AJ257" s="23" cm="1">
        <f t="array" ref="AJ257">SUMPRODUCT(IFERROR((IFERROR(WEEKDAY($D$3:$AH$3,2),999)&lt;6)*D257:AH258,0))</f>
        <v>0</v>
      </c>
      <c r="AK257" s="23" cm="1">
        <f t="array" ref="AK257">SUMPRODUCT((IFERROR(WEEKDAY($D$3:$AH$3,2),999)&lt;6)*D259:AH259)</f>
        <v>0</v>
      </c>
      <c r="AL257" s="23" cm="1">
        <f t="array" ref="AL257">SUMPRODUCT(IFERROR((IFERROR(WEEKDAY($D$3:$AH$3,2),0)&gt;5)*D257:AH259,0))</f>
        <v>11</v>
      </c>
      <c r="AM257" s="23">
        <f>IFERROR(SUM(AJ257:AL259),"")</f>
        <v>11</v>
      </c>
      <c r="AN257" s="23" t="s">
        <v>148</v>
      </c>
      <c r="AO257" s="23" cm="1">
        <f t="array" ref="AO257">SUMPRODUCT((IFERROR((D257:AH257+D258:AH258+D259:AH259),0)&gt;8)*1,IFERROR((D257:AH257+D258:AH258+D259:AH259-8),0))</f>
        <v>3</v>
      </c>
      <c r="AP257" s="23">
        <f>SUM(D257:AH259)-AO257</f>
        <v>8</v>
      </c>
    </row>
    <row r="258" ht="21" spans="1:42">
      <c r="A258" s="140"/>
      <c r="B258" s="40"/>
      <c r="C258" s="141" t="s">
        <v>149</v>
      </c>
      <c r="D258" s="142"/>
      <c r="E258" s="142"/>
      <c r="F258" s="142"/>
      <c r="G258" s="142"/>
      <c r="H258" s="142"/>
      <c r="I258" s="142">
        <v>7.5</v>
      </c>
      <c r="J258" s="142"/>
      <c r="K258" s="142"/>
      <c r="L258" s="142"/>
      <c r="M258" s="142"/>
      <c r="N258" s="142"/>
      <c r="O258" s="142"/>
      <c r="P258" s="142"/>
      <c r="Q258" s="142"/>
      <c r="R258" s="142"/>
      <c r="S258" s="142"/>
      <c r="T258" s="142"/>
      <c r="U258" s="142"/>
      <c r="V258" s="142"/>
      <c r="W258" s="47"/>
      <c r="X258" s="142"/>
      <c r="Y258" s="142"/>
      <c r="Z258" s="142"/>
      <c r="AA258" s="142"/>
      <c r="AB258" s="142"/>
      <c r="AC258" s="142"/>
      <c r="AD258" s="142"/>
      <c r="AE258" s="142"/>
      <c r="AF258" s="142"/>
      <c r="AG258" s="142"/>
      <c r="AH258" s="142"/>
      <c r="AI258" s="23"/>
      <c r="AJ258" s="23"/>
      <c r="AK258" s="23"/>
      <c r="AL258" s="23"/>
      <c r="AM258" s="23"/>
      <c r="AN258" s="23"/>
      <c r="AO258" s="23"/>
      <c r="AP258" s="23"/>
    </row>
    <row r="259" ht="21" spans="1:42">
      <c r="A259" s="140"/>
      <c r="B259" s="40"/>
      <c r="C259" s="141" t="s">
        <v>150</v>
      </c>
      <c r="D259" s="142"/>
      <c r="E259" s="142"/>
      <c r="F259" s="142"/>
      <c r="G259" s="142"/>
      <c r="H259" s="142"/>
      <c r="I259" s="142"/>
      <c r="J259" s="142"/>
      <c r="K259" s="142"/>
      <c r="L259" s="142"/>
      <c r="M259" s="142"/>
      <c r="N259" s="142"/>
      <c r="O259" s="142"/>
      <c r="P259" s="142"/>
      <c r="Q259" s="142"/>
      <c r="R259" s="142"/>
      <c r="S259" s="142"/>
      <c r="T259" s="142"/>
      <c r="U259" s="142"/>
      <c r="V259" s="142"/>
      <c r="W259" s="47"/>
      <c r="X259" s="142"/>
      <c r="Y259" s="142"/>
      <c r="Z259" s="142"/>
      <c r="AA259" s="142"/>
      <c r="AB259" s="142"/>
      <c r="AC259" s="142"/>
      <c r="AD259" s="142"/>
      <c r="AE259" s="142"/>
      <c r="AF259" s="142"/>
      <c r="AG259" s="142"/>
      <c r="AH259" s="142"/>
      <c r="AI259" s="23"/>
      <c r="AJ259" s="23"/>
      <c r="AK259" s="23"/>
      <c r="AL259" s="23"/>
      <c r="AM259" s="23"/>
      <c r="AN259" s="23"/>
      <c r="AO259" s="23"/>
      <c r="AP259" s="23"/>
    </row>
    <row r="260" ht="13.5" spans="1:42">
      <c r="A260" s="40" t="s">
        <v>99</v>
      </c>
      <c r="B260" s="40" t="s">
        <v>43</v>
      </c>
      <c r="C260" s="40"/>
      <c r="D260" s="40">
        <v>4</v>
      </c>
      <c r="E260" s="40">
        <v>4</v>
      </c>
      <c r="F260" s="40"/>
      <c r="G260" s="40">
        <v>4</v>
      </c>
      <c r="H260" s="40">
        <v>2</v>
      </c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0"/>
      <c r="U260" s="40"/>
      <c r="V260" s="40"/>
      <c r="W260" s="136"/>
      <c r="X260" s="40"/>
      <c r="Y260" s="40"/>
      <c r="Z260" s="40"/>
      <c r="AA260" s="40"/>
      <c r="AB260" s="40"/>
      <c r="AC260" s="2"/>
      <c r="AD260" s="2"/>
      <c r="AE260" s="2"/>
      <c r="AF260" s="2"/>
      <c r="AG260" s="2"/>
      <c r="AH260" s="2"/>
      <c r="AI260" s="23">
        <f>IF(A260="","",COUNTIF(D260:AH261,"&gt;2")/2)</f>
        <v>3</v>
      </c>
      <c r="AJ260" s="23" cm="1">
        <f t="array" ref="AJ260">SUMPRODUCT(IFERROR((IFERROR(WEEKDAY($D$3:$AH$3,2),999)&lt;6)*D260:AH261,0))</f>
        <v>26</v>
      </c>
      <c r="AK260" s="23" cm="1">
        <f t="array" ref="AK260">SUMPRODUCT((IFERROR(WEEKDAY($D$3:$AH$3,2),999)&lt;6)*D262:AH262)</f>
        <v>10</v>
      </c>
      <c r="AL260" s="23" cm="1">
        <f t="array" ref="AL260">SUMPRODUCT(IFERROR((IFERROR(WEEKDAY($D$3:$AH$3,2),0)&gt;5)*D260:AH262,0))</f>
        <v>0</v>
      </c>
      <c r="AM260" s="23">
        <f>IFERROR(SUM(AJ260:AL262),"")</f>
        <v>36</v>
      </c>
      <c r="AN260" s="23" t="s">
        <v>148</v>
      </c>
      <c r="AO260" s="23" cm="1">
        <f t="array" ref="AO260">SUMPRODUCT((IFERROR((D260:AH260+D261:AH261+D262:AH262),0)&gt;8)*1,IFERROR((D260:AH260+D261:AH261+D262:AH262-8),0))</f>
        <v>10</v>
      </c>
      <c r="AP260" s="23">
        <f>SUM(D260:AH262)-AO260</f>
        <v>26</v>
      </c>
    </row>
    <row r="261" ht="13.5" spans="1:42">
      <c r="A261" s="40"/>
      <c r="B261" s="40"/>
      <c r="C261" s="40"/>
      <c r="D261" s="40">
        <v>4</v>
      </c>
      <c r="E261" s="40">
        <v>4</v>
      </c>
      <c r="F261" s="40"/>
      <c r="G261" s="40">
        <v>4</v>
      </c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0"/>
      <c r="U261" s="40"/>
      <c r="V261" s="40"/>
      <c r="W261" s="136"/>
      <c r="X261" s="40"/>
      <c r="Y261" s="40"/>
      <c r="Z261" s="40"/>
      <c r="AA261" s="40"/>
      <c r="AB261" s="40"/>
      <c r="AC261" s="2"/>
      <c r="AD261" s="2"/>
      <c r="AE261" s="2"/>
      <c r="AF261" s="2"/>
      <c r="AG261" s="2"/>
      <c r="AH261" s="2"/>
      <c r="AI261" s="23"/>
      <c r="AJ261" s="23"/>
      <c r="AK261" s="23"/>
      <c r="AL261" s="23"/>
      <c r="AM261" s="23"/>
      <c r="AN261" s="23"/>
      <c r="AO261" s="23"/>
      <c r="AP261" s="23"/>
    </row>
    <row r="262" ht="13.5" spans="1:42">
      <c r="A262" s="40"/>
      <c r="B262" s="40"/>
      <c r="C262" s="40"/>
      <c r="D262" s="40">
        <v>3</v>
      </c>
      <c r="E262" s="40">
        <v>2</v>
      </c>
      <c r="F262" s="40"/>
      <c r="G262" s="40">
        <v>5</v>
      </c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0"/>
      <c r="U262" s="40"/>
      <c r="V262" s="40"/>
      <c r="W262" s="136"/>
      <c r="X262" s="40"/>
      <c r="Y262" s="40"/>
      <c r="Z262" s="40"/>
      <c r="AA262" s="40"/>
      <c r="AB262" s="40"/>
      <c r="AC262" s="2"/>
      <c r="AD262" s="2"/>
      <c r="AE262" s="2"/>
      <c r="AF262" s="2"/>
      <c r="AG262" s="2"/>
      <c r="AH262" s="2"/>
      <c r="AI262" s="23"/>
      <c r="AJ262" s="23"/>
      <c r="AK262" s="23"/>
      <c r="AL262" s="23"/>
      <c r="AM262" s="23"/>
      <c r="AN262" s="23"/>
      <c r="AO262" s="23"/>
      <c r="AP262" s="23"/>
    </row>
    <row r="263" ht="13.5" spans="1:42">
      <c r="A263" s="159" t="s">
        <v>22</v>
      </c>
      <c r="B263" s="160" t="s">
        <v>20</v>
      </c>
      <c r="C263" s="161" t="s">
        <v>147</v>
      </c>
      <c r="D263" s="162"/>
      <c r="E263" s="162"/>
      <c r="F263" s="162"/>
      <c r="G263" s="162"/>
      <c r="H263" s="162"/>
      <c r="I263" s="162"/>
      <c r="J263" s="162"/>
      <c r="K263" s="162"/>
      <c r="L263" s="162"/>
      <c r="M263" s="162">
        <v>4</v>
      </c>
      <c r="N263" s="162">
        <v>4</v>
      </c>
      <c r="O263" s="162">
        <v>4</v>
      </c>
      <c r="P263" s="162">
        <v>4</v>
      </c>
      <c r="Q263" s="162">
        <v>4</v>
      </c>
      <c r="R263" s="162">
        <v>4</v>
      </c>
      <c r="S263" s="162">
        <v>4</v>
      </c>
      <c r="T263" s="162">
        <v>4</v>
      </c>
      <c r="U263" s="162" t="s">
        <v>151</v>
      </c>
      <c r="V263" s="162">
        <v>4</v>
      </c>
      <c r="W263" s="137">
        <v>4</v>
      </c>
      <c r="X263" s="162">
        <v>4</v>
      </c>
      <c r="Y263" s="162">
        <v>4</v>
      </c>
      <c r="Z263" s="162">
        <v>4</v>
      </c>
      <c r="AA263" s="162">
        <v>4</v>
      </c>
      <c r="AB263" s="162">
        <v>4</v>
      </c>
      <c r="AC263" s="162" t="s">
        <v>156</v>
      </c>
      <c r="AD263" s="162"/>
      <c r="AE263" s="162"/>
      <c r="AF263" s="162"/>
      <c r="AG263" s="162"/>
      <c r="AH263" s="162"/>
      <c r="AI263" s="23">
        <f>IF(A263="","",COUNTIF(D263:AH264,"&gt;2")/2)</f>
        <v>14.5</v>
      </c>
      <c r="AJ263" s="23" cm="1">
        <f t="array" ref="AJ263">SUMPRODUCT(IFERROR((IFERROR(WEEKDAY($D$3:$AH$3,2),999)&lt;6)*D263:AH264,0))</f>
        <v>84</v>
      </c>
      <c r="AK263" s="23" cm="1">
        <f t="array" ref="AK263">SUMPRODUCT((IFERROR(WEEKDAY($D$3:$AH$3,2),999)&lt;6)*D265:AH265)</f>
        <v>35</v>
      </c>
      <c r="AL263" s="23" cm="1">
        <f t="array" ref="AL263">SUMPRODUCT(IFERROR((IFERROR(WEEKDAY($D$3:$AH$3,2),0)&gt;5)*D263:AH265,0))</f>
        <v>47</v>
      </c>
      <c r="AM263" s="23">
        <f>IFERROR(SUM(AJ263:AL265),"")</f>
        <v>166</v>
      </c>
      <c r="AN263" s="23" t="s">
        <v>148</v>
      </c>
      <c r="AO263" s="23" cm="1">
        <f t="array" ref="AO263">SUMPRODUCT((IFERROR((D263:AH263+D264:AH264+D265:AH265),0)&gt;8)*1,IFERROR((D263:AH263+D264:AH264+D265:AH265-8),0))</f>
        <v>50</v>
      </c>
      <c r="AP263" s="23">
        <f>SUM(D263:AH265)-AO263</f>
        <v>116</v>
      </c>
    </row>
    <row r="264" ht="13.5" spans="1:42">
      <c r="A264" s="160"/>
      <c r="B264" s="160"/>
      <c r="C264" s="161" t="s">
        <v>149</v>
      </c>
      <c r="D264" s="162"/>
      <c r="E264" s="162"/>
      <c r="F264" s="162"/>
      <c r="G264" s="162"/>
      <c r="H264" s="162"/>
      <c r="I264" s="162"/>
      <c r="J264" s="162"/>
      <c r="K264" s="162"/>
      <c r="L264" s="162"/>
      <c r="M264" s="162">
        <v>4</v>
      </c>
      <c r="N264" s="162">
        <v>4</v>
      </c>
      <c r="O264" s="162">
        <v>4</v>
      </c>
      <c r="P264" s="162">
        <v>4</v>
      </c>
      <c r="Q264" s="162">
        <v>4</v>
      </c>
      <c r="R264" s="162">
        <v>4</v>
      </c>
      <c r="S264" s="162">
        <v>4</v>
      </c>
      <c r="T264" s="162"/>
      <c r="U264" s="162" t="s">
        <v>151</v>
      </c>
      <c r="V264" s="162">
        <v>4</v>
      </c>
      <c r="W264" s="137">
        <v>4</v>
      </c>
      <c r="X264" s="162">
        <v>4</v>
      </c>
      <c r="Y264" s="162">
        <v>4</v>
      </c>
      <c r="Z264" s="162">
        <v>4</v>
      </c>
      <c r="AA264" s="162">
        <v>4</v>
      </c>
      <c r="AB264" s="162">
        <v>4</v>
      </c>
      <c r="AC264" s="162" t="s">
        <v>162</v>
      </c>
      <c r="AD264" s="162"/>
      <c r="AE264" s="162"/>
      <c r="AF264" s="162"/>
      <c r="AG264" s="162"/>
      <c r="AH264" s="162"/>
      <c r="AI264" s="23"/>
      <c r="AJ264" s="23"/>
      <c r="AK264" s="23"/>
      <c r="AL264" s="23"/>
      <c r="AM264" s="23"/>
      <c r="AN264" s="23"/>
      <c r="AO264" s="23"/>
      <c r="AP264" s="23"/>
    </row>
    <row r="265" ht="13.5" spans="1:42">
      <c r="A265" s="163"/>
      <c r="B265" s="163"/>
      <c r="C265" s="161" t="s">
        <v>150</v>
      </c>
      <c r="D265" s="162"/>
      <c r="E265" s="162"/>
      <c r="F265" s="162"/>
      <c r="G265" s="162"/>
      <c r="H265" s="162"/>
      <c r="I265" s="162"/>
      <c r="J265" s="162"/>
      <c r="K265" s="162"/>
      <c r="L265" s="162"/>
      <c r="M265" s="162">
        <v>3.5</v>
      </c>
      <c r="N265" s="162">
        <v>3.5</v>
      </c>
      <c r="O265" s="162">
        <v>3.5</v>
      </c>
      <c r="P265" s="162">
        <v>3.5</v>
      </c>
      <c r="Q265" s="162">
        <v>3.5</v>
      </c>
      <c r="R265" s="162">
        <v>3.5</v>
      </c>
      <c r="S265" s="162">
        <v>3.5</v>
      </c>
      <c r="T265" s="162"/>
      <c r="U265" s="162"/>
      <c r="V265" s="162">
        <v>3.5</v>
      </c>
      <c r="W265" s="137">
        <v>3.5</v>
      </c>
      <c r="X265" s="162">
        <v>4.5</v>
      </c>
      <c r="Y265" s="162">
        <v>3.5</v>
      </c>
      <c r="Z265" s="162">
        <v>3.5</v>
      </c>
      <c r="AA265" s="162">
        <v>3.5</v>
      </c>
      <c r="AB265" s="162">
        <v>3.5</v>
      </c>
      <c r="AC265" s="162"/>
      <c r="AD265" s="162"/>
      <c r="AE265" s="162"/>
      <c r="AF265" s="162"/>
      <c r="AG265" s="162"/>
      <c r="AH265" s="162"/>
      <c r="AI265" s="23"/>
      <c r="AJ265" s="23"/>
      <c r="AK265" s="23"/>
      <c r="AL265" s="23"/>
      <c r="AM265" s="23"/>
      <c r="AN265" s="23"/>
      <c r="AO265" s="23"/>
      <c r="AP265" s="23"/>
    </row>
    <row r="266" ht="13.5" spans="1:42">
      <c r="A266" s="159" t="s">
        <v>23</v>
      </c>
      <c r="B266" s="160" t="s">
        <v>20</v>
      </c>
      <c r="C266" s="161" t="s">
        <v>147</v>
      </c>
      <c r="D266" s="162"/>
      <c r="E266" s="162"/>
      <c r="F266" s="162"/>
      <c r="G266" s="162"/>
      <c r="H266" s="162"/>
      <c r="I266" s="162"/>
      <c r="J266" s="162"/>
      <c r="K266" s="162"/>
      <c r="L266" s="162"/>
      <c r="M266" s="162">
        <v>4</v>
      </c>
      <c r="N266" s="162">
        <v>4</v>
      </c>
      <c r="O266" s="162">
        <v>4</v>
      </c>
      <c r="P266" s="162">
        <v>4</v>
      </c>
      <c r="Q266" s="162">
        <v>4</v>
      </c>
      <c r="R266" s="162">
        <v>4</v>
      </c>
      <c r="S266" s="162">
        <v>4</v>
      </c>
      <c r="T266" s="162">
        <v>4</v>
      </c>
      <c r="U266" s="162" t="s">
        <v>151</v>
      </c>
      <c r="V266" s="162">
        <v>4</v>
      </c>
      <c r="W266" s="137">
        <v>4</v>
      </c>
      <c r="X266" s="162">
        <v>4</v>
      </c>
      <c r="Y266" s="162">
        <v>4</v>
      </c>
      <c r="Z266" s="162">
        <v>4</v>
      </c>
      <c r="AA266" s="162">
        <v>4</v>
      </c>
      <c r="AB266" s="162">
        <v>4</v>
      </c>
      <c r="AC266" s="162" t="s">
        <v>156</v>
      </c>
      <c r="AD266" s="162"/>
      <c r="AE266" s="162"/>
      <c r="AF266" s="162"/>
      <c r="AG266" s="162"/>
      <c r="AH266" s="162"/>
      <c r="AI266" s="23">
        <f>IF(A266="","",COUNTIF(D266:AH267,"&gt;2")/2)</f>
        <v>14.5</v>
      </c>
      <c r="AJ266" s="23" cm="1">
        <f t="array" ref="AJ266">SUMPRODUCT(IFERROR((IFERROR(WEEKDAY($D$3:$AH$3,2),999)&lt;6)*D266:AH267,0))</f>
        <v>84</v>
      </c>
      <c r="AK266" s="23" cm="1">
        <f t="array" ref="AK266">SUMPRODUCT((IFERROR(WEEKDAY($D$3:$AH$3,2),999)&lt;6)*D268:AH268)</f>
        <v>35</v>
      </c>
      <c r="AL266" s="23" cm="1">
        <f t="array" ref="AL266">SUMPRODUCT(IFERROR((IFERROR(WEEKDAY($D$3:$AH$3,2),0)&gt;5)*D266:AH268,0))</f>
        <v>47</v>
      </c>
      <c r="AM266" s="23">
        <f>IFERROR(SUM(AJ266:AL268),"")</f>
        <v>166</v>
      </c>
      <c r="AN266" s="23" t="s">
        <v>148</v>
      </c>
      <c r="AO266" s="23" cm="1">
        <f t="array" ref="AO266">SUMPRODUCT((IFERROR((D266:AH266+D267:AH267+D268:AH268),0)&gt;8)*1,IFERROR((D266:AH266+D267:AH267+D268:AH268-8),0))</f>
        <v>50</v>
      </c>
      <c r="AP266" s="23">
        <f>SUM(D266:AH268)-AO266</f>
        <v>116</v>
      </c>
    </row>
    <row r="267" ht="13.5" spans="1:42">
      <c r="A267" s="160"/>
      <c r="B267" s="160"/>
      <c r="C267" s="161" t="s">
        <v>149</v>
      </c>
      <c r="D267" s="162"/>
      <c r="E267" s="162"/>
      <c r="F267" s="162"/>
      <c r="G267" s="162"/>
      <c r="H267" s="162"/>
      <c r="I267" s="162"/>
      <c r="J267" s="162"/>
      <c r="K267" s="162"/>
      <c r="L267" s="162"/>
      <c r="M267" s="162">
        <v>4</v>
      </c>
      <c r="N267" s="162">
        <v>4</v>
      </c>
      <c r="O267" s="162">
        <v>4</v>
      </c>
      <c r="P267" s="162">
        <v>4</v>
      </c>
      <c r="Q267" s="162">
        <v>4</v>
      </c>
      <c r="R267" s="162">
        <v>4</v>
      </c>
      <c r="S267" s="162">
        <v>4</v>
      </c>
      <c r="T267" s="162"/>
      <c r="U267" s="162" t="s">
        <v>151</v>
      </c>
      <c r="V267" s="162">
        <v>4</v>
      </c>
      <c r="W267" s="137">
        <v>4</v>
      </c>
      <c r="X267" s="162">
        <v>4</v>
      </c>
      <c r="Y267" s="162">
        <v>4</v>
      </c>
      <c r="Z267" s="162">
        <v>4</v>
      </c>
      <c r="AA267" s="162">
        <v>4</v>
      </c>
      <c r="AB267" s="162">
        <v>4</v>
      </c>
      <c r="AC267" s="162" t="s">
        <v>162</v>
      </c>
      <c r="AD267" s="162"/>
      <c r="AE267" s="162"/>
      <c r="AF267" s="162"/>
      <c r="AG267" s="162"/>
      <c r="AH267" s="162"/>
      <c r="AI267" s="23"/>
      <c r="AJ267" s="23"/>
      <c r="AK267" s="23"/>
      <c r="AL267" s="23"/>
      <c r="AM267" s="23"/>
      <c r="AN267" s="23"/>
      <c r="AO267" s="23"/>
      <c r="AP267" s="23"/>
    </row>
    <row r="268" ht="13.5" spans="1:42">
      <c r="A268" s="163"/>
      <c r="B268" s="163"/>
      <c r="C268" s="161" t="s">
        <v>150</v>
      </c>
      <c r="D268" s="162"/>
      <c r="E268" s="162"/>
      <c r="F268" s="162"/>
      <c r="G268" s="162"/>
      <c r="H268" s="162"/>
      <c r="I268" s="162"/>
      <c r="J268" s="162"/>
      <c r="K268" s="162"/>
      <c r="L268" s="162"/>
      <c r="M268" s="162">
        <v>3.5</v>
      </c>
      <c r="N268" s="162">
        <v>3.5</v>
      </c>
      <c r="O268" s="162">
        <v>3.5</v>
      </c>
      <c r="P268" s="162">
        <v>3.5</v>
      </c>
      <c r="Q268" s="162">
        <v>3.5</v>
      </c>
      <c r="R268" s="162">
        <v>3.5</v>
      </c>
      <c r="S268" s="162">
        <v>3.5</v>
      </c>
      <c r="T268" s="162"/>
      <c r="U268" s="162"/>
      <c r="V268" s="162">
        <v>3.5</v>
      </c>
      <c r="W268" s="137">
        <v>3.5</v>
      </c>
      <c r="X268" s="162">
        <v>4.5</v>
      </c>
      <c r="Y268" s="162">
        <v>3.5</v>
      </c>
      <c r="Z268" s="162">
        <v>3.5</v>
      </c>
      <c r="AA268" s="162">
        <v>3.5</v>
      </c>
      <c r="AB268" s="162">
        <v>3.5</v>
      </c>
      <c r="AC268" s="162"/>
      <c r="AD268" s="162"/>
      <c r="AE268" s="162"/>
      <c r="AF268" s="162"/>
      <c r="AG268" s="162"/>
      <c r="AH268" s="162"/>
      <c r="AI268" s="23"/>
      <c r="AJ268" s="23"/>
      <c r="AK268" s="23"/>
      <c r="AL268" s="23"/>
      <c r="AM268" s="23"/>
      <c r="AN268" s="23"/>
      <c r="AO268" s="23"/>
      <c r="AP268" s="23"/>
    </row>
    <row r="269" ht="13.5" spans="1:42">
      <c r="A269" s="159" t="s">
        <v>24</v>
      </c>
      <c r="B269" s="160" t="s">
        <v>20</v>
      </c>
      <c r="C269" s="161" t="s">
        <v>147</v>
      </c>
      <c r="D269" s="162"/>
      <c r="E269" s="162"/>
      <c r="F269" s="162"/>
      <c r="G269" s="162"/>
      <c r="H269" s="162"/>
      <c r="I269" s="162"/>
      <c r="J269" s="162"/>
      <c r="K269" s="162"/>
      <c r="L269" s="162"/>
      <c r="M269" s="162"/>
      <c r="N269" s="162"/>
      <c r="O269" s="162"/>
      <c r="P269" s="162">
        <v>4</v>
      </c>
      <c r="Q269" s="162">
        <v>4</v>
      </c>
      <c r="R269" s="162" t="s">
        <v>151</v>
      </c>
      <c r="S269" s="162">
        <v>4</v>
      </c>
      <c r="T269" s="162">
        <v>4</v>
      </c>
      <c r="U269" s="162">
        <v>4</v>
      </c>
      <c r="V269" s="162">
        <v>4</v>
      </c>
      <c r="W269" s="137">
        <v>4</v>
      </c>
      <c r="X269" s="162">
        <v>4</v>
      </c>
      <c r="Y269" s="162">
        <v>4</v>
      </c>
      <c r="Z269" s="162">
        <v>4</v>
      </c>
      <c r="AA269" s="162">
        <v>4</v>
      </c>
      <c r="AB269" s="162">
        <v>4</v>
      </c>
      <c r="AC269" s="162">
        <v>4</v>
      </c>
      <c r="AD269" s="162">
        <v>4</v>
      </c>
      <c r="AE269" s="162">
        <v>4</v>
      </c>
      <c r="AF269" s="162">
        <v>4</v>
      </c>
      <c r="AG269" s="162">
        <v>4</v>
      </c>
      <c r="AH269" s="162"/>
      <c r="AI269" s="23">
        <f>IF(A269="","",COUNTIF(D269:AH270,"&gt;2")/2)</f>
        <v>17</v>
      </c>
      <c r="AJ269" s="23" cm="1">
        <f t="array" ref="AJ269">SUMPRODUCT(IFERROR((IFERROR(WEEKDAY($D$3:$AH$3,2),999)&lt;6)*D269:AH270,0))</f>
        <v>88</v>
      </c>
      <c r="AK269" s="23" cm="1">
        <f t="array" ref="AK269">SUMPRODUCT((IFERROR(WEEKDAY($D$3:$AH$3,2),999)&lt;6)*D271:AH271)</f>
        <v>39</v>
      </c>
      <c r="AL269" s="23" cm="1">
        <f t="array" ref="AL269">SUMPRODUCT(IFERROR((IFERROR(WEEKDAY($D$3:$AH$3,2),0)&gt;5)*D269:AH271,0))</f>
        <v>70.5</v>
      </c>
      <c r="AM269" s="23">
        <f>IFERROR(SUM(AJ269:AL271),"")</f>
        <v>197.5</v>
      </c>
      <c r="AN269" s="23" t="s">
        <v>148</v>
      </c>
      <c r="AO269" s="23" cm="1">
        <f t="array" ref="AO269">SUMPRODUCT((IFERROR((D269:AH269+D270:AH270+D271:AH271),0)&gt;8)*1,IFERROR((D269:AH269+D270:AH270+D271:AH271-8),0))</f>
        <v>61.5</v>
      </c>
      <c r="AP269" s="23">
        <f>SUM(D269:AH271)-AO269</f>
        <v>136</v>
      </c>
    </row>
    <row r="270" ht="13.5" spans="1:42">
      <c r="A270" s="160"/>
      <c r="B270" s="160"/>
      <c r="C270" s="161" t="s">
        <v>149</v>
      </c>
      <c r="D270" s="162"/>
      <c r="E270" s="162"/>
      <c r="F270" s="162"/>
      <c r="G270" s="162"/>
      <c r="H270" s="162"/>
      <c r="I270" s="162"/>
      <c r="J270" s="162"/>
      <c r="K270" s="162"/>
      <c r="L270" s="162"/>
      <c r="M270" s="162"/>
      <c r="N270" s="162"/>
      <c r="O270" s="162"/>
      <c r="P270" s="162">
        <v>4</v>
      </c>
      <c r="Q270" s="162">
        <v>4</v>
      </c>
      <c r="R270" s="162" t="s">
        <v>151</v>
      </c>
      <c r="S270" s="162">
        <v>4</v>
      </c>
      <c r="T270" s="162">
        <v>4</v>
      </c>
      <c r="U270" s="162">
        <v>4</v>
      </c>
      <c r="V270" s="162">
        <v>4</v>
      </c>
      <c r="W270" s="137">
        <v>4</v>
      </c>
      <c r="X270" s="162">
        <v>4</v>
      </c>
      <c r="Y270" s="162">
        <v>4</v>
      </c>
      <c r="Z270" s="162">
        <v>4</v>
      </c>
      <c r="AA270" s="162">
        <v>4</v>
      </c>
      <c r="AB270" s="162">
        <v>4</v>
      </c>
      <c r="AC270" s="162">
        <v>4</v>
      </c>
      <c r="AD270" s="162">
        <v>4</v>
      </c>
      <c r="AE270" s="162">
        <v>4</v>
      </c>
      <c r="AF270" s="162">
        <v>4</v>
      </c>
      <c r="AG270" s="162">
        <v>4</v>
      </c>
      <c r="AH270" s="162"/>
      <c r="AI270" s="23"/>
      <c r="AJ270" s="23"/>
      <c r="AK270" s="23"/>
      <c r="AL270" s="23"/>
      <c r="AM270" s="23"/>
      <c r="AN270" s="23"/>
      <c r="AO270" s="23"/>
      <c r="AP270" s="23"/>
    </row>
    <row r="271" ht="13.5" spans="1:42">
      <c r="A271" s="163"/>
      <c r="B271" s="163"/>
      <c r="C271" s="161" t="s">
        <v>150</v>
      </c>
      <c r="D271" s="162"/>
      <c r="E271" s="162"/>
      <c r="F271" s="162"/>
      <c r="G271" s="162"/>
      <c r="H271" s="162"/>
      <c r="I271" s="162"/>
      <c r="J271" s="162"/>
      <c r="K271" s="162"/>
      <c r="L271" s="162"/>
      <c r="M271" s="162"/>
      <c r="N271" s="162"/>
      <c r="O271" s="162"/>
      <c r="P271" s="162">
        <v>3.5</v>
      </c>
      <c r="Q271" s="162">
        <v>4</v>
      </c>
      <c r="R271" s="162"/>
      <c r="S271" s="162">
        <v>3.5</v>
      </c>
      <c r="T271" s="162">
        <v>3.5</v>
      </c>
      <c r="U271" s="162">
        <v>4</v>
      </c>
      <c r="V271" s="162">
        <v>3.5</v>
      </c>
      <c r="W271" s="137">
        <v>3.5</v>
      </c>
      <c r="X271" s="162">
        <v>4.5</v>
      </c>
      <c r="Y271" s="162">
        <v>3.5</v>
      </c>
      <c r="Z271" s="162">
        <v>3.5</v>
      </c>
      <c r="AA271" s="162">
        <v>3.5</v>
      </c>
      <c r="AB271" s="162">
        <v>3.5</v>
      </c>
      <c r="AC271" s="162">
        <v>3.5</v>
      </c>
      <c r="AD271" s="162">
        <v>3.5</v>
      </c>
      <c r="AE271" s="162">
        <v>3.5</v>
      </c>
      <c r="AF271" s="162">
        <v>3.5</v>
      </c>
      <c r="AG271" s="162">
        <v>3.5</v>
      </c>
      <c r="AH271" s="162"/>
      <c r="AI271" s="23"/>
      <c r="AJ271" s="23"/>
      <c r="AK271" s="23"/>
      <c r="AL271" s="23"/>
      <c r="AM271" s="23"/>
      <c r="AN271" s="23"/>
      <c r="AO271" s="23"/>
      <c r="AP271" s="23"/>
    </row>
    <row r="272" ht="13.5" spans="1:42">
      <c r="A272" s="159" t="s">
        <v>25</v>
      </c>
      <c r="B272" s="160" t="s">
        <v>20</v>
      </c>
      <c r="C272" s="161" t="s">
        <v>147</v>
      </c>
      <c r="D272" s="162"/>
      <c r="E272" s="162"/>
      <c r="F272" s="162"/>
      <c r="G272" s="162"/>
      <c r="H272" s="162"/>
      <c r="I272" s="162"/>
      <c r="J272" s="162"/>
      <c r="K272" s="162"/>
      <c r="L272" s="162"/>
      <c r="M272" s="162"/>
      <c r="N272" s="162"/>
      <c r="O272" s="162"/>
      <c r="P272" s="162">
        <v>4</v>
      </c>
      <c r="Q272" s="162">
        <v>4</v>
      </c>
      <c r="R272" s="162" t="s">
        <v>151</v>
      </c>
      <c r="S272" s="162">
        <v>4</v>
      </c>
      <c r="T272" s="162">
        <v>4</v>
      </c>
      <c r="U272" s="162">
        <v>4</v>
      </c>
      <c r="V272" s="162">
        <v>4</v>
      </c>
      <c r="W272" s="137">
        <v>4</v>
      </c>
      <c r="X272" s="162">
        <v>4</v>
      </c>
      <c r="Y272" s="162">
        <v>4</v>
      </c>
      <c r="Z272" s="162">
        <v>4</v>
      </c>
      <c r="AA272" s="162">
        <v>4</v>
      </c>
      <c r="AB272" s="162">
        <v>4</v>
      </c>
      <c r="AC272" s="162">
        <v>4</v>
      </c>
      <c r="AD272" s="162">
        <v>4</v>
      </c>
      <c r="AE272" s="162">
        <v>4</v>
      </c>
      <c r="AF272" s="162">
        <v>4</v>
      </c>
      <c r="AG272" s="162">
        <v>4</v>
      </c>
      <c r="AH272" s="162"/>
      <c r="AI272" s="23">
        <f>IF(A272="","",COUNTIF(D272:AH273,"&gt;2")/2)</f>
        <v>17</v>
      </c>
      <c r="AJ272" s="23" cm="1">
        <f t="array" ref="AJ272">SUMPRODUCT(IFERROR((IFERROR(WEEKDAY($D$3:$AH$3,2),999)&lt;6)*D272:AH273,0))</f>
        <v>88</v>
      </c>
      <c r="AK272" s="23" cm="1">
        <f t="array" ref="AK272">SUMPRODUCT((IFERROR(WEEKDAY($D$3:$AH$3,2),999)&lt;6)*D274:AH274)</f>
        <v>39</v>
      </c>
      <c r="AL272" s="23" cm="1">
        <f t="array" ref="AL272">SUMPRODUCT(IFERROR((IFERROR(WEEKDAY($D$3:$AH$3,2),0)&gt;5)*D272:AH274,0))</f>
        <v>70.5</v>
      </c>
      <c r="AM272" s="23">
        <f>IFERROR(SUM(AJ272:AL274),"")</f>
        <v>197.5</v>
      </c>
      <c r="AN272" s="23" t="s">
        <v>148</v>
      </c>
      <c r="AO272" s="23" cm="1">
        <f t="array" ref="AO272">SUMPRODUCT((IFERROR((D272:AH272+D273:AH273+D274:AH274),0)&gt;8)*1,IFERROR((D272:AH272+D273:AH273+D274:AH274-8),0))</f>
        <v>61.5</v>
      </c>
      <c r="AP272" s="23">
        <f>SUM(D272:AH274)-AO272</f>
        <v>136</v>
      </c>
    </row>
    <row r="273" ht="13.5" spans="1:42">
      <c r="A273" s="160"/>
      <c r="B273" s="160"/>
      <c r="C273" s="161" t="s">
        <v>149</v>
      </c>
      <c r="D273" s="162"/>
      <c r="E273" s="162"/>
      <c r="F273" s="162"/>
      <c r="G273" s="162"/>
      <c r="H273" s="162"/>
      <c r="I273" s="162"/>
      <c r="J273" s="162"/>
      <c r="K273" s="162"/>
      <c r="L273" s="162"/>
      <c r="M273" s="162"/>
      <c r="N273" s="162"/>
      <c r="O273" s="162"/>
      <c r="P273" s="162">
        <v>4</v>
      </c>
      <c r="Q273" s="162">
        <v>4</v>
      </c>
      <c r="R273" s="162" t="s">
        <v>151</v>
      </c>
      <c r="S273" s="162">
        <v>4</v>
      </c>
      <c r="T273" s="162">
        <v>4</v>
      </c>
      <c r="U273" s="162">
        <v>4</v>
      </c>
      <c r="V273" s="162">
        <v>4</v>
      </c>
      <c r="W273" s="137">
        <v>4</v>
      </c>
      <c r="X273" s="162">
        <v>4</v>
      </c>
      <c r="Y273" s="162">
        <v>4</v>
      </c>
      <c r="Z273" s="162">
        <v>4</v>
      </c>
      <c r="AA273" s="162">
        <v>4</v>
      </c>
      <c r="AB273" s="162">
        <v>4</v>
      </c>
      <c r="AC273" s="162">
        <v>4</v>
      </c>
      <c r="AD273" s="162">
        <v>4</v>
      </c>
      <c r="AE273" s="162">
        <v>4</v>
      </c>
      <c r="AF273" s="162">
        <v>4</v>
      </c>
      <c r="AG273" s="162">
        <v>4</v>
      </c>
      <c r="AH273" s="162"/>
      <c r="AI273" s="23"/>
      <c r="AJ273" s="23"/>
      <c r="AK273" s="23"/>
      <c r="AL273" s="23"/>
      <c r="AM273" s="23"/>
      <c r="AN273" s="23"/>
      <c r="AO273" s="23"/>
      <c r="AP273" s="23"/>
    </row>
    <row r="274" ht="13.5" spans="1:42">
      <c r="A274" s="163"/>
      <c r="B274" s="163"/>
      <c r="C274" s="161" t="s">
        <v>150</v>
      </c>
      <c r="D274" s="162"/>
      <c r="E274" s="162"/>
      <c r="F274" s="162"/>
      <c r="G274" s="162"/>
      <c r="H274" s="162"/>
      <c r="I274" s="162"/>
      <c r="J274" s="162"/>
      <c r="K274" s="162"/>
      <c r="L274" s="162"/>
      <c r="M274" s="162"/>
      <c r="N274" s="162"/>
      <c r="O274" s="162"/>
      <c r="P274" s="162">
        <v>3.5</v>
      </c>
      <c r="Q274" s="162">
        <v>4</v>
      </c>
      <c r="R274" s="162"/>
      <c r="S274" s="162">
        <v>3.5</v>
      </c>
      <c r="T274" s="162">
        <v>3.5</v>
      </c>
      <c r="U274" s="162">
        <v>4</v>
      </c>
      <c r="V274" s="162">
        <v>3.5</v>
      </c>
      <c r="W274" s="137">
        <v>3.5</v>
      </c>
      <c r="X274" s="162">
        <v>4.5</v>
      </c>
      <c r="Y274" s="162">
        <v>3.5</v>
      </c>
      <c r="Z274" s="162">
        <v>3.5</v>
      </c>
      <c r="AA274" s="162">
        <v>3.5</v>
      </c>
      <c r="AB274" s="162">
        <v>3.5</v>
      </c>
      <c r="AC274" s="162">
        <v>3.5</v>
      </c>
      <c r="AD274" s="162">
        <v>3.5</v>
      </c>
      <c r="AE274" s="162">
        <v>3.5</v>
      </c>
      <c r="AF274" s="162">
        <v>3.5</v>
      </c>
      <c r="AG274" s="162">
        <v>3.5</v>
      </c>
      <c r="AH274" s="162"/>
      <c r="AI274" s="23"/>
      <c r="AJ274" s="23"/>
      <c r="AK274" s="23"/>
      <c r="AL274" s="23"/>
      <c r="AM274" s="23"/>
      <c r="AN274" s="23"/>
      <c r="AO274" s="23"/>
      <c r="AP274" s="23"/>
    </row>
    <row r="275" ht="13.5" spans="1:42">
      <c r="A275" s="159" t="s">
        <v>26</v>
      </c>
      <c r="B275" s="160" t="s">
        <v>20</v>
      </c>
      <c r="C275" s="161" t="s">
        <v>147</v>
      </c>
      <c r="D275" s="162"/>
      <c r="E275" s="162"/>
      <c r="F275" s="162"/>
      <c r="G275" s="162"/>
      <c r="H275" s="162"/>
      <c r="I275" s="162"/>
      <c r="J275" s="162"/>
      <c r="K275" s="162"/>
      <c r="L275" s="162"/>
      <c r="M275" s="162"/>
      <c r="N275" s="162"/>
      <c r="O275" s="162"/>
      <c r="P275" s="162"/>
      <c r="Q275" s="162"/>
      <c r="R275" s="162"/>
      <c r="S275" s="162">
        <v>4</v>
      </c>
      <c r="T275" s="162">
        <v>4</v>
      </c>
      <c r="U275" s="162">
        <v>4</v>
      </c>
      <c r="V275" s="162">
        <v>4</v>
      </c>
      <c r="W275" s="137">
        <v>4</v>
      </c>
      <c r="X275" s="162">
        <v>4</v>
      </c>
      <c r="Y275" s="162">
        <v>4</v>
      </c>
      <c r="Z275" s="162">
        <v>4</v>
      </c>
      <c r="AA275" s="162">
        <v>4</v>
      </c>
      <c r="AB275" s="162">
        <v>4</v>
      </c>
      <c r="AC275" s="162">
        <v>4</v>
      </c>
      <c r="AD275" s="162">
        <v>4</v>
      </c>
      <c r="AE275" s="162">
        <v>4</v>
      </c>
      <c r="AF275" s="162">
        <v>4</v>
      </c>
      <c r="AG275" s="162">
        <v>4</v>
      </c>
      <c r="AH275" s="162"/>
      <c r="AI275" s="23">
        <f>IF(A275="","",COUNTIF(D275:AH276,"&gt;2")/2)</f>
        <v>15</v>
      </c>
      <c r="AJ275" s="23" cm="1">
        <f t="array" ref="AJ275">SUMPRODUCT(IFERROR((IFERROR(WEEKDAY($D$3:$AH$3,2),999)&lt;6)*D275:AH276,0))</f>
        <v>88</v>
      </c>
      <c r="AK275" s="23" cm="1">
        <f t="array" ref="AK275">SUMPRODUCT((IFERROR(WEEKDAY($D$3:$AH$3,2),999)&lt;6)*D277:AH277)</f>
        <v>52.5</v>
      </c>
      <c r="AL275" s="23" cm="1">
        <f t="array" ref="AL275">SUMPRODUCT(IFERROR((IFERROR(WEEKDAY($D$3:$AH$3,2),0)&gt;5)*D275:AH277,0))</f>
        <v>45.5</v>
      </c>
      <c r="AM275" s="23">
        <f>IFERROR(SUM(AJ275:AL277),"")</f>
        <v>186</v>
      </c>
      <c r="AN275" s="23" t="s">
        <v>148</v>
      </c>
      <c r="AO275" s="23" cm="1">
        <f t="array" ref="AO275">SUMPRODUCT((IFERROR((D275:AH275+D276:AH276+D277:AH277),0)&gt;8)*1,IFERROR((D275:AH275+D276:AH276+D277:AH277-8),0))</f>
        <v>66</v>
      </c>
      <c r="AP275" s="23">
        <f>SUM(D275:AH277)-AO275</f>
        <v>120</v>
      </c>
    </row>
    <row r="276" ht="13.5" spans="1:42">
      <c r="A276" s="160"/>
      <c r="B276" s="160"/>
      <c r="C276" s="161" t="s">
        <v>149</v>
      </c>
      <c r="D276" s="162"/>
      <c r="E276" s="162"/>
      <c r="F276" s="162"/>
      <c r="G276" s="162"/>
      <c r="H276" s="162"/>
      <c r="I276" s="162"/>
      <c r="J276" s="162"/>
      <c r="K276" s="162"/>
      <c r="L276" s="162"/>
      <c r="M276" s="162"/>
      <c r="N276" s="162"/>
      <c r="O276" s="162"/>
      <c r="P276" s="162"/>
      <c r="Q276" s="162"/>
      <c r="R276" s="162"/>
      <c r="S276" s="162">
        <v>4</v>
      </c>
      <c r="T276" s="162">
        <v>4</v>
      </c>
      <c r="U276" s="162">
        <v>4</v>
      </c>
      <c r="V276" s="162">
        <v>4</v>
      </c>
      <c r="W276" s="137">
        <v>4</v>
      </c>
      <c r="X276" s="162">
        <v>4</v>
      </c>
      <c r="Y276" s="162">
        <v>4</v>
      </c>
      <c r="Z276" s="162">
        <v>4</v>
      </c>
      <c r="AA276" s="162">
        <v>4</v>
      </c>
      <c r="AB276" s="162">
        <v>4</v>
      </c>
      <c r="AC276" s="162">
        <v>4</v>
      </c>
      <c r="AD276" s="162">
        <v>4</v>
      </c>
      <c r="AE276" s="162">
        <v>4</v>
      </c>
      <c r="AF276" s="162">
        <v>4</v>
      </c>
      <c r="AG276" s="162">
        <v>4</v>
      </c>
      <c r="AH276" s="162"/>
      <c r="AI276" s="23"/>
      <c r="AJ276" s="23"/>
      <c r="AK276" s="23"/>
      <c r="AL276" s="23"/>
      <c r="AM276" s="23"/>
      <c r="AN276" s="23"/>
      <c r="AO276" s="23"/>
      <c r="AP276" s="23"/>
    </row>
    <row r="277" ht="13.5" spans="1:42">
      <c r="A277" s="163"/>
      <c r="B277" s="163"/>
      <c r="C277" s="161" t="s">
        <v>150</v>
      </c>
      <c r="D277" s="162"/>
      <c r="E277" s="162"/>
      <c r="F277" s="162"/>
      <c r="G277" s="162"/>
      <c r="H277" s="162"/>
      <c r="I277" s="162"/>
      <c r="J277" s="162"/>
      <c r="K277" s="162"/>
      <c r="L277" s="162"/>
      <c r="M277" s="162"/>
      <c r="N277" s="162"/>
      <c r="O277" s="162"/>
      <c r="P277" s="162"/>
      <c r="Q277" s="162"/>
      <c r="R277" s="162"/>
      <c r="S277" s="162">
        <v>7</v>
      </c>
      <c r="T277" s="162">
        <v>6.5</v>
      </c>
      <c r="U277" s="162">
        <v>7</v>
      </c>
      <c r="V277" s="162">
        <v>7.5</v>
      </c>
      <c r="W277" s="137">
        <v>1.5</v>
      </c>
      <c r="X277" s="162">
        <v>5</v>
      </c>
      <c r="Y277" s="162">
        <v>3.5</v>
      </c>
      <c r="Z277" s="162">
        <v>3.5</v>
      </c>
      <c r="AA277" s="162">
        <v>3.5</v>
      </c>
      <c r="AB277" s="162">
        <v>3.5</v>
      </c>
      <c r="AC277" s="162">
        <v>3.5</v>
      </c>
      <c r="AD277" s="162">
        <v>3.5</v>
      </c>
      <c r="AE277" s="162">
        <v>3.5</v>
      </c>
      <c r="AF277" s="162">
        <v>3.5</v>
      </c>
      <c r="AG277" s="162">
        <v>3.5</v>
      </c>
      <c r="AH277" s="162"/>
      <c r="AI277" s="23"/>
      <c r="AJ277" s="23"/>
      <c r="AK277" s="23"/>
      <c r="AL277" s="23"/>
      <c r="AM277" s="23"/>
      <c r="AN277" s="23"/>
      <c r="AO277" s="23"/>
      <c r="AP277" s="23"/>
    </row>
    <row r="278" ht="29.25" spans="1:42">
      <c r="A278" s="140" t="s">
        <v>100</v>
      </c>
      <c r="B278" s="40" t="s">
        <v>43</v>
      </c>
      <c r="C278" s="164" t="s">
        <v>147</v>
      </c>
      <c r="D278" s="165"/>
      <c r="E278" s="165"/>
      <c r="F278" s="165"/>
      <c r="G278" s="165"/>
      <c r="H278" s="165"/>
      <c r="I278" s="165">
        <v>4</v>
      </c>
      <c r="J278" s="165">
        <v>4</v>
      </c>
      <c r="K278" s="165">
        <v>4</v>
      </c>
      <c r="L278" s="165"/>
      <c r="M278" s="165"/>
      <c r="N278" s="165"/>
      <c r="O278" s="165"/>
      <c r="P278" s="165"/>
      <c r="Q278" s="165"/>
      <c r="R278" s="165"/>
      <c r="S278" s="165"/>
      <c r="T278" s="165"/>
      <c r="U278" s="165"/>
      <c r="V278" s="165"/>
      <c r="W278" s="80"/>
      <c r="X278" s="165"/>
      <c r="Y278" s="165"/>
      <c r="Z278" s="165"/>
      <c r="AA278" s="165"/>
      <c r="AB278" s="165"/>
      <c r="AC278" s="165"/>
      <c r="AD278" s="165"/>
      <c r="AE278" s="165"/>
      <c r="AF278" s="165"/>
      <c r="AI278" s="23">
        <f>IF(A278="","",COUNTIF(D278:AH279,"&gt;2")/2)</f>
        <v>3</v>
      </c>
      <c r="AJ278" s="23" cm="1">
        <f t="array" ref="AJ278">SUMPRODUCT(IFERROR((IFERROR(WEEKDAY($D$3:$AH$3,2),999)&lt;6)*D278:AH279,0))</f>
        <v>8</v>
      </c>
      <c r="AK278" s="23" cm="1">
        <f t="array" ref="AK278">SUMPRODUCT((IFERROR(WEEKDAY($D$3:$AH$3,2),999)&lt;6)*D280:AH280)</f>
        <v>3</v>
      </c>
      <c r="AL278" s="23" cm="1">
        <f t="array" ref="AL278">SUMPRODUCT(IFERROR((IFERROR(WEEKDAY($D$3:$AH$3,2),0)&gt;5)*D278:AH280,0))</f>
        <v>22</v>
      </c>
      <c r="AM278" s="23">
        <f>IFERROR(SUM(AJ278:AL280),"")</f>
        <v>33</v>
      </c>
      <c r="AN278" s="23" t="s">
        <v>148</v>
      </c>
      <c r="AO278" s="23" cm="1">
        <f t="array" ref="AO278">SUMPRODUCT((IFERROR((D278:AH278+D279:AH279+D280:AH280),0)&gt;8)*1,IFERROR((D278:AH278+D279:AH279+D280:AH280-8),0))</f>
        <v>9</v>
      </c>
      <c r="AP278" s="23">
        <f>SUM(D278:AH280)-AO278</f>
        <v>24</v>
      </c>
    </row>
    <row r="279" ht="29.25" spans="1:42">
      <c r="A279" s="140"/>
      <c r="B279" s="40"/>
      <c r="C279" s="164" t="s">
        <v>149</v>
      </c>
      <c r="D279" s="165"/>
      <c r="E279" s="165"/>
      <c r="F279" s="165"/>
      <c r="G279" s="165"/>
      <c r="H279" s="165"/>
      <c r="I279" s="165">
        <v>4</v>
      </c>
      <c r="J279" s="165">
        <v>4</v>
      </c>
      <c r="K279" s="165">
        <v>4</v>
      </c>
      <c r="L279" s="165"/>
      <c r="M279" s="165"/>
      <c r="N279" s="165"/>
      <c r="O279" s="165"/>
      <c r="P279" s="165"/>
      <c r="Q279" s="165"/>
      <c r="R279" s="165"/>
      <c r="S279" s="165"/>
      <c r="T279" s="165"/>
      <c r="U279" s="165"/>
      <c r="V279" s="165"/>
      <c r="W279" s="80"/>
      <c r="X279" s="165"/>
      <c r="Y279" s="165"/>
      <c r="Z279" s="165"/>
      <c r="AA279" s="165"/>
      <c r="AB279" s="165"/>
      <c r="AC279" s="165"/>
      <c r="AD279" s="165"/>
      <c r="AE279" s="165"/>
      <c r="AF279" s="165"/>
      <c r="AI279" s="23"/>
      <c r="AJ279" s="23"/>
      <c r="AK279" s="23"/>
      <c r="AL279" s="23"/>
      <c r="AM279" s="23"/>
      <c r="AN279" s="23"/>
      <c r="AO279" s="23"/>
      <c r="AP279" s="23"/>
    </row>
    <row r="280" ht="29.25" spans="1:42">
      <c r="A280" s="140"/>
      <c r="B280" s="40"/>
      <c r="C280" s="164" t="s">
        <v>150</v>
      </c>
      <c r="D280" s="165"/>
      <c r="E280" s="165"/>
      <c r="F280" s="165"/>
      <c r="G280" s="165"/>
      <c r="H280" s="165"/>
      <c r="I280" s="165">
        <v>3</v>
      </c>
      <c r="J280" s="165">
        <v>3</v>
      </c>
      <c r="K280" s="165">
        <v>3</v>
      </c>
      <c r="L280" s="165"/>
      <c r="M280" s="165"/>
      <c r="N280" s="165"/>
      <c r="O280" s="165"/>
      <c r="P280" s="165"/>
      <c r="Q280" s="165"/>
      <c r="R280" s="165"/>
      <c r="S280" s="165"/>
      <c r="T280" s="165"/>
      <c r="U280" s="165"/>
      <c r="V280" s="165"/>
      <c r="W280" s="80"/>
      <c r="X280" s="165"/>
      <c r="Y280" s="165"/>
      <c r="Z280" s="165"/>
      <c r="AA280" s="165"/>
      <c r="AB280" s="165"/>
      <c r="AC280" s="165"/>
      <c r="AD280" s="165"/>
      <c r="AE280" s="165"/>
      <c r="AF280" s="165"/>
      <c r="AI280" s="23"/>
      <c r="AJ280" s="23"/>
      <c r="AK280" s="23"/>
      <c r="AL280" s="23"/>
      <c r="AM280" s="23"/>
      <c r="AN280" s="23"/>
      <c r="AO280" s="23"/>
      <c r="AP280" s="23"/>
    </row>
    <row r="281" ht="29.25" spans="1:42">
      <c r="A281" s="166" t="s">
        <v>101</v>
      </c>
      <c r="B281" s="164"/>
      <c r="C281" s="164" t="s">
        <v>147</v>
      </c>
      <c r="D281" s="165"/>
      <c r="E281" s="165"/>
      <c r="F281" s="165"/>
      <c r="G281" s="165"/>
      <c r="H281" s="165"/>
      <c r="I281" s="165"/>
      <c r="J281" s="165"/>
      <c r="K281" s="165"/>
      <c r="L281" s="165"/>
      <c r="M281" s="165"/>
      <c r="N281" s="165"/>
      <c r="O281" s="165"/>
      <c r="P281" s="165"/>
      <c r="Q281" s="165"/>
      <c r="R281" s="165"/>
      <c r="S281" s="165"/>
      <c r="T281" s="165"/>
      <c r="U281" s="165"/>
      <c r="V281" s="165"/>
      <c r="W281" s="165"/>
      <c r="X281" s="165"/>
      <c r="Y281" s="165"/>
      <c r="Z281" s="165"/>
      <c r="AA281" s="165"/>
      <c r="AB281" s="165"/>
      <c r="AC281" s="165"/>
      <c r="AD281" s="165"/>
      <c r="AE281" s="165">
        <v>4</v>
      </c>
      <c r="AF281" s="165">
        <v>4</v>
      </c>
      <c r="AG281" s="165"/>
      <c r="AI281" s="23">
        <f>IF(A281="","",COUNTIF(D281:AH282,"&gt;2")/2)</f>
        <v>2</v>
      </c>
      <c r="AJ281" s="23" cm="1">
        <f t="array" ref="AJ281">SUMPRODUCT(IFERROR((IFERROR(WEEKDAY($D$3:$AH$3,2),999)&lt;6)*D281:AH282,0))</f>
        <v>8</v>
      </c>
      <c r="AK281" s="23" cm="1">
        <f t="array" ref="AK281">SUMPRODUCT((IFERROR(WEEKDAY($D$3:$AH$3,2),999)&lt;6)*D283:AH283)</f>
        <v>4</v>
      </c>
      <c r="AL281" s="23" cm="1">
        <f t="array" ref="AL281">SUMPRODUCT(IFERROR((IFERROR(WEEKDAY($D$3:$AH$3,2),0)&gt;5)*D281:AH283,0))</f>
        <v>12</v>
      </c>
      <c r="AM281" s="23">
        <f>IFERROR(SUM(AJ281:AL283),"")</f>
        <v>24</v>
      </c>
      <c r="AN281" s="23" t="s">
        <v>148</v>
      </c>
      <c r="AO281" s="23" cm="1">
        <f t="array" ref="AO281">SUMPRODUCT((IFERROR((D281:AH281+D282:AH282+D283:AH283),0)&gt;8)*1,IFERROR((D281:AH281+D282:AH282+D283:AH283-8),0))</f>
        <v>8</v>
      </c>
      <c r="AP281" s="23">
        <f>SUM(D281:AH283)-AO281</f>
        <v>16</v>
      </c>
    </row>
    <row r="282" ht="29.25" spans="1:42">
      <c r="A282" s="166"/>
      <c r="B282" s="164"/>
      <c r="C282" s="164" t="s">
        <v>149</v>
      </c>
      <c r="D282" s="165"/>
      <c r="E282" s="165"/>
      <c r="F282" s="165"/>
      <c r="G282" s="165"/>
      <c r="H282" s="165"/>
      <c r="I282" s="165"/>
      <c r="J282" s="165"/>
      <c r="K282" s="165"/>
      <c r="L282" s="165"/>
      <c r="M282" s="165"/>
      <c r="N282" s="165"/>
      <c r="O282" s="165"/>
      <c r="P282" s="165"/>
      <c r="Q282" s="165"/>
      <c r="R282" s="165"/>
      <c r="S282" s="165"/>
      <c r="T282" s="165"/>
      <c r="U282" s="165"/>
      <c r="V282" s="165"/>
      <c r="W282" s="165"/>
      <c r="X282" s="165"/>
      <c r="Y282" s="165"/>
      <c r="Z282" s="165"/>
      <c r="AA282" s="165"/>
      <c r="AB282" s="165"/>
      <c r="AC282" s="165"/>
      <c r="AD282" s="165"/>
      <c r="AE282" s="165">
        <v>4</v>
      </c>
      <c r="AF282" s="165">
        <v>4</v>
      </c>
      <c r="AG282" s="165"/>
      <c r="AI282" s="23"/>
      <c r="AJ282" s="23"/>
      <c r="AK282" s="23"/>
      <c r="AL282" s="23"/>
      <c r="AM282" s="23"/>
      <c r="AN282" s="23"/>
      <c r="AO282" s="23"/>
      <c r="AP282" s="23"/>
    </row>
    <row r="283" ht="29.25" spans="1:42">
      <c r="A283" s="166"/>
      <c r="B283" s="164"/>
      <c r="C283" s="164" t="s">
        <v>150</v>
      </c>
      <c r="D283" s="165"/>
      <c r="E283" s="165"/>
      <c r="F283" s="165"/>
      <c r="G283" s="165"/>
      <c r="H283" s="165"/>
      <c r="I283" s="165"/>
      <c r="J283" s="165"/>
      <c r="K283" s="165"/>
      <c r="L283" s="165"/>
      <c r="M283" s="165"/>
      <c r="N283" s="165"/>
      <c r="O283" s="165"/>
      <c r="P283" s="165"/>
      <c r="Q283" s="165"/>
      <c r="R283" s="165"/>
      <c r="S283" s="165"/>
      <c r="T283" s="165"/>
      <c r="U283" s="165"/>
      <c r="V283" s="165"/>
      <c r="W283" s="165"/>
      <c r="X283" s="165"/>
      <c r="Y283" s="165"/>
      <c r="Z283" s="165"/>
      <c r="AA283" s="165"/>
      <c r="AB283" s="165"/>
      <c r="AC283" s="165"/>
      <c r="AD283" s="165"/>
      <c r="AE283" s="165">
        <v>4</v>
      </c>
      <c r="AF283" s="165">
        <v>4</v>
      </c>
      <c r="AG283" s="165"/>
      <c r="AI283" s="23"/>
      <c r="AJ283" s="23"/>
      <c r="AK283" s="23"/>
      <c r="AL283" s="23"/>
      <c r="AM283" s="23"/>
      <c r="AN283" s="23"/>
      <c r="AO283" s="23"/>
      <c r="AP283" s="23"/>
    </row>
    <row r="284" ht="22.5" spans="1:42">
      <c r="A284" s="167" t="s">
        <v>102</v>
      </c>
      <c r="B284" s="168" t="s">
        <v>43</v>
      </c>
      <c r="C284" s="169" t="s">
        <v>147</v>
      </c>
      <c r="D284" s="170">
        <v>4</v>
      </c>
      <c r="E284" s="170">
        <v>4</v>
      </c>
      <c r="F284" s="170">
        <v>4</v>
      </c>
      <c r="G284" s="170">
        <v>4</v>
      </c>
      <c r="H284" s="170">
        <v>4</v>
      </c>
      <c r="I284" s="170">
        <v>4</v>
      </c>
      <c r="J284" s="170">
        <v>4</v>
      </c>
      <c r="K284" s="170">
        <v>4</v>
      </c>
      <c r="L284" s="173" t="s">
        <v>152</v>
      </c>
      <c r="M284" s="173"/>
      <c r="N284" s="173"/>
      <c r="O284" s="173"/>
      <c r="P284" s="170"/>
      <c r="Q284" s="170"/>
      <c r="R284" s="170"/>
      <c r="S284" s="170"/>
      <c r="T284" s="170"/>
      <c r="U284" s="170"/>
      <c r="V284" s="170"/>
      <c r="W284" s="170"/>
      <c r="X284" s="170"/>
      <c r="Y284" s="170"/>
      <c r="Z284" s="170"/>
      <c r="AA284" s="170"/>
      <c r="AB284" s="170"/>
      <c r="AC284" s="170"/>
      <c r="AD284" s="170"/>
      <c r="AE284" s="173"/>
      <c r="AF284" s="173"/>
      <c r="AG284" s="173"/>
      <c r="AI284" s="23">
        <f>IF(A284="","",COUNTIF(D284:AH285,"&gt;2")/2)</f>
        <v>8</v>
      </c>
      <c r="AJ284" s="23" cm="1">
        <f t="array" ref="AJ284">SUMPRODUCT(IFERROR((IFERROR(WEEKDAY($D$3:$AH$3,2),999)&lt;6)*D284:AH285,0))</f>
        <v>48</v>
      </c>
      <c r="AK284" s="23" cm="1">
        <f t="array" ref="AK284">SUMPRODUCT((IFERROR(WEEKDAY($D$3:$AH$3,2),999)&lt;6)*D286:AH286)</f>
        <v>15.5</v>
      </c>
      <c r="AL284" s="23" cm="1">
        <f t="array" ref="AL284">SUMPRODUCT(IFERROR((IFERROR(WEEKDAY($D$3:$AH$3,2),0)&gt;5)*D284:AH286,0))</f>
        <v>21</v>
      </c>
      <c r="AM284" s="23">
        <f>IFERROR(SUM(AJ284:AL286),"")</f>
        <v>84.5</v>
      </c>
      <c r="AN284" s="23" t="s">
        <v>148</v>
      </c>
      <c r="AO284" s="23" cm="1">
        <f t="array" ref="AO284">SUMPRODUCT((IFERROR((D284:AH284+D285:AH285+D286:AH286),0)&gt;8)*1,IFERROR((D284:AH284+D285:AH285+D286:AH286-8),0))</f>
        <v>20.5</v>
      </c>
      <c r="AP284" s="23">
        <f>SUM(D284:AH286)-AO284</f>
        <v>64</v>
      </c>
    </row>
    <row r="285" ht="22.5" spans="1:42">
      <c r="A285" s="167"/>
      <c r="B285" s="171"/>
      <c r="C285" s="169" t="s">
        <v>149</v>
      </c>
      <c r="D285" s="170">
        <v>4</v>
      </c>
      <c r="E285" s="170">
        <v>4</v>
      </c>
      <c r="F285" s="170">
        <v>4</v>
      </c>
      <c r="G285" s="170">
        <v>4</v>
      </c>
      <c r="H285" s="170">
        <v>4</v>
      </c>
      <c r="I285" s="170">
        <v>4</v>
      </c>
      <c r="J285" s="170">
        <v>4</v>
      </c>
      <c r="K285" s="170">
        <v>4</v>
      </c>
      <c r="L285" s="173"/>
      <c r="M285" s="173"/>
      <c r="N285" s="173"/>
      <c r="O285" s="173"/>
      <c r="P285" s="170"/>
      <c r="Q285" s="170"/>
      <c r="R285" s="170"/>
      <c r="S285" s="170"/>
      <c r="T285" s="170"/>
      <c r="U285" s="170"/>
      <c r="V285" s="170"/>
      <c r="W285" s="170"/>
      <c r="X285" s="170"/>
      <c r="Y285" s="170"/>
      <c r="Z285" s="170"/>
      <c r="AA285" s="170"/>
      <c r="AB285" s="170"/>
      <c r="AC285" s="170"/>
      <c r="AD285" s="170"/>
      <c r="AE285" s="173"/>
      <c r="AF285" s="173"/>
      <c r="AG285" s="173"/>
      <c r="AI285" s="23"/>
      <c r="AJ285" s="23"/>
      <c r="AK285" s="23"/>
      <c r="AL285" s="23"/>
      <c r="AM285" s="23"/>
      <c r="AN285" s="23"/>
      <c r="AO285" s="23"/>
      <c r="AP285" s="23"/>
    </row>
    <row r="286" ht="22.5" spans="1:42">
      <c r="A286" s="167"/>
      <c r="B286" s="172"/>
      <c r="C286" s="169" t="s">
        <v>150</v>
      </c>
      <c r="D286" s="170">
        <v>1.5</v>
      </c>
      <c r="E286" s="170">
        <v>1.5</v>
      </c>
      <c r="F286" s="170">
        <v>3</v>
      </c>
      <c r="G286" s="170">
        <v>4.5</v>
      </c>
      <c r="H286" s="170">
        <v>3</v>
      </c>
      <c r="I286" s="170">
        <v>3</v>
      </c>
      <c r="J286" s="170">
        <v>2</v>
      </c>
      <c r="K286" s="170">
        <v>2</v>
      </c>
      <c r="L286" s="173"/>
      <c r="M286" s="173"/>
      <c r="N286" s="173"/>
      <c r="O286" s="173"/>
      <c r="P286" s="170"/>
      <c r="Q286" s="170"/>
      <c r="R286" s="170"/>
      <c r="S286" s="170"/>
      <c r="T286" s="170"/>
      <c r="U286" s="170"/>
      <c r="V286" s="170"/>
      <c r="W286" s="170"/>
      <c r="X286" s="170"/>
      <c r="Y286" s="170"/>
      <c r="Z286" s="170"/>
      <c r="AA286" s="170"/>
      <c r="AB286" s="170"/>
      <c r="AC286" s="170"/>
      <c r="AD286" s="170"/>
      <c r="AE286" s="173"/>
      <c r="AF286" s="173"/>
      <c r="AG286" s="173"/>
      <c r="AI286" s="23"/>
      <c r="AJ286" s="23"/>
      <c r="AK286" s="23"/>
      <c r="AL286" s="23"/>
      <c r="AM286" s="23"/>
      <c r="AN286" s="23"/>
      <c r="AO286" s="23"/>
      <c r="AP286" s="23"/>
    </row>
  </sheetData>
  <autoFilter xmlns:etc="http://www.wps.cn/officeDocument/2017/etCustomData" ref="A1:AQ286" etc:filterBottomFollowUsedRange="0">
    <extLst/>
  </autoFilter>
  <mergeCells count="1040">
    <mergeCell ref="A1:AI1"/>
    <mergeCell ref="AL1:AM1"/>
    <mergeCell ref="A2:AI2"/>
    <mergeCell ref="AJ2:AL2"/>
    <mergeCell ref="AM2:AN2"/>
    <mergeCell ref="AK3:AL3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8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6"/>
    <mergeCell ref="A197:A199"/>
    <mergeCell ref="A200:A201"/>
    <mergeCell ref="A203:A204"/>
    <mergeCell ref="A206:A208"/>
    <mergeCell ref="A209:A211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66:A268"/>
    <mergeCell ref="A269:A271"/>
    <mergeCell ref="A272:A274"/>
    <mergeCell ref="A275:A277"/>
    <mergeCell ref="A278:A280"/>
    <mergeCell ref="A281:A283"/>
    <mergeCell ref="A284:A286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70:B172"/>
    <mergeCell ref="B173:B175"/>
    <mergeCell ref="B176:B178"/>
    <mergeCell ref="B179:B181"/>
    <mergeCell ref="B182:B184"/>
    <mergeCell ref="B185:B187"/>
    <mergeCell ref="B188:B190"/>
    <mergeCell ref="B191:B193"/>
    <mergeCell ref="B194:B196"/>
    <mergeCell ref="B197:B199"/>
    <mergeCell ref="B200:B202"/>
    <mergeCell ref="B203:B205"/>
    <mergeCell ref="B206:B208"/>
    <mergeCell ref="B209:B211"/>
    <mergeCell ref="B212:B214"/>
    <mergeCell ref="B215:B217"/>
    <mergeCell ref="B218:B220"/>
    <mergeCell ref="B221:B223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78:B280"/>
    <mergeCell ref="B281:B283"/>
    <mergeCell ref="B284:B286"/>
    <mergeCell ref="C3:C4"/>
    <mergeCell ref="C182:C184"/>
    <mergeCell ref="C185:C187"/>
    <mergeCell ref="C188:C190"/>
    <mergeCell ref="C191:C193"/>
    <mergeCell ref="C194:C196"/>
    <mergeCell ref="C197:C199"/>
    <mergeCell ref="C200:C202"/>
    <mergeCell ref="C203:C205"/>
    <mergeCell ref="C206:C208"/>
    <mergeCell ref="C209:C211"/>
    <mergeCell ref="C212:C214"/>
    <mergeCell ref="C215:C217"/>
    <mergeCell ref="C218:C220"/>
    <mergeCell ref="C221:C223"/>
    <mergeCell ref="C224:C226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I95:AI97"/>
    <mergeCell ref="AI98:AI100"/>
    <mergeCell ref="AI101:AI103"/>
    <mergeCell ref="AI104:AI106"/>
    <mergeCell ref="AI107:AI109"/>
    <mergeCell ref="AI110:AI112"/>
    <mergeCell ref="AI113:AI115"/>
    <mergeCell ref="AI116:AI118"/>
    <mergeCell ref="AI119:AI121"/>
    <mergeCell ref="AI122:AI124"/>
    <mergeCell ref="AI125:AI127"/>
    <mergeCell ref="AI128:AI130"/>
    <mergeCell ref="AI131:AI133"/>
    <mergeCell ref="AI134:AI136"/>
    <mergeCell ref="AI137:AI139"/>
    <mergeCell ref="AI140:AI142"/>
    <mergeCell ref="AI143:AI145"/>
    <mergeCell ref="AI146:AI148"/>
    <mergeCell ref="AI149:AI151"/>
    <mergeCell ref="AI152:AI154"/>
    <mergeCell ref="AI155:AI157"/>
    <mergeCell ref="AI158:AI160"/>
    <mergeCell ref="AI161:AI163"/>
    <mergeCell ref="AI164:AI166"/>
    <mergeCell ref="AI167:AI169"/>
    <mergeCell ref="AI170:AI172"/>
    <mergeCell ref="AI173:AI175"/>
    <mergeCell ref="AI176:AI178"/>
    <mergeCell ref="AI179:AI181"/>
    <mergeCell ref="AI182:AI184"/>
    <mergeCell ref="AI185:AI187"/>
    <mergeCell ref="AI188:AI190"/>
    <mergeCell ref="AI191:AI193"/>
    <mergeCell ref="AI194:AI196"/>
    <mergeCell ref="AI197:AI199"/>
    <mergeCell ref="AI200:AI202"/>
    <mergeCell ref="AI203:AI205"/>
    <mergeCell ref="AI206:AI208"/>
    <mergeCell ref="AI209:AI211"/>
    <mergeCell ref="AI212:AI214"/>
    <mergeCell ref="AI215:AI217"/>
    <mergeCell ref="AI218:AI220"/>
    <mergeCell ref="AI221:AI223"/>
    <mergeCell ref="AI224:AI226"/>
    <mergeCell ref="AI227:AI229"/>
    <mergeCell ref="AI230:AI232"/>
    <mergeCell ref="AI233:AI235"/>
    <mergeCell ref="AI236:AI238"/>
    <mergeCell ref="AI239:AI241"/>
    <mergeCell ref="AI242:AI244"/>
    <mergeCell ref="AI245:AI247"/>
    <mergeCell ref="AI248:AI250"/>
    <mergeCell ref="AI251:AI253"/>
    <mergeCell ref="AI254:AI256"/>
    <mergeCell ref="AI257:AI259"/>
    <mergeCell ref="AI260:AI262"/>
    <mergeCell ref="AI263:AI265"/>
    <mergeCell ref="AI266:AI268"/>
    <mergeCell ref="AI269:AI271"/>
    <mergeCell ref="AI272:AI274"/>
    <mergeCell ref="AI275:AI277"/>
    <mergeCell ref="AI278:AI280"/>
    <mergeCell ref="AI281:AI283"/>
    <mergeCell ref="AI284:AI286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J95:AJ97"/>
    <mergeCell ref="AJ98:AJ100"/>
    <mergeCell ref="AJ101:AJ103"/>
    <mergeCell ref="AJ104:AJ106"/>
    <mergeCell ref="AJ107:AJ109"/>
    <mergeCell ref="AJ110:AJ112"/>
    <mergeCell ref="AJ113:AJ115"/>
    <mergeCell ref="AJ116:AJ118"/>
    <mergeCell ref="AJ119:AJ121"/>
    <mergeCell ref="AJ122:AJ124"/>
    <mergeCell ref="AJ125:AJ127"/>
    <mergeCell ref="AJ128:AJ130"/>
    <mergeCell ref="AJ131:AJ133"/>
    <mergeCell ref="AJ134:AJ136"/>
    <mergeCell ref="AJ137:AJ139"/>
    <mergeCell ref="AJ140:AJ142"/>
    <mergeCell ref="AJ143:AJ145"/>
    <mergeCell ref="AJ146:AJ148"/>
    <mergeCell ref="AJ149:AJ151"/>
    <mergeCell ref="AJ152:AJ154"/>
    <mergeCell ref="AJ155:AJ157"/>
    <mergeCell ref="AJ158:AJ160"/>
    <mergeCell ref="AJ161:AJ163"/>
    <mergeCell ref="AJ164:AJ166"/>
    <mergeCell ref="AJ167:AJ169"/>
    <mergeCell ref="AJ170:AJ172"/>
    <mergeCell ref="AJ173:AJ175"/>
    <mergeCell ref="AJ176:AJ178"/>
    <mergeCell ref="AJ179:AJ181"/>
    <mergeCell ref="AJ182:AJ184"/>
    <mergeCell ref="AJ185:AJ187"/>
    <mergeCell ref="AJ188:AJ190"/>
    <mergeCell ref="AJ191:AJ193"/>
    <mergeCell ref="AJ194:AJ196"/>
    <mergeCell ref="AJ197:AJ199"/>
    <mergeCell ref="AJ200:AJ202"/>
    <mergeCell ref="AJ203:AJ205"/>
    <mergeCell ref="AJ206:AJ208"/>
    <mergeCell ref="AJ209:AJ211"/>
    <mergeCell ref="AJ212:AJ214"/>
    <mergeCell ref="AJ215:AJ217"/>
    <mergeCell ref="AJ218:AJ220"/>
    <mergeCell ref="AJ221:AJ223"/>
    <mergeCell ref="AJ224:AJ226"/>
    <mergeCell ref="AJ227:AJ229"/>
    <mergeCell ref="AJ230:AJ232"/>
    <mergeCell ref="AJ233:AJ235"/>
    <mergeCell ref="AJ236:AJ238"/>
    <mergeCell ref="AJ239:AJ241"/>
    <mergeCell ref="AJ242:AJ244"/>
    <mergeCell ref="AJ245:AJ247"/>
    <mergeCell ref="AJ248:AJ250"/>
    <mergeCell ref="AJ251:AJ253"/>
    <mergeCell ref="AJ254:AJ256"/>
    <mergeCell ref="AJ257:AJ259"/>
    <mergeCell ref="AJ260:AJ262"/>
    <mergeCell ref="AJ263:AJ265"/>
    <mergeCell ref="AJ266:AJ268"/>
    <mergeCell ref="AJ269:AJ271"/>
    <mergeCell ref="AJ272:AJ274"/>
    <mergeCell ref="AJ275:AJ277"/>
    <mergeCell ref="AJ278:AJ280"/>
    <mergeCell ref="AJ281:AJ283"/>
    <mergeCell ref="AJ284:AJ286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K89:AK91"/>
    <mergeCell ref="AK92:AK94"/>
    <mergeCell ref="AK95:AK97"/>
    <mergeCell ref="AK98:AK100"/>
    <mergeCell ref="AK101:AK103"/>
    <mergeCell ref="AK104:AK106"/>
    <mergeCell ref="AK107:AK109"/>
    <mergeCell ref="AK110:AK112"/>
    <mergeCell ref="AK113:AK115"/>
    <mergeCell ref="AK116:AK118"/>
    <mergeCell ref="AK119:AK121"/>
    <mergeCell ref="AK122:AK124"/>
    <mergeCell ref="AK125:AK127"/>
    <mergeCell ref="AK128:AK130"/>
    <mergeCell ref="AK131:AK133"/>
    <mergeCell ref="AK134:AK136"/>
    <mergeCell ref="AK137:AK139"/>
    <mergeCell ref="AK140:AK142"/>
    <mergeCell ref="AK143:AK145"/>
    <mergeCell ref="AK146:AK148"/>
    <mergeCell ref="AK149:AK151"/>
    <mergeCell ref="AK152:AK154"/>
    <mergeCell ref="AK155:AK157"/>
    <mergeCell ref="AK158:AK160"/>
    <mergeCell ref="AK161:AK163"/>
    <mergeCell ref="AK164:AK166"/>
    <mergeCell ref="AK167:AK169"/>
    <mergeCell ref="AK170:AK172"/>
    <mergeCell ref="AK173:AK175"/>
    <mergeCell ref="AK176:AK178"/>
    <mergeCell ref="AK179:AK181"/>
    <mergeCell ref="AK182:AK184"/>
    <mergeCell ref="AK185:AK187"/>
    <mergeCell ref="AK188:AK190"/>
    <mergeCell ref="AK191:AK193"/>
    <mergeCell ref="AK194:AK196"/>
    <mergeCell ref="AK197:AK199"/>
    <mergeCell ref="AK200:AK202"/>
    <mergeCell ref="AK203:AK205"/>
    <mergeCell ref="AK206:AK208"/>
    <mergeCell ref="AK209:AK211"/>
    <mergeCell ref="AK212:AK214"/>
    <mergeCell ref="AK215:AK217"/>
    <mergeCell ref="AK218:AK220"/>
    <mergeCell ref="AK221:AK223"/>
    <mergeCell ref="AK224:AK226"/>
    <mergeCell ref="AK227:AK229"/>
    <mergeCell ref="AK230:AK232"/>
    <mergeCell ref="AK233:AK235"/>
    <mergeCell ref="AK236:AK238"/>
    <mergeCell ref="AK239:AK241"/>
    <mergeCell ref="AK242:AK244"/>
    <mergeCell ref="AK245:AK247"/>
    <mergeCell ref="AK248:AK250"/>
    <mergeCell ref="AK251:AK253"/>
    <mergeCell ref="AK254:AK256"/>
    <mergeCell ref="AK257:AK259"/>
    <mergeCell ref="AK260:AK262"/>
    <mergeCell ref="AK263:AK265"/>
    <mergeCell ref="AK266:AK268"/>
    <mergeCell ref="AK269:AK271"/>
    <mergeCell ref="AK272:AK274"/>
    <mergeCell ref="AK275:AK277"/>
    <mergeCell ref="AK278:AK280"/>
    <mergeCell ref="AK281:AK283"/>
    <mergeCell ref="AK284:AK286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L116:AL118"/>
    <mergeCell ref="AL119:AL121"/>
    <mergeCell ref="AL122:AL124"/>
    <mergeCell ref="AL125:AL127"/>
    <mergeCell ref="AL128:AL130"/>
    <mergeCell ref="AL131:AL133"/>
    <mergeCell ref="AL134:AL136"/>
    <mergeCell ref="AL137:AL139"/>
    <mergeCell ref="AL140:AL142"/>
    <mergeCell ref="AL143:AL145"/>
    <mergeCell ref="AL146:AL148"/>
    <mergeCell ref="AL149:AL151"/>
    <mergeCell ref="AL152:AL154"/>
    <mergeCell ref="AL155:AL157"/>
    <mergeCell ref="AL158:AL160"/>
    <mergeCell ref="AL161:AL163"/>
    <mergeCell ref="AL164:AL166"/>
    <mergeCell ref="AL167:AL169"/>
    <mergeCell ref="AL170:AL172"/>
    <mergeCell ref="AL173:AL175"/>
    <mergeCell ref="AL176:AL178"/>
    <mergeCell ref="AL179:AL181"/>
    <mergeCell ref="AL182:AL184"/>
    <mergeCell ref="AL185:AL187"/>
    <mergeCell ref="AL188:AL190"/>
    <mergeCell ref="AL191:AL193"/>
    <mergeCell ref="AL194:AL196"/>
    <mergeCell ref="AL197:AL199"/>
    <mergeCell ref="AL200:AL202"/>
    <mergeCell ref="AL203:AL205"/>
    <mergeCell ref="AL206:AL208"/>
    <mergeCell ref="AL209:AL211"/>
    <mergeCell ref="AL212:AL214"/>
    <mergeCell ref="AL215:AL217"/>
    <mergeCell ref="AL218:AL220"/>
    <mergeCell ref="AL221:AL223"/>
    <mergeCell ref="AL224:AL226"/>
    <mergeCell ref="AL227:AL229"/>
    <mergeCell ref="AL230:AL232"/>
    <mergeCell ref="AL233:AL235"/>
    <mergeCell ref="AL236:AL238"/>
    <mergeCell ref="AL239:AL241"/>
    <mergeCell ref="AL242:AL244"/>
    <mergeCell ref="AL245:AL247"/>
    <mergeCell ref="AL248:AL250"/>
    <mergeCell ref="AL251:AL253"/>
    <mergeCell ref="AL254:AL256"/>
    <mergeCell ref="AL257:AL259"/>
    <mergeCell ref="AL260:AL262"/>
    <mergeCell ref="AL263:AL265"/>
    <mergeCell ref="AL266:AL268"/>
    <mergeCell ref="AL269:AL271"/>
    <mergeCell ref="AL272:AL274"/>
    <mergeCell ref="AL275:AL277"/>
    <mergeCell ref="AL278:AL280"/>
    <mergeCell ref="AL281:AL283"/>
    <mergeCell ref="AL284:AL286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M116:AM118"/>
    <mergeCell ref="AM119:AM121"/>
    <mergeCell ref="AM122:AM124"/>
    <mergeCell ref="AM125:AM127"/>
    <mergeCell ref="AM128:AM130"/>
    <mergeCell ref="AM131:AM133"/>
    <mergeCell ref="AM134:AM136"/>
    <mergeCell ref="AM137:AM139"/>
    <mergeCell ref="AM140:AM142"/>
    <mergeCell ref="AM143:AM145"/>
    <mergeCell ref="AM146:AM148"/>
    <mergeCell ref="AM149:AM151"/>
    <mergeCell ref="AM152:AM154"/>
    <mergeCell ref="AM155:AM157"/>
    <mergeCell ref="AM158:AM160"/>
    <mergeCell ref="AM161:AM163"/>
    <mergeCell ref="AM164:AM166"/>
    <mergeCell ref="AM167:AM169"/>
    <mergeCell ref="AM170:AM172"/>
    <mergeCell ref="AM173:AM175"/>
    <mergeCell ref="AM176:AM178"/>
    <mergeCell ref="AM179:AM181"/>
    <mergeCell ref="AM182:AM184"/>
    <mergeCell ref="AM185:AM187"/>
    <mergeCell ref="AM188:AM190"/>
    <mergeCell ref="AM191:AM193"/>
    <mergeCell ref="AM194:AM196"/>
    <mergeCell ref="AM197:AM199"/>
    <mergeCell ref="AM200:AM202"/>
    <mergeCell ref="AM203:AM205"/>
    <mergeCell ref="AM206:AM208"/>
    <mergeCell ref="AM209:AM211"/>
    <mergeCell ref="AM212:AM214"/>
    <mergeCell ref="AM215:AM217"/>
    <mergeCell ref="AM218:AM220"/>
    <mergeCell ref="AM221:AM223"/>
    <mergeCell ref="AM224:AM226"/>
    <mergeCell ref="AM227:AM229"/>
    <mergeCell ref="AM230:AM232"/>
    <mergeCell ref="AM233:AM235"/>
    <mergeCell ref="AM236:AM238"/>
    <mergeCell ref="AM239:AM241"/>
    <mergeCell ref="AM242:AM244"/>
    <mergeCell ref="AM245:AM247"/>
    <mergeCell ref="AM248:AM250"/>
    <mergeCell ref="AM251:AM253"/>
    <mergeCell ref="AM254:AM256"/>
    <mergeCell ref="AM257:AM259"/>
    <mergeCell ref="AM260:AM262"/>
    <mergeCell ref="AM263:AM265"/>
    <mergeCell ref="AM266:AM268"/>
    <mergeCell ref="AM269:AM271"/>
    <mergeCell ref="AM272:AM274"/>
    <mergeCell ref="AM275:AM277"/>
    <mergeCell ref="AM278:AM280"/>
    <mergeCell ref="AM281:AM283"/>
    <mergeCell ref="AM284:AM286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N116:AN118"/>
    <mergeCell ref="AN119:AN121"/>
    <mergeCell ref="AN122:AN124"/>
    <mergeCell ref="AN125:AN127"/>
    <mergeCell ref="AN128:AN130"/>
    <mergeCell ref="AN131:AN133"/>
    <mergeCell ref="AN134:AN136"/>
    <mergeCell ref="AN137:AN139"/>
    <mergeCell ref="AN140:AN142"/>
    <mergeCell ref="AN143:AN145"/>
    <mergeCell ref="AN146:AN148"/>
    <mergeCell ref="AN149:AN151"/>
    <mergeCell ref="AN152:AN154"/>
    <mergeCell ref="AN155:AN157"/>
    <mergeCell ref="AN158:AN160"/>
    <mergeCell ref="AN161:AN163"/>
    <mergeCell ref="AN164:AN166"/>
    <mergeCell ref="AN167:AN169"/>
    <mergeCell ref="AN170:AN172"/>
    <mergeCell ref="AN173:AN175"/>
    <mergeCell ref="AN176:AN178"/>
    <mergeCell ref="AN179:AN181"/>
    <mergeCell ref="AN182:AN184"/>
    <mergeCell ref="AN185:AN187"/>
    <mergeCell ref="AN188:AN190"/>
    <mergeCell ref="AN191:AN193"/>
    <mergeCell ref="AN194:AN196"/>
    <mergeCell ref="AN197:AN199"/>
    <mergeCell ref="AN200:AN202"/>
    <mergeCell ref="AN203:AN205"/>
    <mergeCell ref="AN206:AN208"/>
    <mergeCell ref="AN209:AN211"/>
    <mergeCell ref="AN212:AN214"/>
    <mergeCell ref="AN215:AN217"/>
    <mergeCell ref="AN218:AN220"/>
    <mergeCell ref="AN221:AN223"/>
    <mergeCell ref="AN224:AN226"/>
    <mergeCell ref="AN227:AN229"/>
    <mergeCell ref="AN230:AN232"/>
    <mergeCell ref="AN233:AN235"/>
    <mergeCell ref="AN236:AN238"/>
    <mergeCell ref="AN239:AN241"/>
    <mergeCell ref="AN242:AN244"/>
    <mergeCell ref="AN245:AN247"/>
    <mergeCell ref="AN248:AN250"/>
    <mergeCell ref="AN251:AN253"/>
    <mergeCell ref="AN254:AN256"/>
    <mergeCell ref="AN257:AN259"/>
    <mergeCell ref="AN260:AN262"/>
    <mergeCell ref="AN263:AN265"/>
    <mergeCell ref="AN266:AN268"/>
    <mergeCell ref="AN269:AN271"/>
    <mergeCell ref="AN272:AN274"/>
    <mergeCell ref="AN275:AN277"/>
    <mergeCell ref="AN278:AN280"/>
    <mergeCell ref="AN281:AN283"/>
    <mergeCell ref="AN284:AN286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O116:AO118"/>
    <mergeCell ref="AO119:AO121"/>
    <mergeCell ref="AO122:AO124"/>
    <mergeCell ref="AO125:AO127"/>
    <mergeCell ref="AO128:AO130"/>
    <mergeCell ref="AO131:AO133"/>
    <mergeCell ref="AO134:AO136"/>
    <mergeCell ref="AO137:AO139"/>
    <mergeCell ref="AO140:AO142"/>
    <mergeCell ref="AO143:AO145"/>
    <mergeCell ref="AO146:AO148"/>
    <mergeCell ref="AO149:AO151"/>
    <mergeCell ref="AO152:AO154"/>
    <mergeCell ref="AO155:AO157"/>
    <mergeCell ref="AO158:AO160"/>
    <mergeCell ref="AO161:AO163"/>
    <mergeCell ref="AO164:AO166"/>
    <mergeCell ref="AO167:AO169"/>
    <mergeCell ref="AO170:AO172"/>
    <mergeCell ref="AO173:AO175"/>
    <mergeCell ref="AO176:AO178"/>
    <mergeCell ref="AO179:AO181"/>
    <mergeCell ref="AO182:AO184"/>
    <mergeCell ref="AO185:AO187"/>
    <mergeCell ref="AO188:AO190"/>
    <mergeCell ref="AO191:AO193"/>
    <mergeCell ref="AO194:AO196"/>
    <mergeCell ref="AO197:AO199"/>
    <mergeCell ref="AO200:AO202"/>
    <mergeCell ref="AO203:AO205"/>
    <mergeCell ref="AO206:AO208"/>
    <mergeCell ref="AO209:AO211"/>
    <mergeCell ref="AO212:AO214"/>
    <mergeCell ref="AO215:AO217"/>
    <mergeCell ref="AO218:AO220"/>
    <mergeCell ref="AO221:AO223"/>
    <mergeCell ref="AO224:AO226"/>
    <mergeCell ref="AO227:AO229"/>
    <mergeCell ref="AO230:AO232"/>
    <mergeCell ref="AO233:AO235"/>
    <mergeCell ref="AO236:AO238"/>
    <mergeCell ref="AO239:AO241"/>
    <mergeCell ref="AO242:AO244"/>
    <mergeCell ref="AO245:AO247"/>
    <mergeCell ref="AO248:AO250"/>
    <mergeCell ref="AO251:AO253"/>
    <mergeCell ref="AO254:AO256"/>
    <mergeCell ref="AO257:AO259"/>
    <mergeCell ref="AO260:AO262"/>
    <mergeCell ref="AO263:AO265"/>
    <mergeCell ref="AO266:AO268"/>
    <mergeCell ref="AO269:AO271"/>
    <mergeCell ref="AO272:AO274"/>
    <mergeCell ref="AO275:AO277"/>
    <mergeCell ref="AO278:AO280"/>
    <mergeCell ref="AO281:AO283"/>
    <mergeCell ref="AO284:AO286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P116:AP118"/>
    <mergeCell ref="AP119:AP121"/>
    <mergeCell ref="AP122:AP124"/>
    <mergeCell ref="AP125:AP127"/>
    <mergeCell ref="AP128:AP130"/>
    <mergeCell ref="AP131:AP133"/>
    <mergeCell ref="AP134:AP136"/>
    <mergeCell ref="AP137:AP139"/>
    <mergeCell ref="AP140:AP142"/>
    <mergeCell ref="AP143:AP145"/>
    <mergeCell ref="AP146:AP148"/>
    <mergeCell ref="AP149:AP151"/>
    <mergeCell ref="AP152:AP154"/>
    <mergeCell ref="AP155:AP157"/>
    <mergeCell ref="AP158:AP160"/>
    <mergeCell ref="AP161:AP163"/>
    <mergeCell ref="AP164:AP166"/>
    <mergeCell ref="AP167:AP169"/>
    <mergeCell ref="AP170:AP172"/>
    <mergeCell ref="AP173:AP175"/>
    <mergeCell ref="AP176:AP178"/>
    <mergeCell ref="AP179:AP181"/>
    <mergeCell ref="AP182:AP184"/>
    <mergeCell ref="AP185:AP187"/>
    <mergeCell ref="AP188:AP190"/>
    <mergeCell ref="AP191:AP193"/>
    <mergeCell ref="AP194:AP196"/>
    <mergeCell ref="AP197:AP199"/>
    <mergeCell ref="AP200:AP202"/>
    <mergeCell ref="AP203:AP205"/>
    <mergeCell ref="AP206:AP208"/>
    <mergeCell ref="AP209:AP211"/>
    <mergeCell ref="AP212:AP214"/>
    <mergeCell ref="AP215:AP217"/>
    <mergeCell ref="AP218:AP220"/>
    <mergeCell ref="AP221:AP223"/>
    <mergeCell ref="AP224:AP226"/>
    <mergeCell ref="AP227:AP229"/>
    <mergeCell ref="AP230:AP232"/>
    <mergeCell ref="AP233:AP235"/>
    <mergeCell ref="AP236:AP238"/>
    <mergeCell ref="AP239:AP241"/>
    <mergeCell ref="AP242:AP244"/>
    <mergeCell ref="AP245:AP247"/>
    <mergeCell ref="AP248:AP250"/>
    <mergeCell ref="AP251:AP253"/>
    <mergeCell ref="AP254:AP256"/>
    <mergeCell ref="AP257:AP259"/>
    <mergeCell ref="AP260:AP262"/>
    <mergeCell ref="AP263:AP265"/>
    <mergeCell ref="AP266:AP268"/>
    <mergeCell ref="AP269:AP271"/>
    <mergeCell ref="AP272:AP274"/>
    <mergeCell ref="AP275:AP277"/>
    <mergeCell ref="AP278:AP280"/>
    <mergeCell ref="AP281:AP283"/>
    <mergeCell ref="AP284:AP286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Q95:AQ97"/>
    <mergeCell ref="AQ98:AQ100"/>
    <mergeCell ref="AQ101:AQ103"/>
    <mergeCell ref="AQ104:AQ106"/>
    <mergeCell ref="AQ107:AQ109"/>
    <mergeCell ref="AQ110:AQ112"/>
    <mergeCell ref="AQ113:AQ115"/>
    <mergeCell ref="AQ116:AQ118"/>
    <mergeCell ref="AQ119:AQ121"/>
    <mergeCell ref="AQ122:AQ124"/>
    <mergeCell ref="AQ125:AQ127"/>
    <mergeCell ref="AQ128:AQ130"/>
    <mergeCell ref="AQ131:AQ133"/>
    <mergeCell ref="AQ134:AQ136"/>
    <mergeCell ref="AQ137:AQ139"/>
    <mergeCell ref="AQ140:AQ142"/>
    <mergeCell ref="AQ143:AQ145"/>
    <mergeCell ref="AQ146:AQ148"/>
    <mergeCell ref="AQ149:AQ151"/>
    <mergeCell ref="AQ152:AQ154"/>
    <mergeCell ref="AQ155:AQ157"/>
    <mergeCell ref="AQ158:AQ160"/>
    <mergeCell ref="AQ161:AQ163"/>
    <mergeCell ref="AQ164:AQ166"/>
    <mergeCell ref="AQ167:AQ169"/>
    <mergeCell ref="AQ170:AQ172"/>
    <mergeCell ref="AQ173:AQ175"/>
    <mergeCell ref="AQ176:AQ178"/>
    <mergeCell ref="AQ179:AQ181"/>
    <mergeCell ref="AQ182:AQ184"/>
    <mergeCell ref="AQ185:AQ187"/>
    <mergeCell ref="AQ188:AQ190"/>
    <mergeCell ref="AQ191:AQ193"/>
    <mergeCell ref="AQ194:AQ196"/>
    <mergeCell ref="AQ197:AQ199"/>
    <mergeCell ref="AQ200:AQ202"/>
    <mergeCell ref="AQ203:AQ205"/>
    <mergeCell ref="AQ206:AQ208"/>
    <mergeCell ref="AQ209:AQ211"/>
    <mergeCell ref="AQ212:AQ214"/>
  </mergeCells>
  <conditionalFormatting sqref="A41">
    <cfRule type="duplicateValues" dxfId="0" priority="12"/>
  </conditionalFormatting>
  <conditionalFormatting sqref="A65">
    <cfRule type="duplicateValues" dxfId="0" priority="11"/>
  </conditionalFormatting>
  <conditionalFormatting sqref="A137">
    <cfRule type="duplicateValues" dxfId="1" priority="8"/>
  </conditionalFormatting>
  <conditionalFormatting sqref="A206">
    <cfRule type="duplicateValues" dxfId="0" priority="5"/>
  </conditionalFormatting>
  <conditionalFormatting sqref="A1:A4">
    <cfRule type="duplicateValues" priority="269"/>
  </conditionalFormatting>
  <conditionalFormatting sqref="A$1:A$1048576">
    <cfRule type="duplicateValues" dxfId="0" priority="1"/>
  </conditionalFormatting>
  <conditionalFormatting sqref="A5:A226">
    <cfRule type="duplicateValues" dxfId="0" priority="2"/>
  </conditionalFormatting>
  <conditionalFormatting sqref="A83:A127">
    <cfRule type="duplicateValues" dxfId="0" priority="10"/>
  </conditionalFormatting>
  <conditionalFormatting sqref="A128:A136">
    <cfRule type="duplicateValues" dxfId="0" priority="9"/>
  </conditionalFormatting>
  <conditionalFormatting sqref="A182:A184">
    <cfRule type="duplicateValues" dxfId="1" priority="7"/>
  </conditionalFormatting>
  <conditionalFormatting sqref="A185:A187">
    <cfRule type="duplicateValues" dxfId="1" priority="6"/>
  </conditionalFormatting>
  <conditionalFormatting sqref="A206:A226">
    <cfRule type="duplicateValues" dxfId="0" priority="3"/>
  </conditionalFormatting>
  <conditionalFormatting sqref="A215:A226">
    <cfRule type="duplicateValues" dxfId="0" priority="4"/>
  </conditionalFormatting>
  <conditionalFormatting sqref="A1:A4 A227:A1048576">
    <cfRule type="duplicateValues" dxfId="0" priority="15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75" right="0.75" top="1" bottom="1" header="0.5" footer="0.5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9"/>
  <sheetViews>
    <sheetView zoomScale="130" zoomScaleNormal="130" topLeftCell="A33" workbookViewId="0">
      <selection activeCell="C36" sqref="C36"/>
    </sheetView>
  </sheetViews>
  <sheetFormatPr defaultColWidth="8.88333333333333" defaultRowHeight="13.5" outlineLevelCol="6"/>
  <cols>
    <col min="1" max="1" width="5.55833333333333" customWidth="1"/>
    <col min="2" max="2" width="7.55833333333333" customWidth="1"/>
    <col min="3" max="3" width="31.8833333333333" customWidth="1"/>
    <col min="4" max="4" width="7.55833333333333" customWidth="1"/>
    <col min="7" max="7" width="6.55833333333333" customWidth="1"/>
  </cols>
  <sheetData>
    <row r="1" spans="1:7">
      <c r="A1" s="2" t="s">
        <v>1</v>
      </c>
      <c r="B1" s="2" t="s">
        <v>3</v>
      </c>
      <c r="C1" s="2" t="s">
        <v>163</v>
      </c>
      <c r="D1" s="2" t="s">
        <v>164</v>
      </c>
      <c r="E1" s="2"/>
      <c r="F1" s="2"/>
      <c r="G1" s="2"/>
    </row>
    <row r="2" spans="1:7">
      <c r="A2" s="2"/>
      <c r="B2" s="4" t="s">
        <v>64</v>
      </c>
      <c r="C2" s="4" t="s">
        <v>165</v>
      </c>
      <c r="D2" s="4">
        <v>120</v>
      </c>
      <c r="E2" s="4">
        <v>120</v>
      </c>
      <c r="F2" s="2"/>
      <c r="G2" s="2">
        <f>VLOOKUP(B2,劳务费!$C$3:L99,10,0)</f>
        <v>120</v>
      </c>
    </row>
    <row r="3" spans="1:7">
      <c r="A3" s="2"/>
      <c r="B3" s="4" t="s">
        <v>118</v>
      </c>
      <c r="C3" s="4" t="s">
        <v>165</v>
      </c>
      <c r="D3" s="4">
        <v>360</v>
      </c>
      <c r="E3" s="4">
        <v>360</v>
      </c>
      <c r="F3" s="2"/>
      <c r="G3" s="2">
        <f>VLOOKUP(B3,劳务费!$C$3:L100,10,0)</f>
        <v>360</v>
      </c>
    </row>
    <row r="4" ht="14.25" spans="1:7">
      <c r="A4" s="2"/>
      <c r="B4" s="5" t="s">
        <v>87</v>
      </c>
      <c r="C4" s="4" t="s">
        <v>165</v>
      </c>
      <c r="D4" s="6">
        <v>220</v>
      </c>
      <c r="E4" s="6">
        <v>220</v>
      </c>
      <c r="F4" s="2"/>
      <c r="G4" s="2">
        <f>VLOOKUP(B4,劳务费!$C$3:L101,10,0)</f>
        <v>220</v>
      </c>
    </row>
    <row r="5" ht="14.25" spans="1:7">
      <c r="A5" s="2"/>
      <c r="B5" s="5" t="s">
        <v>82</v>
      </c>
      <c r="C5" s="5" t="s">
        <v>165</v>
      </c>
      <c r="D5" s="6">
        <v>300</v>
      </c>
      <c r="E5" s="6">
        <v>300</v>
      </c>
      <c r="F5" s="2"/>
      <c r="G5" s="2">
        <f>VLOOKUP(B5,劳务费!$C$3:L102,10,0)</f>
        <v>560</v>
      </c>
    </row>
    <row r="6" spans="1:7">
      <c r="A6" s="2"/>
      <c r="B6" s="2" t="s">
        <v>18</v>
      </c>
      <c r="C6" s="2" t="s">
        <v>165</v>
      </c>
      <c r="D6" s="2">
        <v>300</v>
      </c>
      <c r="E6" s="2">
        <v>300</v>
      </c>
      <c r="F6" s="2"/>
      <c r="G6" s="2">
        <f>VLOOKUP(B6,劳务费!$C$3:L103,10,0)</f>
        <v>300</v>
      </c>
    </row>
    <row r="7" spans="1:7">
      <c r="A7" s="2"/>
      <c r="B7" s="4" t="s">
        <v>67</v>
      </c>
      <c r="C7" s="4" t="s">
        <v>165</v>
      </c>
      <c r="D7" s="4">
        <v>15</v>
      </c>
      <c r="E7" s="4">
        <v>20</v>
      </c>
      <c r="F7" s="2"/>
      <c r="G7" s="2">
        <f>VLOOKUP(B7,劳务费!$C$3:L104,10,0)</f>
        <v>136.5</v>
      </c>
    </row>
    <row r="8" ht="14.25" spans="1:7">
      <c r="A8" s="2"/>
      <c r="B8" s="7" t="s">
        <v>67</v>
      </c>
      <c r="C8" s="5" t="s">
        <v>166</v>
      </c>
      <c r="D8" s="2"/>
      <c r="E8" s="2">
        <v>-5</v>
      </c>
      <c r="F8" s="2"/>
      <c r="G8" s="2">
        <f>VLOOKUP(B8,劳务费!$C$3:L105,10,0)</f>
        <v>136.5</v>
      </c>
    </row>
    <row r="9" spans="1:7">
      <c r="A9" s="2"/>
      <c r="B9" s="2" t="s">
        <v>116</v>
      </c>
      <c r="C9" s="2" t="s">
        <v>165</v>
      </c>
      <c r="D9" s="6">
        <v>120</v>
      </c>
      <c r="E9" s="6">
        <v>120</v>
      </c>
      <c r="F9" s="2"/>
      <c r="G9" s="2">
        <f>VLOOKUP(B9,劳务费!$C$3:L106,10,0)</f>
        <v>120</v>
      </c>
    </row>
    <row r="10" spans="1:7">
      <c r="A10" s="2"/>
      <c r="B10" s="2" t="s">
        <v>90</v>
      </c>
      <c r="C10" s="2" t="s">
        <v>165</v>
      </c>
      <c r="D10" s="2">
        <v>20</v>
      </c>
      <c r="E10" s="2">
        <v>20</v>
      </c>
      <c r="F10" s="2"/>
      <c r="G10" s="2">
        <f>VLOOKUP(B10,劳务费!$C$3:L107,10,0)</f>
        <v>20</v>
      </c>
    </row>
    <row r="11" spans="1:7">
      <c r="A11" s="2"/>
      <c r="B11" s="4" t="s">
        <v>113</v>
      </c>
      <c r="C11" s="4" t="s">
        <v>165</v>
      </c>
      <c r="D11" s="4">
        <v>120</v>
      </c>
      <c r="E11" s="4">
        <v>120</v>
      </c>
      <c r="F11" s="2"/>
      <c r="G11" s="2">
        <f>VLOOKUP(B11,劳务费!$C$3:L108,10,0)</f>
        <v>120</v>
      </c>
    </row>
    <row r="12" spans="1:7">
      <c r="A12" s="2"/>
      <c r="B12" s="4" t="s">
        <v>112</v>
      </c>
      <c r="C12" s="4" t="s">
        <v>165</v>
      </c>
      <c r="D12" s="4">
        <v>180</v>
      </c>
      <c r="E12" s="2">
        <v>180</v>
      </c>
      <c r="F12" s="2"/>
      <c r="G12" s="2">
        <f>VLOOKUP(B12,劳务费!$C$3:L109,10,0)</f>
        <v>180</v>
      </c>
    </row>
    <row r="13" ht="14.25" spans="1:7">
      <c r="A13" s="2"/>
      <c r="B13" s="5" t="s">
        <v>76</v>
      </c>
      <c r="C13" s="5" t="s">
        <v>165</v>
      </c>
      <c r="D13" s="2">
        <v>80</v>
      </c>
      <c r="E13" s="2">
        <v>80</v>
      </c>
      <c r="F13" s="2"/>
      <c r="G13" s="2">
        <f>VLOOKUP(B13,劳务费!$C$3:L110,10,0)</f>
        <v>168</v>
      </c>
    </row>
    <row r="14" spans="1:7">
      <c r="A14" s="2"/>
      <c r="B14" s="2" t="s">
        <v>85</v>
      </c>
      <c r="C14" s="2" t="s">
        <v>165</v>
      </c>
      <c r="D14" s="2">
        <v>300</v>
      </c>
      <c r="E14" s="2">
        <v>300</v>
      </c>
      <c r="F14" s="2"/>
      <c r="G14" s="2">
        <f>VLOOKUP(B14,劳务费!$C$3:L111,10,0)</f>
        <v>405</v>
      </c>
    </row>
    <row r="15" spans="1:7">
      <c r="A15" s="2"/>
      <c r="B15" s="2" t="s">
        <v>46</v>
      </c>
      <c r="C15" s="2" t="s">
        <v>165</v>
      </c>
      <c r="D15" s="2">
        <v>300</v>
      </c>
      <c r="E15" s="2">
        <v>300</v>
      </c>
      <c r="F15" s="2"/>
      <c r="G15" s="2">
        <f>VLOOKUP(B15,劳务费!$C$3:L112,10,0)</f>
        <v>300</v>
      </c>
    </row>
    <row r="16" spans="1:7">
      <c r="A16" s="2"/>
      <c r="B16" s="4" t="s">
        <v>109</v>
      </c>
      <c r="C16" s="4" t="s">
        <v>165</v>
      </c>
      <c r="D16" s="2">
        <v>300</v>
      </c>
      <c r="E16" s="2">
        <v>300</v>
      </c>
      <c r="F16" s="2"/>
      <c r="G16" s="2">
        <f>VLOOKUP(B16,劳务费!$C$3:L113,10,0)</f>
        <v>300</v>
      </c>
    </row>
    <row r="17" spans="1:7">
      <c r="A17" s="2"/>
      <c r="B17" s="4" t="s">
        <v>48</v>
      </c>
      <c r="C17" s="4" t="s">
        <v>165</v>
      </c>
      <c r="D17" s="4">
        <v>160</v>
      </c>
      <c r="E17" s="4">
        <v>160</v>
      </c>
      <c r="F17" s="2"/>
      <c r="G17" s="2">
        <f>VLOOKUP(B17,劳务费!$C$3:L114,10,0)</f>
        <v>160</v>
      </c>
    </row>
    <row r="18" spans="1:7">
      <c r="A18" s="2"/>
      <c r="B18" s="1" t="s">
        <v>83</v>
      </c>
      <c r="C18" s="4" t="s">
        <v>165</v>
      </c>
      <c r="D18" s="2">
        <v>300</v>
      </c>
      <c r="E18" s="2">
        <v>300</v>
      </c>
      <c r="F18" s="2"/>
      <c r="G18" s="2">
        <f>VLOOKUP(B18,劳务费!$C$3:L115,10,0)</f>
        <v>449</v>
      </c>
    </row>
    <row r="19" spans="1:7">
      <c r="A19" s="2"/>
      <c r="B19" s="4" t="s">
        <v>55</v>
      </c>
      <c r="C19" s="4" t="s">
        <v>165</v>
      </c>
      <c r="D19" s="2">
        <v>20</v>
      </c>
      <c r="E19" s="2">
        <v>20</v>
      </c>
      <c r="F19" s="4"/>
      <c r="G19" s="2">
        <f>VLOOKUP(B19,劳务费!$C$3:L116,10,0)</f>
        <v>20</v>
      </c>
    </row>
    <row r="20" spans="1:7">
      <c r="A20" s="2"/>
      <c r="B20" s="4" t="s">
        <v>107</v>
      </c>
      <c r="C20" s="4" t="s">
        <v>165</v>
      </c>
      <c r="D20" s="4">
        <v>300</v>
      </c>
      <c r="E20" s="2">
        <v>300</v>
      </c>
      <c r="F20" s="4"/>
      <c r="G20" s="2">
        <f>VLOOKUP(B20,劳务费!$C$3:L117,10,0)</f>
        <v>300</v>
      </c>
    </row>
    <row r="21" spans="1:7">
      <c r="A21" s="2"/>
      <c r="B21" s="2" t="s">
        <v>86</v>
      </c>
      <c r="C21" s="2" t="s">
        <v>165</v>
      </c>
      <c r="D21" s="2">
        <v>20</v>
      </c>
      <c r="E21" s="2">
        <v>20</v>
      </c>
      <c r="F21" s="2"/>
      <c r="G21" s="2">
        <f>VLOOKUP(B21,劳务费!$C$3:L118,10,0)</f>
        <v>103</v>
      </c>
    </row>
    <row r="22" spans="1:7">
      <c r="A22" s="2"/>
      <c r="B22" s="2" t="s">
        <v>66</v>
      </c>
      <c r="C22" s="4" t="s">
        <v>165</v>
      </c>
      <c r="D22" s="2">
        <v>160</v>
      </c>
      <c r="E22" s="2">
        <v>160</v>
      </c>
      <c r="F22" s="2"/>
      <c r="G22" s="2">
        <f>VLOOKUP(B22,劳务费!$C$3:L119,10,0)</f>
        <v>226</v>
      </c>
    </row>
    <row r="23" spans="1:7">
      <c r="A23" s="2"/>
      <c r="B23" s="2" t="s">
        <v>101</v>
      </c>
      <c r="C23" s="4" t="s">
        <v>165</v>
      </c>
      <c r="D23" s="2">
        <v>40</v>
      </c>
      <c r="E23" s="2">
        <v>40</v>
      </c>
      <c r="F23" s="2"/>
      <c r="G23" s="2">
        <f>VLOOKUP(B23,劳务费!$C$3:L120,10,0)</f>
        <v>40</v>
      </c>
    </row>
    <row r="24" spans="1:7">
      <c r="A24" s="2"/>
      <c r="B24" s="2" t="s">
        <v>65</v>
      </c>
      <c r="C24" s="4" t="s">
        <v>165</v>
      </c>
      <c r="D24" s="2">
        <v>120</v>
      </c>
      <c r="E24" s="2">
        <v>120</v>
      </c>
      <c r="F24" s="2"/>
      <c r="G24" s="2">
        <f>VLOOKUP(B24,劳务费!$C$3:L121,10,0)</f>
        <v>120</v>
      </c>
    </row>
    <row r="25" ht="16.5" spans="1:7">
      <c r="A25" s="2"/>
      <c r="B25" s="8" t="s">
        <v>80</v>
      </c>
      <c r="C25" s="4" t="s">
        <v>167</v>
      </c>
      <c r="D25" s="4">
        <v>-10</v>
      </c>
      <c r="E25" s="4">
        <v>-10</v>
      </c>
      <c r="F25" s="4"/>
      <c r="G25" s="2">
        <f>VLOOKUP(B25,劳务费!$C$3:L122,10,0)</f>
        <v>151</v>
      </c>
    </row>
    <row r="26" spans="1:7">
      <c r="A26" s="2"/>
      <c r="B26" s="2" t="s">
        <v>52</v>
      </c>
      <c r="C26" s="2" t="s">
        <v>165</v>
      </c>
      <c r="D26" s="2">
        <v>40</v>
      </c>
      <c r="E26" s="2">
        <v>40</v>
      </c>
      <c r="F26" s="2"/>
      <c r="G26" s="2">
        <f>VLOOKUP(B26,劳务费!$C$3:L123,10,0)</f>
        <v>40</v>
      </c>
    </row>
    <row r="27" spans="1:7">
      <c r="A27" s="2"/>
      <c r="B27" s="9" t="s">
        <v>54</v>
      </c>
      <c r="C27" s="4" t="s">
        <v>165</v>
      </c>
      <c r="D27" s="4">
        <v>20</v>
      </c>
      <c r="E27" s="2">
        <v>20</v>
      </c>
      <c r="F27" s="4"/>
      <c r="G27" s="2">
        <f>VLOOKUP(B27,劳务费!$C$3:L124,10,0)</f>
        <v>20</v>
      </c>
    </row>
    <row r="28" spans="1:7">
      <c r="A28" s="2"/>
      <c r="B28" s="4" t="s">
        <v>104</v>
      </c>
      <c r="C28" s="4" t="s">
        <v>165</v>
      </c>
      <c r="D28" s="4">
        <v>20</v>
      </c>
      <c r="E28" s="2">
        <v>20</v>
      </c>
      <c r="F28" s="2"/>
      <c r="G28" s="2">
        <f>VLOOKUP(B28,劳务费!$C$3:L125,10,0)</f>
        <v>20</v>
      </c>
    </row>
    <row r="29" spans="1:7">
      <c r="A29" s="2"/>
      <c r="B29" s="2" t="s">
        <v>56</v>
      </c>
      <c r="C29" s="4" t="s">
        <v>165</v>
      </c>
      <c r="D29" s="2">
        <v>300</v>
      </c>
      <c r="E29" s="2">
        <v>300</v>
      </c>
      <c r="F29" s="2"/>
      <c r="G29" s="2">
        <f>VLOOKUP(B29,劳务费!$C$3:L126,10,0)</f>
        <v>472</v>
      </c>
    </row>
    <row r="30" ht="14.25" spans="1:7">
      <c r="A30" s="2"/>
      <c r="B30" s="10" t="s">
        <v>111</v>
      </c>
      <c r="C30" s="5" t="s">
        <v>165</v>
      </c>
      <c r="D30" s="11">
        <v>100</v>
      </c>
      <c r="E30" s="12">
        <v>100</v>
      </c>
      <c r="F30" s="13"/>
      <c r="G30" s="2">
        <f>VLOOKUP(B30,劳务费!$C$3:L127,10,0)</f>
        <v>100</v>
      </c>
    </row>
    <row r="31" spans="1:7">
      <c r="A31" s="2"/>
      <c r="B31" s="4" t="s">
        <v>110</v>
      </c>
      <c r="C31" s="4" t="s">
        <v>165</v>
      </c>
      <c r="D31" s="4">
        <v>80</v>
      </c>
      <c r="E31" s="4">
        <v>80</v>
      </c>
      <c r="F31" s="2"/>
      <c r="G31" s="2">
        <f>VLOOKUP(B31,劳务费!$C$3:L128,10,0)</f>
        <v>80</v>
      </c>
    </row>
    <row r="32" ht="16.5" spans="1:7">
      <c r="A32" s="2"/>
      <c r="B32" s="14" t="s">
        <v>102</v>
      </c>
      <c r="C32" s="2" t="s">
        <v>168</v>
      </c>
      <c r="D32" s="2">
        <v>1959.5</v>
      </c>
      <c r="E32" s="2">
        <v>-20</v>
      </c>
      <c r="F32" s="2"/>
      <c r="G32" s="2">
        <f>VLOOKUP(B32,劳务费!$C$3:L129,10,0)</f>
        <v>1959.5</v>
      </c>
    </row>
    <row r="33" spans="1:7">
      <c r="A33" s="2"/>
      <c r="B33" s="2" t="s">
        <v>60</v>
      </c>
      <c r="C33" s="4" t="s">
        <v>165</v>
      </c>
      <c r="D33" s="2">
        <v>120</v>
      </c>
      <c r="E33" s="2">
        <v>120</v>
      </c>
      <c r="F33" s="2"/>
      <c r="G33" s="2">
        <f>VLOOKUP(B33,劳务费!$C$3:L130,10,0)</f>
        <v>120</v>
      </c>
    </row>
    <row r="34" spans="1:7">
      <c r="A34" s="2"/>
      <c r="B34" s="4" t="s">
        <v>117</v>
      </c>
      <c r="C34" s="4" t="s">
        <v>165</v>
      </c>
      <c r="D34" s="4">
        <v>360</v>
      </c>
      <c r="E34" s="4">
        <v>360</v>
      </c>
      <c r="F34" s="2"/>
      <c r="G34" s="2">
        <f>VLOOKUP(B34,劳务费!$C$3:L131,10,0)</f>
        <v>360</v>
      </c>
    </row>
    <row r="35" spans="1:7">
      <c r="A35" s="2"/>
      <c r="B35" s="4" t="s">
        <v>108</v>
      </c>
      <c r="C35" s="4" t="s">
        <v>165</v>
      </c>
      <c r="D35" s="4">
        <v>200</v>
      </c>
      <c r="E35" s="2">
        <v>200</v>
      </c>
      <c r="F35" s="4"/>
      <c r="G35" s="2">
        <f>VLOOKUP(B35,劳务费!$C$3:L132,10,0)</f>
        <v>200</v>
      </c>
    </row>
    <row r="36" spans="1:7">
      <c r="A36" s="2"/>
      <c r="B36" s="2" t="s">
        <v>61</v>
      </c>
      <c r="C36" s="4" t="s">
        <v>165</v>
      </c>
      <c r="D36" s="2">
        <v>120</v>
      </c>
      <c r="E36" s="2">
        <v>120</v>
      </c>
      <c r="F36" s="2"/>
      <c r="G36" s="2">
        <f>VLOOKUP(B36,劳务费!$C$3:L133,10,0)</f>
        <v>120</v>
      </c>
    </row>
    <row r="37" spans="1:7">
      <c r="A37" s="2"/>
      <c r="B37" s="4" t="s">
        <v>62</v>
      </c>
      <c r="C37" s="4" t="s">
        <v>165</v>
      </c>
      <c r="D37" s="2">
        <v>300</v>
      </c>
      <c r="E37" s="2">
        <v>300</v>
      </c>
      <c r="F37" s="4"/>
      <c r="G37" s="2">
        <f>VLOOKUP(B37,劳务费!$C$3:L134,10,0)</f>
        <v>300</v>
      </c>
    </row>
    <row r="38" spans="1:7">
      <c r="A38" s="2"/>
      <c r="B38" s="15" t="s">
        <v>102</v>
      </c>
      <c r="C38" s="4" t="s">
        <v>169</v>
      </c>
      <c r="D38" s="7"/>
      <c r="E38" s="7">
        <v>1979.5</v>
      </c>
      <c r="F38" s="2"/>
      <c r="G38" s="2">
        <f>VLOOKUP(B38,劳务费!$C$3:L135,10,0)</f>
        <v>1959.5</v>
      </c>
    </row>
    <row r="39" spans="1:7">
      <c r="A39" s="2"/>
      <c r="B39" s="4" t="s">
        <v>47</v>
      </c>
      <c r="C39" s="4" t="s">
        <v>165</v>
      </c>
      <c r="D39" s="2">
        <v>300</v>
      </c>
      <c r="E39" s="2"/>
      <c r="F39" s="2"/>
      <c r="G39" s="2">
        <f>VLOOKUP(B39,劳务费!$C$3:L136,10,0)</f>
        <v>300</v>
      </c>
    </row>
    <row r="40" spans="1:7">
      <c r="A40" s="2"/>
      <c r="B40" s="2"/>
      <c r="C40" s="2"/>
      <c r="D40" s="2"/>
      <c r="E40" s="2"/>
      <c r="F40" s="2"/>
      <c r="G40" s="2" t="e">
        <f>VLOOKUP(B40,劳务费!$C$3:L137,10,0)</f>
        <v>#N/A</v>
      </c>
    </row>
    <row r="41" spans="1:7">
      <c r="A41" s="2"/>
      <c r="B41" s="2"/>
      <c r="C41" s="2"/>
      <c r="D41" s="2"/>
      <c r="E41" s="2"/>
      <c r="F41" s="2"/>
      <c r="G41" s="2" t="e">
        <f>VLOOKUP(B41,劳务费!$C$3:L138,10,0)</f>
        <v>#N/A</v>
      </c>
    </row>
    <row r="42" spans="1:7">
      <c r="A42" s="2"/>
      <c r="B42" s="2"/>
      <c r="C42" s="2"/>
      <c r="D42" s="2"/>
      <c r="E42" s="2"/>
      <c r="F42" s="2"/>
      <c r="G42" s="2" t="e">
        <f>VLOOKUP(B42,劳务费!$C$3:L139,10,0)</f>
        <v>#N/A</v>
      </c>
    </row>
    <row r="43" spans="1:7">
      <c r="A43" s="2"/>
      <c r="B43" s="2"/>
      <c r="C43" s="2"/>
      <c r="D43" s="2"/>
      <c r="E43" s="2"/>
      <c r="F43" s="2"/>
      <c r="G43" s="2" t="e">
        <f>VLOOKUP(B43,劳务费!$C$3:L140,10,0)</f>
        <v>#N/A</v>
      </c>
    </row>
    <row r="44" spans="1:7">
      <c r="A44" s="2"/>
      <c r="B44" s="2"/>
      <c r="C44" s="2"/>
      <c r="D44" s="2"/>
      <c r="E44" s="2"/>
      <c r="F44" s="2"/>
      <c r="G44" s="2" t="e">
        <f>VLOOKUP(B44,劳务费!$C$3:L141,10,0)</f>
        <v>#N/A</v>
      </c>
    </row>
    <row r="45" spans="1:7">
      <c r="A45" s="2"/>
      <c r="B45" s="2"/>
      <c r="C45" s="2"/>
      <c r="D45" s="2"/>
      <c r="E45" s="2"/>
      <c r="F45" s="2"/>
      <c r="G45" s="2" t="e">
        <f>VLOOKUP(B45,劳务费!$C$3:L142,10,0)</f>
        <v>#N/A</v>
      </c>
    </row>
    <row r="46" spans="1:7">
      <c r="A46" s="2"/>
      <c r="B46" s="2"/>
      <c r="C46" s="2"/>
      <c r="D46" s="2"/>
      <c r="E46" s="2"/>
      <c r="F46" s="2"/>
      <c r="G46" s="2" t="e">
        <f>VLOOKUP(B46,劳务费!$C$3:L143,10,0)</f>
        <v>#N/A</v>
      </c>
    </row>
    <row r="47" spans="1:7">
      <c r="A47" s="2"/>
      <c r="B47" s="2"/>
      <c r="C47" s="2"/>
      <c r="D47" s="2"/>
      <c r="E47" s="2"/>
      <c r="F47" s="2"/>
      <c r="G47" s="2" t="e">
        <f>VLOOKUP(B47,劳务费!$C$3:L144,10,0)</f>
        <v>#N/A</v>
      </c>
    </row>
    <row r="48" spans="1:7">
      <c r="A48" s="2"/>
      <c r="B48" s="2"/>
      <c r="C48" s="2"/>
      <c r="D48" s="2"/>
      <c r="E48" s="2"/>
      <c r="F48" s="2"/>
      <c r="G48" s="2" t="e">
        <f>VLOOKUP(B48,劳务费!$C$3:L145,10,0)</f>
        <v>#N/A</v>
      </c>
    </row>
    <row r="49" spans="1:7">
      <c r="A49" s="2"/>
      <c r="B49" s="2"/>
      <c r="C49" s="2"/>
      <c r="D49" s="2"/>
      <c r="E49" s="2"/>
      <c r="F49" s="2"/>
      <c r="G49" s="2" t="e">
        <f>VLOOKUP(B49,劳务费!$C$3:L146,10,0)</f>
        <v>#N/A</v>
      </c>
    </row>
    <row r="50" spans="1:7">
      <c r="A50" s="2"/>
      <c r="B50" s="2"/>
      <c r="C50" s="2"/>
      <c r="D50" s="2"/>
      <c r="E50" s="2"/>
      <c r="F50" s="2"/>
      <c r="G50" s="2" t="e">
        <f>VLOOKUP(B50,劳务费!$C$3:L147,10,0)</f>
        <v>#N/A</v>
      </c>
    </row>
    <row r="51" spans="1:7">
      <c r="A51" s="2"/>
      <c r="B51" s="2"/>
      <c r="C51" s="2"/>
      <c r="D51" s="2"/>
      <c r="E51" s="2"/>
      <c r="F51" s="2"/>
      <c r="G51" s="2" t="e">
        <f>VLOOKUP(B51,劳务费!$C$3:L148,10,0)</f>
        <v>#N/A</v>
      </c>
    </row>
    <row r="52" spans="1:7">
      <c r="A52" s="2"/>
      <c r="B52" s="2"/>
      <c r="C52" s="2"/>
      <c r="D52" s="2"/>
      <c r="E52" s="2"/>
      <c r="F52" s="2"/>
      <c r="G52" s="2" t="e">
        <f>VLOOKUP(B52,劳务费!$C$3:L149,10,0)</f>
        <v>#N/A</v>
      </c>
    </row>
    <row r="53" spans="1:7">
      <c r="A53" s="2"/>
      <c r="B53" s="2"/>
      <c r="C53" s="2"/>
      <c r="D53" s="2"/>
      <c r="E53" s="2"/>
      <c r="F53" s="2"/>
      <c r="G53" s="2" t="e">
        <f>VLOOKUP(B53,劳务费!$C$3:L150,10,0)</f>
        <v>#N/A</v>
      </c>
    </row>
    <row r="54" spans="1:7">
      <c r="A54" s="2"/>
      <c r="B54" s="2"/>
      <c r="C54" s="2"/>
      <c r="D54" s="2"/>
      <c r="E54" s="2"/>
      <c r="F54" s="2"/>
      <c r="G54" s="2" t="e">
        <f>VLOOKUP(B54,劳务费!$C$3:L151,10,0)</f>
        <v>#N/A</v>
      </c>
    </row>
    <row r="55" spans="1:7">
      <c r="A55" s="2"/>
      <c r="B55" s="2"/>
      <c r="C55" s="2"/>
      <c r="D55" s="2"/>
      <c r="E55" s="2"/>
      <c r="F55" s="2"/>
      <c r="G55" s="2" t="e">
        <f>VLOOKUP(B55,劳务费!$C$3:L152,10,0)</f>
        <v>#N/A</v>
      </c>
    </row>
    <row r="56" spans="1:7">
      <c r="A56" s="2"/>
      <c r="B56" s="2"/>
      <c r="C56" s="2"/>
      <c r="D56" s="2"/>
      <c r="E56" s="2"/>
      <c r="F56" s="2"/>
      <c r="G56" s="2" t="e">
        <f>VLOOKUP(B56,劳务费!$C$3:L153,10,0)</f>
        <v>#N/A</v>
      </c>
    </row>
    <row r="57" spans="1:7">
      <c r="A57" s="2"/>
      <c r="B57" s="2"/>
      <c r="C57" s="2"/>
      <c r="D57" s="2"/>
      <c r="E57" s="2"/>
      <c r="F57" s="2"/>
      <c r="G57" s="2" t="e">
        <f>VLOOKUP(B57,劳务费!$C$3:L154,10,0)</f>
        <v>#N/A</v>
      </c>
    </row>
    <row r="58" spans="1:7">
      <c r="A58" s="2"/>
      <c r="B58" s="2"/>
      <c r="C58" s="2"/>
      <c r="D58" s="2"/>
      <c r="E58" s="2"/>
      <c r="F58" s="2"/>
      <c r="G58" s="2"/>
    </row>
    <row r="59" spans="1:7">
      <c r="A59" s="2"/>
      <c r="B59" s="2"/>
      <c r="C59" s="2"/>
      <c r="D59" s="2">
        <f>SUM(D2:D58)</f>
        <v>7764.5</v>
      </c>
      <c r="E59" s="2"/>
      <c r="F59" s="2">
        <f>SUM(F2:F58)</f>
        <v>0</v>
      </c>
      <c r="G59" s="2"/>
    </row>
  </sheetData>
  <autoFilter xmlns:etc="http://www.wps.cn/officeDocument/2017/etCustomData" ref="A1:G57" etc:filterBottomFollowUsedRange="0">
    <sortState ref="A1:G57">
      <sortCondition ref="B1"/>
    </sortState>
    <extLst/>
  </autoFilter>
  <sortState ref="K1:L59">
    <sortCondition ref="K3"/>
  </sortState>
  <conditionalFormatting sqref="B4">
    <cfRule type="duplicateValues" priority="398"/>
  </conditionalFormatting>
  <conditionalFormatting sqref="B27">
    <cfRule type="duplicateValues" dxfId="2" priority="30"/>
    <cfRule type="duplicateValues" dxfId="0" priority="31"/>
  </conditionalFormatting>
  <conditionalFormatting sqref="B29">
    <cfRule type="duplicateValues" dxfId="0" priority="362"/>
  </conditionalFormatting>
  <conditionalFormatting sqref="B30">
    <cfRule type="duplicateValues" dxfId="0" priority="375"/>
  </conditionalFormatting>
  <conditionalFormatting sqref="B31">
    <cfRule type="duplicateValues" dxfId="0" priority="46"/>
    <cfRule type="duplicateValues" priority="58"/>
  </conditionalFormatting>
  <conditionalFormatting sqref="B33">
    <cfRule type="duplicateValues" dxfId="0" priority="255"/>
  </conditionalFormatting>
  <conditionalFormatting sqref="B34">
    <cfRule type="duplicateValues" dxfId="0" priority="244"/>
  </conditionalFormatting>
  <conditionalFormatting sqref="B35">
    <cfRule type="duplicateValues" dxfId="0" priority="232"/>
  </conditionalFormatting>
  <conditionalFormatting sqref="B36">
    <cfRule type="duplicateValues" dxfId="0" priority="272"/>
  </conditionalFormatting>
  <conditionalFormatting sqref="B37">
    <cfRule type="duplicateValues" dxfId="0" priority="301"/>
    <cfRule type="duplicateValues" dxfId="0" priority="289"/>
  </conditionalFormatting>
  <conditionalFormatting sqref="B38">
    <cfRule type="duplicateValues" dxfId="0" priority="21"/>
    <cfRule type="duplicateValues" dxfId="0" priority="20"/>
  </conditionalFormatting>
  <conditionalFormatting sqref="D38">
    <cfRule type="duplicateValues" dxfId="0" priority="19"/>
    <cfRule type="duplicateValues" dxfId="0" priority="18"/>
  </conditionalFormatting>
  <conditionalFormatting sqref="E38">
    <cfRule type="duplicateValues" dxfId="0" priority="17"/>
    <cfRule type="duplicateValues" dxfId="0" priority="16"/>
  </conditionalFormatting>
  <conditionalFormatting sqref="B39">
    <cfRule type="duplicateValues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B40">
    <cfRule type="duplicateValues" dxfId="0" priority="158"/>
  </conditionalFormatting>
  <conditionalFormatting sqref="B41">
    <cfRule type="duplicateValues" dxfId="0" priority="199"/>
  </conditionalFormatting>
  <conditionalFormatting sqref="B42">
    <cfRule type="duplicateValues" dxfId="0" priority="162"/>
  </conditionalFormatting>
  <conditionalFormatting sqref="B43">
    <cfRule type="duplicateValues" dxfId="0" priority="149"/>
  </conditionalFormatting>
  <conditionalFormatting sqref="B44">
    <cfRule type="duplicateValues" dxfId="0" priority="196"/>
  </conditionalFormatting>
  <conditionalFormatting sqref="B45">
    <cfRule type="duplicateValues" dxfId="0" priority="361"/>
  </conditionalFormatting>
  <conditionalFormatting sqref="B46">
    <cfRule type="duplicateValues" dxfId="0" priority="360"/>
  </conditionalFormatting>
  <conditionalFormatting sqref="B47">
    <cfRule type="duplicateValues" dxfId="0" priority="359"/>
  </conditionalFormatting>
  <conditionalFormatting sqref="B48">
    <cfRule type="duplicateValues" dxfId="0" priority="63"/>
  </conditionalFormatting>
  <conditionalFormatting sqref="B49">
    <cfRule type="duplicateValues" dxfId="0" priority="357"/>
  </conditionalFormatting>
  <conditionalFormatting sqref="B50">
    <cfRule type="duplicateValues" dxfId="0" priority="356"/>
  </conditionalFormatting>
  <conditionalFormatting sqref="B51">
    <cfRule type="duplicateValues" dxfId="0" priority="355"/>
  </conditionalFormatting>
  <conditionalFormatting sqref="B52">
    <cfRule type="duplicateValues" dxfId="0" priority="354"/>
  </conditionalFormatting>
  <conditionalFormatting sqref="B53">
    <cfRule type="duplicateValues" dxfId="0" priority="353"/>
  </conditionalFormatting>
  <conditionalFormatting sqref="B58">
    <cfRule type="duplicateValues" priority="408"/>
  </conditionalFormatting>
  <conditionalFormatting sqref="B59">
    <cfRule type="duplicateValues" priority="414"/>
  </conditionalFormatting>
  <conditionalFormatting sqref="B26:B28">
    <cfRule type="duplicateValues" dxfId="0" priority="29"/>
  </conditionalFormatting>
  <conditionalFormatting sqref="B33:B35">
    <cfRule type="duplicateValues" dxfId="0" priority="222"/>
  </conditionalFormatting>
  <conditionalFormatting sqref="B1 B58:B59">
    <cfRule type="duplicateValues" priority="407"/>
  </conditionalFormatting>
  <conditionalFormatting sqref="B1 B59">
    <cfRule type="duplicateValues" priority="413"/>
  </conditionalFormatting>
  <conditionalFormatting sqref="B1:B25 B54:B1048576">
    <cfRule type="duplicateValues" dxfId="0" priority="379"/>
  </conditionalFormatting>
  <conditionalFormatting sqref="B1:B25 B49:B1048576 B45:B47 B29:B30">
    <cfRule type="duplicateValues" dxfId="0" priority="304"/>
  </conditionalFormatting>
  <conditionalFormatting sqref="B1:B37 B40:B1048576">
    <cfRule type="duplicateValues" dxfId="0" priority="22"/>
  </conditionalFormatting>
  <conditionalFormatting sqref="B1:B38 B40:B1048576">
    <cfRule type="duplicateValues" dxfId="3" priority="15"/>
  </conditionalFormatting>
  <conditionalFormatting sqref="B1:B25 B49:B1048576 B32:B37 B40:B47 B29:B30">
    <cfRule type="duplicateValues" dxfId="0" priority="75"/>
  </conditionalFormatting>
  <conditionalFormatting sqref="B1:B25 B32:B37 B40:B1048576 B29:B30">
    <cfRule type="duplicateValues" dxfId="0" priority="60"/>
  </conditionalFormatting>
  <conditionalFormatting sqref="B1:B25 B29:B37 B40:B1048576">
    <cfRule type="duplicateValues" dxfId="0" priority="35"/>
  </conditionalFormatting>
  <conditionalFormatting sqref="B28 B26">
    <cfRule type="duplicateValues" dxfId="0" priority="32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F14:L239"/>
  <sheetViews>
    <sheetView topLeftCell="A5" workbookViewId="0">
      <selection activeCell="L14" sqref="L14:L15"/>
    </sheetView>
  </sheetViews>
  <sheetFormatPr defaultColWidth="9" defaultRowHeight="13.5"/>
  <sheetData>
    <row r="14" spans="6:12">
      <c r="F14">
        <v>3</v>
      </c>
      <c r="G14" t="s">
        <v>120</v>
      </c>
      <c r="L14" t="s">
        <v>101</v>
      </c>
    </row>
    <row r="15" spans="6:12">
      <c r="F15">
        <v>3</v>
      </c>
      <c r="G15" t="s">
        <v>121</v>
      </c>
      <c r="L15" t="s">
        <v>102</v>
      </c>
    </row>
    <row r="16" spans="6:7">
      <c r="F16">
        <v>3</v>
      </c>
      <c r="G16" t="s">
        <v>122</v>
      </c>
    </row>
    <row r="17" spans="6:7">
      <c r="F17" t="s">
        <v>159</v>
      </c>
      <c r="G17" t="s">
        <v>31</v>
      </c>
    </row>
    <row r="18" spans="6:7">
      <c r="F18" t="s">
        <v>159</v>
      </c>
      <c r="G18" t="s">
        <v>33</v>
      </c>
    </row>
    <row r="19" spans="6:7">
      <c r="F19" t="s">
        <v>158</v>
      </c>
      <c r="G19" t="s">
        <v>34</v>
      </c>
    </row>
    <row r="20" spans="6:7">
      <c r="F20" t="s">
        <v>27</v>
      </c>
      <c r="G20" t="s">
        <v>28</v>
      </c>
    </row>
    <row r="21" spans="6:7">
      <c r="F21" t="s">
        <v>20</v>
      </c>
      <c r="G21" t="s">
        <v>21</v>
      </c>
    </row>
    <row r="22" spans="6:7">
      <c r="F22" t="s">
        <v>20</v>
      </c>
      <c r="G22" t="s">
        <v>22</v>
      </c>
    </row>
    <row r="23" spans="6:7">
      <c r="F23" t="s">
        <v>20</v>
      </c>
      <c r="G23" t="s">
        <v>23</v>
      </c>
    </row>
    <row r="24" spans="6:7">
      <c r="F24" t="s">
        <v>20</v>
      </c>
      <c r="G24" t="s">
        <v>24</v>
      </c>
    </row>
    <row r="25" spans="6:7">
      <c r="F25" t="s">
        <v>20</v>
      </c>
      <c r="G25" t="s">
        <v>25</v>
      </c>
    </row>
    <row r="26" spans="6:7">
      <c r="F26" t="s">
        <v>20</v>
      </c>
      <c r="G26" t="s">
        <v>26</v>
      </c>
    </row>
    <row r="27" spans="6:7">
      <c r="F27" t="s">
        <v>39</v>
      </c>
      <c r="G27" t="s">
        <v>40</v>
      </c>
    </row>
    <row r="28" spans="6:7">
      <c r="F28" t="s">
        <v>39</v>
      </c>
      <c r="G28" t="s">
        <v>42</v>
      </c>
    </row>
    <row r="29" spans="6:7">
      <c r="F29" t="s">
        <v>36</v>
      </c>
      <c r="G29" t="s">
        <v>37</v>
      </c>
    </row>
    <row r="30" spans="6:7">
      <c r="F30" t="s">
        <v>43</v>
      </c>
      <c r="G30" t="s">
        <v>84</v>
      </c>
    </row>
    <row r="31" spans="6:7">
      <c r="F31" t="s">
        <v>43</v>
      </c>
      <c r="G31" t="s">
        <v>44</v>
      </c>
    </row>
    <row r="32" spans="6:7">
      <c r="F32" t="s">
        <v>43</v>
      </c>
      <c r="G32" t="s">
        <v>82</v>
      </c>
    </row>
    <row r="33" spans="6:7">
      <c r="F33" t="s">
        <v>43</v>
      </c>
      <c r="G33" t="s">
        <v>46</v>
      </c>
    </row>
    <row r="34" spans="6:7">
      <c r="F34" t="s">
        <v>43</v>
      </c>
      <c r="G34" t="s">
        <v>49</v>
      </c>
    </row>
    <row r="35" spans="6:7">
      <c r="F35" t="s">
        <v>43</v>
      </c>
      <c r="G35" t="s">
        <v>50</v>
      </c>
    </row>
    <row r="36" spans="6:7">
      <c r="F36" t="s">
        <v>43</v>
      </c>
      <c r="G36" t="s">
        <v>81</v>
      </c>
    </row>
    <row r="37" spans="6:7">
      <c r="F37" t="s">
        <v>43</v>
      </c>
      <c r="G37" t="s">
        <v>51</v>
      </c>
    </row>
    <row r="38" spans="6:7">
      <c r="F38" t="s">
        <v>43</v>
      </c>
      <c r="G38" t="s">
        <v>56</v>
      </c>
    </row>
    <row r="39" spans="6:7">
      <c r="F39" t="s">
        <v>43</v>
      </c>
      <c r="G39" t="s">
        <v>83</v>
      </c>
    </row>
    <row r="40" spans="6:7">
      <c r="F40" t="s">
        <v>43</v>
      </c>
      <c r="G40" t="s">
        <v>80</v>
      </c>
    </row>
    <row r="41" spans="6:7">
      <c r="F41" t="s">
        <v>43</v>
      </c>
      <c r="G41" t="s">
        <v>57</v>
      </c>
    </row>
    <row r="42" spans="6:7">
      <c r="F42" t="s">
        <v>43</v>
      </c>
      <c r="G42" t="s">
        <v>47</v>
      </c>
    </row>
    <row r="43" spans="6:7">
      <c r="F43" t="s">
        <v>43</v>
      </c>
      <c r="G43" t="s">
        <v>87</v>
      </c>
    </row>
    <row r="44" spans="6:7">
      <c r="F44" t="s">
        <v>43</v>
      </c>
      <c r="G44" t="s">
        <v>58</v>
      </c>
    </row>
    <row r="45" spans="6:7">
      <c r="F45" t="s">
        <v>43</v>
      </c>
      <c r="G45" t="s">
        <v>59</v>
      </c>
    </row>
    <row r="46" spans="6:7">
      <c r="F46" t="s">
        <v>43</v>
      </c>
      <c r="G46" t="s">
        <v>60</v>
      </c>
    </row>
    <row r="47" spans="6:7">
      <c r="F47" t="s">
        <v>43</v>
      </c>
      <c r="G47" t="s">
        <v>61</v>
      </c>
    </row>
    <row r="48" spans="6:7">
      <c r="F48" t="s">
        <v>43</v>
      </c>
      <c r="G48" t="s">
        <v>62</v>
      </c>
    </row>
    <row r="49" spans="6:7">
      <c r="F49" t="s">
        <v>43</v>
      </c>
      <c r="G49" t="s">
        <v>63</v>
      </c>
    </row>
    <row r="50" spans="6:7">
      <c r="F50" t="s">
        <v>43</v>
      </c>
      <c r="G50" t="s">
        <v>64</v>
      </c>
    </row>
    <row r="51" spans="6:7">
      <c r="F51" t="s">
        <v>43</v>
      </c>
      <c r="G51" t="s">
        <v>65</v>
      </c>
    </row>
    <row r="52" spans="6:7">
      <c r="F52" t="s">
        <v>43</v>
      </c>
      <c r="G52" t="s">
        <v>66</v>
      </c>
    </row>
    <row r="53" spans="6:7">
      <c r="F53" t="s">
        <v>43</v>
      </c>
      <c r="G53" t="s">
        <v>85</v>
      </c>
    </row>
    <row r="54" spans="6:7">
      <c r="F54" t="s">
        <v>43</v>
      </c>
      <c r="G54" t="s">
        <v>89</v>
      </c>
    </row>
    <row r="55" spans="6:7">
      <c r="F55" t="s">
        <v>43</v>
      </c>
      <c r="G55" t="s">
        <v>54</v>
      </c>
    </row>
    <row r="56" spans="6:7">
      <c r="F56" t="s">
        <v>43</v>
      </c>
      <c r="G56" t="s">
        <v>55</v>
      </c>
    </row>
    <row r="57" spans="6:7">
      <c r="F57" t="s">
        <v>43</v>
      </c>
      <c r="G57" t="s">
        <v>67</v>
      </c>
    </row>
    <row r="58" spans="6:7">
      <c r="F58" t="s">
        <v>43</v>
      </c>
      <c r="G58" t="s">
        <v>86</v>
      </c>
    </row>
    <row r="59" spans="6:7">
      <c r="F59" t="s">
        <v>43</v>
      </c>
      <c r="G59" t="s">
        <v>52</v>
      </c>
    </row>
    <row r="60" spans="6:7">
      <c r="F60" t="s">
        <v>43</v>
      </c>
      <c r="G60" t="s">
        <v>53</v>
      </c>
    </row>
    <row r="61" spans="6:7">
      <c r="F61" t="s">
        <v>43</v>
      </c>
      <c r="G61" t="s">
        <v>48</v>
      </c>
    </row>
    <row r="62" spans="6:7">
      <c r="F62" t="s">
        <v>43</v>
      </c>
      <c r="G62" t="s">
        <v>68</v>
      </c>
    </row>
    <row r="63" spans="6:7">
      <c r="F63" t="s">
        <v>43</v>
      </c>
      <c r="G63" t="s">
        <v>69</v>
      </c>
    </row>
    <row r="64" spans="6:7">
      <c r="F64" t="s">
        <v>43</v>
      </c>
      <c r="G64" t="s">
        <v>70</v>
      </c>
    </row>
    <row r="65" spans="6:7">
      <c r="F65" t="s">
        <v>43</v>
      </c>
      <c r="G65" t="s">
        <v>71</v>
      </c>
    </row>
    <row r="66" spans="6:7">
      <c r="F66" t="s">
        <v>43</v>
      </c>
      <c r="G66" t="s">
        <v>76</v>
      </c>
    </row>
    <row r="67" spans="6:7">
      <c r="F67" t="s">
        <v>43</v>
      </c>
      <c r="G67" t="s">
        <v>88</v>
      </c>
    </row>
    <row r="68" spans="6:7">
      <c r="F68" t="s">
        <v>43</v>
      </c>
      <c r="G68" t="s">
        <v>77</v>
      </c>
    </row>
    <row r="69" spans="6:7">
      <c r="F69" t="s">
        <v>43</v>
      </c>
      <c r="G69" t="s">
        <v>74</v>
      </c>
    </row>
    <row r="70" spans="6:7">
      <c r="F70" t="s">
        <v>43</v>
      </c>
      <c r="G70" t="s">
        <v>78</v>
      </c>
    </row>
    <row r="71" spans="6:7">
      <c r="F71" t="s">
        <v>43</v>
      </c>
      <c r="G71" t="s">
        <v>79</v>
      </c>
    </row>
    <row r="72" spans="6:7">
      <c r="F72" t="s">
        <v>43</v>
      </c>
      <c r="G72" t="s">
        <v>90</v>
      </c>
    </row>
    <row r="73" spans="6:7">
      <c r="F73" t="s">
        <v>43</v>
      </c>
      <c r="G73" t="s">
        <v>91</v>
      </c>
    </row>
    <row r="74" spans="6:7">
      <c r="F74" t="s">
        <v>43</v>
      </c>
      <c r="G74" t="s">
        <v>92</v>
      </c>
    </row>
    <row r="75" spans="6:7">
      <c r="F75" t="s">
        <v>43</v>
      </c>
      <c r="G75" t="s">
        <v>93</v>
      </c>
    </row>
    <row r="76" spans="6:7">
      <c r="F76" t="s">
        <v>43</v>
      </c>
      <c r="G76" t="s">
        <v>94</v>
      </c>
    </row>
    <row r="77" spans="6:7">
      <c r="F77" t="s">
        <v>43</v>
      </c>
      <c r="G77" t="s">
        <v>95</v>
      </c>
    </row>
    <row r="78" spans="6:7">
      <c r="F78" t="s">
        <v>43</v>
      </c>
      <c r="G78" t="s">
        <v>96</v>
      </c>
    </row>
    <row r="79" spans="6:7">
      <c r="F79" t="s">
        <v>43</v>
      </c>
      <c r="G79" t="s">
        <v>97</v>
      </c>
    </row>
    <row r="80" spans="6:7">
      <c r="F80" t="s">
        <v>43</v>
      </c>
      <c r="G80" t="s">
        <v>98</v>
      </c>
    </row>
    <row r="81" spans="6:7">
      <c r="F81" t="s">
        <v>43</v>
      </c>
      <c r="G81" t="s">
        <v>99</v>
      </c>
    </row>
    <row r="82" spans="6:7">
      <c r="F82" t="s">
        <v>43</v>
      </c>
      <c r="G82" t="s">
        <v>100</v>
      </c>
    </row>
    <row r="83" spans="6:7">
      <c r="F83" t="s">
        <v>103</v>
      </c>
      <c r="G83" t="s">
        <v>117</v>
      </c>
    </row>
    <row r="84" spans="6:7">
      <c r="F84" t="s">
        <v>103</v>
      </c>
      <c r="G84" t="s">
        <v>118</v>
      </c>
    </row>
    <row r="85" spans="6:7">
      <c r="F85" t="s">
        <v>103</v>
      </c>
      <c r="G85" t="s">
        <v>115</v>
      </c>
    </row>
    <row r="86" spans="6:7">
      <c r="F86" t="s">
        <v>103</v>
      </c>
      <c r="G86" t="s">
        <v>116</v>
      </c>
    </row>
    <row r="87" spans="6:7">
      <c r="F87" t="s">
        <v>103</v>
      </c>
      <c r="G87" t="s">
        <v>76</v>
      </c>
    </row>
    <row r="88" spans="6:7">
      <c r="F88" t="s">
        <v>103</v>
      </c>
      <c r="G88" t="s">
        <v>77</v>
      </c>
    </row>
    <row r="89" spans="6:7">
      <c r="F89" t="s">
        <v>103</v>
      </c>
      <c r="G89" t="s">
        <v>107</v>
      </c>
    </row>
    <row r="90" spans="6:7">
      <c r="F90" t="s">
        <v>103</v>
      </c>
      <c r="G90" t="s">
        <v>108</v>
      </c>
    </row>
    <row r="91" spans="6:7">
      <c r="F91" t="s">
        <v>103</v>
      </c>
      <c r="G91" t="s">
        <v>109</v>
      </c>
    </row>
    <row r="92" spans="6:7">
      <c r="F92" t="s">
        <v>103</v>
      </c>
      <c r="G92" t="s">
        <v>110</v>
      </c>
    </row>
    <row r="93" spans="6:7">
      <c r="F93" t="s">
        <v>103</v>
      </c>
      <c r="G93" t="s">
        <v>111</v>
      </c>
    </row>
    <row r="94" spans="6:7">
      <c r="F94" t="s">
        <v>103</v>
      </c>
      <c r="G94" t="s">
        <v>112</v>
      </c>
    </row>
    <row r="95" spans="6:7">
      <c r="F95" t="s">
        <v>103</v>
      </c>
      <c r="G95" t="s">
        <v>113</v>
      </c>
    </row>
    <row r="96" spans="6:7">
      <c r="F96" t="s">
        <v>103</v>
      </c>
      <c r="G96" t="s">
        <v>114</v>
      </c>
    </row>
    <row r="97" spans="6:7">
      <c r="F97" t="s">
        <v>103</v>
      </c>
      <c r="G97" t="s">
        <v>104</v>
      </c>
    </row>
    <row r="98" spans="6:7">
      <c r="F98" t="s">
        <v>153</v>
      </c>
      <c r="G98" t="s">
        <v>75</v>
      </c>
    </row>
    <row r="99" spans="6:7">
      <c r="F99" t="s">
        <v>157</v>
      </c>
      <c r="G99" t="s">
        <v>35</v>
      </c>
    </row>
    <row r="100" spans="6:7">
      <c r="F100" t="s">
        <v>72</v>
      </c>
      <c r="G100" t="s">
        <v>73</v>
      </c>
    </row>
    <row r="101" spans="6:7">
      <c r="F101" t="s">
        <v>160</v>
      </c>
      <c r="G101" t="s">
        <v>124</v>
      </c>
    </row>
    <row r="102" spans="6:7">
      <c r="F102" t="s">
        <v>160</v>
      </c>
      <c r="G102" t="s">
        <v>125</v>
      </c>
    </row>
    <row r="103" spans="6:7">
      <c r="F103" t="s">
        <v>160</v>
      </c>
      <c r="G103" t="s">
        <v>126</v>
      </c>
    </row>
    <row r="104" spans="6:7">
      <c r="F104" t="s">
        <v>160</v>
      </c>
      <c r="G104" t="s">
        <v>127</v>
      </c>
    </row>
    <row r="105" spans="6:7">
      <c r="F105" t="s">
        <v>17</v>
      </c>
      <c r="G105" t="s">
        <v>18</v>
      </c>
    </row>
    <row r="195" spans="7:7">
      <c r="G195" t="s">
        <v>150</v>
      </c>
    </row>
    <row r="237" spans="7:7">
      <c r="G237" t="s">
        <v>150</v>
      </c>
    </row>
    <row r="239" spans="7:7">
      <c r="G239" t="s">
        <v>150</v>
      </c>
    </row>
  </sheetData>
  <sortState ref="L14:L239">
    <sortCondition ref="L14"/>
  </sortState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3:W213"/>
  <sheetViews>
    <sheetView topLeftCell="A39" workbookViewId="0">
      <selection activeCell="B81" sqref="B80:C90"/>
    </sheetView>
  </sheetViews>
  <sheetFormatPr defaultColWidth="9" defaultRowHeight="13.5"/>
  <sheetData>
    <row r="3" spans="15:23">
      <c r="O3" t="s">
        <v>170</v>
      </c>
      <c r="P3" t="s">
        <v>120</v>
      </c>
      <c r="Q3" t="str">
        <f>VLOOKUP(P3,[1]人员明细!$B:$G,6,0)</f>
        <v>座椅总装车间</v>
      </c>
      <c r="U3" s="1" t="s">
        <v>17</v>
      </c>
      <c r="V3" s="1" t="s">
        <v>18</v>
      </c>
      <c r="W3" t="str">
        <f>VLOOKUP(V3,[1]人员明细!$B:$H,7,0)</f>
        <v>操作工</v>
      </c>
    </row>
    <row r="4" spans="15:23">
      <c r="O4" t="s">
        <v>170</v>
      </c>
      <c r="P4" t="s">
        <v>121</v>
      </c>
      <c r="Q4" t="str">
        <f>VLOOKUP(P4,[1]人员明细!$B:$G,6,0)</f>
        <v>座椅总装车间</v>
      </c>
      <c r="U4" s="2" t="s">
        <v>27</v>
      </c>
      <c r="V4" t="s">
        <v>28</v>
      </c>
      <c r="W4" t="str">
        <f>VLOOKUP(V4,[1]人员明细!$B:$H,7,0)</f>
        <v>焊工</v>
      </c>
    </row>
    <row r="5" spans="15:23">
      <c r="O5" t="s">
        <v>170</v>
      </c>
      <c r="P5" t="s">
        <v>122</v>
      </c>
      <c r="Q5" t="str">
        <f>VLOOKUP(P5,[1]人员明细!$B:$G,6,0)</f>
        <v>座椅总装车间</v>
      </c>
      <c r="U5" s="2" t="s">
        <v>30</v>
      </c>
      <c r="V5" s="2" t="s">
        <v>31</v>
      </c>
      <c r="W5" t="str">
        <f>VLOOKUP(V5,[1]人员明细!$B:$H,7,0)</f>
        <v>组装工</v>
      </c>
    </row>
    <row r="6" spans="12:23">
      <c r="L6" t="s">
        <v>27</v>
      </c>
      <c r="M6" t="s">
        <v>102</v>
      </c>
      <c r="O6" t="s">
        <v>30</v>
      </c>
      <c r="P6" t="s">
        <v>31</v>
      </c>
      <c r="Q6" t="str">
        <f>VLOOKUP(P6,[1]人员明细!$B:$G,6,0)</f>
        <v>底座装配车间</v>
      </c>
      <c r="U6" s="2" t="s">
        <v>30</v>
      </c>
      <c r="V6" s="2" t="s">
        <v>33</v>
      </c>
      <c r="W6" t="str">
        <f>VLOOKUP(V6,[1]人员明细!$B:$H,7,0)</f>
        <v>组装工</v>
      </c>
    </row>
    <row r="7" spans="12:23">
      <c r="L7" t="s">
        <v>30</v>
      </c>
      <c r="M7" t="s">
        <v>35</v>
      </c>
      <c r="O7" t="s">
        <v>30</v>
      </c>
      <c r="P7" t="s">
        <v>33</v>
      </c>
      <c r="Q7" t="str">
        <f>VLOOKUP(P7,[1]人员明细!$B:$G,6,0)</f>
        <v>底座装配车间</v>
      </c>
      <c r="U7" s="2" t="s">
        <v>30</v>
      </c>
      <c r="V7" s="2" t="s">
        <v>34</v>
      </c>
      <c r="W7" t="str">
        <f>VLOOKUP(V7,[1]人员明细!$B:$H,7,0)</f>
        <v>组装工</v>
      </c>
    </row>
    <row r="8" spans="12:23">
      <c r="L8" t="s">
        <v>30</v>
      </c>
      <c r="M8" t="s">
        <v>34</v>
      </c>
      <c r="O8" t="s">
        <v>30</v>
      </c>
      <c r="P8" t="s">
        <v>34</v>
      </c>
      <c r="Q8" t="str">
        <f>VLOOKUP(P8,[1]人员明细!$B:$G,6,0)</f>
        <v>底座装配车间</v>
      </c>
      <c r="U8" s="1" t="s">
        <v>30</v>
      </c>
      <c r="V8" s="1" t="s">
        <v>35</v>
      </c>
      <c r="W8" t="str">
        <f>VLOOKUP(V8,[1]人员明细!$B:$H,7,0)</f>
        <v>组装工</v>
      </c>
    </row>
    <row r="9" spans="12:23">
      <c r="L9" t="s">
        <v>36</v>
      </c>
      <c r="M9" t="s">
        <v>37</v>
      </c>
      <c r="O9" t="s">
        <v>27</v>
      </c>
      <c r="P9" t="s">
        <v>28</v>
      </c>
      <c r="Q9" t="str">
        <f>VLOOKUP(P9,[1]人员明细!$B:$G,6,0)</f>
        <v>冲压弯管车间</v>
      </c>
      <c r="U9" s="1" t="s">
        <v>36</v>
      </c>
      <c r="V9" s="1" t="s">
        <v>37</v>
      </c>
      <c r="W9" t="str">
        <f>VLOOKUP(V9,[1]人员明细!$B:$H,7,0)</f>
        <v>新产品试制技工</v>
      </c>
    </row>
    <row r="10" spans="12:23">
      <c r="L10" t="s">
        <v>43</v>
      </c>
      <c r="M10" t="s">
        <v>85</v>
      </c>
      <c r="O10" t="s">
        <v>39</v>
      </c>
      <c r="P10" t="s">
        <v>88</v>
      </c>
      <c r="Q10" t="str">
        <f>VLOOKUP(P10,[1]人员明细!$B:$G,6,0)</f>
        <v>焊接车间</v>
      </c>
      <c r="U10" s="1" t="s">
        <v>39</v>
      </c>
      <c r="V10" s="1" t="s">
        <v>40</v>
      </c>
      <c r="W10" t="e">
        <f>VLOOKUP(V10,[1]人员明细!$B:$H,7,0)</f>
        <v>#N/A</v>
      </c>
    </row>
    <row r="11" spans="12:23">
      <c r="L11" t="s">
        <v>43</v>
      </c>
      <c r="M11" t="s">
        <v>89</v>
      </c>
      <c r="O11" t="s">
        <v>39</v>
      </c>
      <c r="P11" t="s">
        <v>42</v>
      </c>
      <c r="Q11" t="str">
        <f>VLOOKUP(P11,[1]人员明细!$B:$G,6,0)</f>
        <v>发泡车间</v>
      </c>
      <c r="U11" s="1" t="s">
        <v>39</v>
      </c>
      <c r="V11" s="1" t="s">
        <v>42</v>
      </c>
      <c r="W11" t="str">
        <f>VLOOKUP(V11,[1]人员明细!$B:$H,7,0)</f>
        <v>发泡工</v>
      </c>
    </row>
    <row r="12" spans="12:23">
      <c r="L12" t="s">
        <v>43</v>
      </c>
      <c r="M12" t="s">
        <v>171</v>
      </c>
      <c r="O12" t="s">
        <v>36</v>
      </c>
      <c r="P12" t="s">
        <v>37</v>
      </c>
      <c r="Q12" t="str">
        <f>VLOOKUP(P12,[1]人员明细!$B:$G,6,0)</f>
        <v>试制车间</v>
      </c>
      <c r="U12" s="1" t="s">
        <v>43</v>
      </c>
      <c r="V12" s="1" t="s">
        <v>44</v>
      </c>
      <c r="W12" t="str">
        <f>VLOOKUP(V12,[1]人员明细!$B:$H,7,0)</f>
        <v>摆件工</v>
      </c>
    </row>
    <row r="13" spans="4:23">
      <c r="D13" t="s">
        <v>27</v>
      </c>
      <c r="E13" t="s">
        <v>102</v>
      </c>
      <c r="H13" t="s">
        <v>43</v>
      </c>
      <c r="I13" t="s">
        <v>172</v>
      </c>
      <c r="L13" t="s">
        <v>43</v>
      </c>
      <c r="M13" t="s">
        <v>86</v>
      </c>
      <c r="O13" t="s">
        <v>43</v>
      </c>
      <c r="P13" t="s">
        <v>84</v>
      </c>
      <c r="Q13" t="str">
        <f>VLOOKUP(P13,[1]人员明细!$B:$G,6,0)</f>
        <v>焊接车间</v>
      </c>
      <c r="U13" s="1" t="s">
        <v>43</v>
      </c>
      <c r="V13" s="1" t="s">
        <v>46</v>
      </c>
      <c r="W13" t="str">
        <f>VLOOKUP(V13,[1]人员明细!$B:$H,7,0)</f>
        <v>焊工</v>
      </c>
    </row>
    <row r="14" spans="4:23">
      <c r="D14" t="s">
        <v>30</v>
      </c>
      <c r="E14" t="s">
        <v>35</v>
      </c>
      <c r="H14" t="s">
        <v>43</v>
      </c>
      <c r="I14" t="s">
        <v>173</v>
      </c>
      <c r="L14" t="s">
        <v>43</v>
      </c>
      <c r="M14" t="s">
        <v>48</v>
      </c>
      <c r="O14" t="s">
        <v>43</v>
      </c>
      <c r="P14" t="s">
        <v>44</v>
      </c>
      <c r="Q14" t="str">
        <f>VLOOKUP(P14,[1]人员明细!$B:$G,6,0)</f>
        <v>焊接车间</v>
      </c>
      <c r="U14" s="1" t="s">
        <v>43</v>
      </c>
      <c r="V14" s="1" t="s">
        <v>47</v>
      </c>
      <c r="W14" t="str">
        <f>VLOOKUP(V14,[1]人员明细!$B:$H,7,0)</f>
        <v>焊工</v>
      </c>
    </row>
    <row r="15" spans="4:23">
      <c r="D15" t="s">
        <v>30</v>
      </c>
      <c r="E15" t="s">
        <v>34</v>
      </c>
      <c r="H15" t="s">
        <v>43</v>
      </c>
      <c r="I15" t="s">
        <v>174</v>
      </c>
      <c r="L15" t="s">
        <v>43</v>
      </c>
      <c r="M15" t="s">
        <v>175</v>
      </c>
      <c r="O15" t="s">
        <v>43</v>
      </c>
      <c r="P15" t="s">
        <v>82</v>
      </c>
      <c r="Q15" t="str">
        <f>VLOOKUP(P15,[1]人员明细!$B:$G,6,0)</f>
        <v>焊接车间</v>
      </c>
      <c r="U15" s="1" t="s">
        <v>43</v>
      </c>
      <c r="V15" s="1" t="s">
        <v>48</v>
      </c>
      <c r="W15" t="str">
        <f>VLOOKUP(V15,[1]人员明细!$B:$H,7,0)</f>
        <v>焊工</v>
      </c>
    </row>
    <row r="16" spans="4:23">
      <c r="D16" t="s">
        <v>43</v>
      </c>
      <c r="E16" t="s">
        <v>85</v>
      </c>
      <c r="H16" t="s">
        <v>43</v>
      </c>
      <c r="I16" t="s">
        <v>176</v>
      </c>
      <c r="L16" t="s">
        <v>43</v>
      </c>
      <c r="M16" t="s">
        <v>177</v>
      </c>
      <c r="O16" t="s">
        <v>43</v>
      </c>
      <c r="P16" t="s">
        <v>46</v>
      </c>
      <c r="Q16" t="str">
        <f>VLOOKUP(P16,[1]人员明细!$B:$G,6,0)</f>
        <v>焊接车间</v>
      </c>
      <c r="U16" s="1" t="s">
        <v>43</v>
      </c>
      <c r="V16" s="1" t="s">
        <v>178</v>
      </c>
      <c r="W16" t="str">
        <f>VLOOKUP(V16,[1]人员明细!$B:$H,7,0)</f>
        <v>摆件工</v>
      </c>
    </row>
    <row r="17" spans="4:23">
      <c r="D17" t="s">
        <v>43</v>
      </c>
      <c r="E17" t="s">
        <v>89</v>
      </c>
      <c r="H17" t="s">
        <v>43</v>
      </c>
      <c r="I17" t="s">
        <v>179</v>
      </c>
      <c r="L17" t="s">
        <v>43</v>
      </c>
      <c r="M17" t="s">
        <v>180</v>
      </c>
      <c r="O17" t="s">
        <v>43</v>
      </c>
      <c r="P17" t="s">
        <v>178</v>
      </c>
      <c r="Q17" t="str">
        <f>VLOOKUP(P17,[1]人员明细!$B:$G,6,0)</f>
        <v>焊接车间</v>
      </c>
      <c r="U17" s="1" t="s">
        <v>43</v>
      </c>
      <c r="V17" s="1" t="s">
        <v>50</v>
      </c>
      <c r="W17" t="str">
        <f>VLOOKUP(V17,[1]人员明细!$B:$H,7,0)</f>
        <v>焊工</v>
      </c>
    </row>
    <row r="18" spans="4:23">
      <c r="D18" t="s">
        <v>43</v>
      </c>
      <c r="E18" t="s">
        <v>171</v>
      </c>
      <c r="H18" t="s">
        <v>43</v>
      </c>
      <c r="I18" t="s">
        <v>181</v>
      </c>
      <c r="L18" t="s">
        <v>43</v>
      </c>
      <c r="M18" t="s">
        <v>52</v>
      </c>
      <c r="O18" t="s">
        <v>43</v>
      </c>
      <c r="P18" t="s">
        <v>50</v>
      </c>
      <c r="Q18" t="str">
        <f>VLOOKUP(P18,[1]人员明细!$B:$G,6,0)</f>
        <v>焊接车间</v>
      </c>
      <c r="U18" s="1" t="s">
        <v>43</v>
      </c>
      <c r="V18" s="1" t="s">
        <v>51</v>
      </c>
      <c r="W18" t="str">
        <f>VLOOKUP(V18,[1]人员明细!$B:$H,7,0)</f>
        <v>摆件工</v>
      </c>
    </row>
    <row r="19" spans="4:23">
      <c r="D19" t="s">
        <v>43</v>
      </c>
      <c r="E19" t="s">
        <v>86</v>
      </c>
      <c r="H19" t="s">
        <v>43</v>
      </c>
      <c r="I19" t="s">
        <v>182</v>
      </c>
      <c r="L19" t="s">
        <v>43</v>
      </c>
      <c r="M19" t="s">
        <v>94</v>
      </c>
      <c r="O19" t="s">
        <v>43</v>
      </c>
      <c r="P19" t="s">
        <v>81</v>
      </c>
      <c r="Q19" t="str">
        <f>VLOOKUP(P19,[1]人员明细!$B:$G,6,0)</f>
        <v>焊接车间</v>
      </c>
      <c r="U19" s="1" t="s">
        <v>43</v>
      </c>
      <c r="V19" s="1" t="s">
        <v>52</v>
      </c>
      <c r="W19" t="str">
        <f>VLOOKUP(V19,[1]人员明细!$B:$H,7,0)</f>
        <v>摆件工</v>
      </c>
    </row>
    <row r="20" spans="4:23">
      <c r="D20" t="s">
        <v>43</v>
      </c>
      <c r="E20" t="s">
        <v>48</v>
      </c>
      <c r="H20" t="s">
        <v>43</v>
      </c>
      <c r="I20" t="s">
        <v>81</v>
      </c>
      <c r="L20" t="s">
        <v>43</v>
      </c>
      <c r="M20" t="s">
        <v>54</v>
      </c>
      <c r="O20" t="s">
        <v>43</v>
      </c>
      <c r="P20" t="s">
        <v>51</v>
      </c>
      <c r="Q20" t="str">
        <f>VLOOKUP(P20,[1]人员明细!$B:$G,6,0)</f>
        <v>焊接车间</v>
      </c>
      <c r="U20" s="1" t="s">
        <v>43</v>
      </c>
      <c r="V20" s="1" t="s">
        <v>53</v>
      </c>
      <c r="W20" t="str">
        <f>VLOOKUP(V20,[1]人员明细!$B:$H,7,0)</f>
        <v>焊工</v>
      </c>
    </row>
    <row r="21" spans="4:23">
      <c r="D21" t="s">
        <v>43</v>
      </c>
      <c r="E21" t="s">
        <v>175</v>
      </c>
      <c r="L21" t="s">
        <v>43</v>
      </c>
      <c r="M21" t="s">
        <v>55</v>
      </c>
      <c r="O21" t="s">
        <v>43</v>
      </c>
      <c r="P21" t="s">
        <v>56</v>
      </c>
      <c r="Q21" t="str">
        <f>VLOOKUP(P21,[1]人员明细!$B:$G,6,0)</f>
        <v>焊接车间</v>
      </c>
      <c r="U21" s="1" t="s">
        <v>43</v>
      </c>
      <c r="V21" s="1" t="s">
        <v>54</v>
      </c>
      <c r="W21" t="str">
        <f>VLOOKUP(V21,[1]人员明细!$B:$H,7,0)</f>
        <v>摆件工</v>
      </c>
    </row>
    <row r="22" spans="4:23">
      <c r="D22" t="s">
        <v>43</v>
      </c>
      <c r="E22" t="s">
        <v>177</v>
      </c>
      <c r="L22" t="s">
        <v>43</v>
      </c>
      <c r="M22" t="s">
        <v>99</v>
      </c>
      <c r="O22" t="s">
        <v>43</v>
      </c>
      <c r="P22" t="s">
        <v>83</v>
      </c>
      <c r="Q22" t="str">
        <f>VLOOKUP(P22,[1]人员明细!$B:$G,6,0)</f>
        <v>焊接车间</v>
      </c>
      <c r="U22" s="1" t="s">
        <v>43</v>
      </c>
      <c r="V22" s="1" t="s">
        <v>55</v>
      </c>
      <c r="W22" t="str">
        <f>VLOOKUP(V22,[1]人员明细!$B:$H,7,0)</f>
        <v>摆件工</v>
      </c>
    </row>
    <row r="23" spans="4:23">
      <c r="D23" t="s">
        <v>43</v>
      </c>
      <c r="E23" t="s">
        <v>180</v>
      </c>
      <c r="L23" t="s">
        <v>43</v>
      </c>
      <c r="M23" t="s">
        <v>47</v>
      </c>
      <c r="O23" t="s">
        <v>43</v>
      </c>
      <c r="P23" t="s">
        <v>80</v>
      </c>
      <c r="Q23" t="str">
        <f>VLOOKUP(P23,[1]人员明细!$B:$G,6,0)</f>
        <v>焊接车间</v>
      </c>
      <c r="U23" s="1" t="s">
        <v>43</v>
      </c>
      <c r="V23" s="1" t="s">
        <v>56</v>
      </c>
      <c r="W23" t="str">
        <f>VLOOKUP(V23,[1]人员明细!$B:$H,7,0)</f>
        <v>摆件工</v>
      </c>
    </row>
    <row r="24" spans="4:23">
      <c r="D24" t="s">
        <v>43</v>
      </c>
      <c r="E24" t="s">
        <v>52</v>
      </c>
      <c r="L24" t="s">
        <v>43</v>
      </c>
      <c r="M24" t="s">
        <v>183</v>
      </c>
      <c r="O24" t="s">
        <v>43</v>
      </c>
      <c r="P24" t="s">
        <v>57</v>
      </c>
      <c r="Q24" t="str">
        <f>VLOOKUP(P24,[1]人员明细!$B:$G,6,0)</f>
        <v>焊接车间</v>
      </c>
      <c r="U24" s="1" t="s">
        <v>43</v>
      </c>
      <c r="V24" s="2" t="s">
        <v>57</v>
      </c>
      <c r="W24" t="str">
        <f>VLOOKUP(V24,[1]人员明细!$B:$H,7,0)</f>
        <v>摆件工</v>
      </c>
    </row>
    <row r="25" spans="4:23">
      <c r="D25" t="s">
        <v>43</v>
      </c>
      <c r="E25" t="s">
        <v>184</v>
      </c>
      <c r="L25" t="s">
        <v>43</v>
      </c>
      <c r="M25" t="s">
        <v>82</v>
      </c>
      <c r="O25" t="s">
        <v>43</v>
      </c>
      <c r="P25" t="s">
        <v>47</v>
      </c>
      <c r="Q25" t="str">
        <f>VLOOKUP(P25,[1]人员明细!$B:$G,6,0)</f>
        <v>焊接车间</v>
      </c>
      <c r="U25" s="1" t="s">
        <v>43</v>
      </c>
      <c r="V25" s="2" t="s">
        <v>58</v>
      </c>
      <c r="W25" t="str">
        <f>VLOOKUP(V25,[1]人员明细!$B:$H,7,0)</f>
        <v>摆件工</v>
      </c>
    </row>
    <row r="26" spans="4:23">
      <c r="D26" t="s">
        <v>43</v>
      </c>
      <c r="E26" t="s">
        <v>53</v>
      </c>
      <c r="L26" t="s">
        <v>43</v>
      </c>
      <c r="M26" t="s">
        <v>83</v>
      </c>
      <c r="O26" t="s">
        <v>43</v>
      </c>
      <c r="P26" t="s">
        <v>87</v>
      </c>
      <c r="Q26" t="str">
        <f>VLOOKUP(P26,[1]人员明细!$B:$G,6,0)</f>
        <v>焊接车间</v>
      </c>
      <c r="U26" s="1" t="s">
        <v>43</v>
      </c>
      <c r="V26" s="2" t="s">
        <v>59</v>
      </c>
      <c r="W26" t="str">
        <f>VLOOKUP(V26,[1]人员明细!$B:$H,7,0)</f>
        <v>摆件工</v>
      </c>
    </row>
    <row r="27" spans="4:23">
      <c r="D27" t="s">
        <v>43</v>
      </c>
      <c r="E27" t="s">
        <v>94</v>
      </c>
      <c r="L27" t="s">
        <v>43</v>
      </c>
      <c r="M27" t="s">
        <v>185</v>
      </c>
      <c r="O27" t="s">
        <v>43</v>
      </c>
      <c r="P27" t="s">
        <v>58</v>
      </c>
      <c r="Q27" t="str">
        <f>VLOOKUP(P27,[1]人员明细!$B:$G,6,0)</f>
        <v>焊接车间</v>
      </c>
      <c r="U27" s="1" t="s">
        <v>43</v>
      </c>
      <c r="V27" s="2" t="s">
        <v>60</v>
      </c>
      <c r="W27" t="str">
        <f>VLOOKUP(V27,[1]人员明细!$B:$H,7,0)</f>
        <v>摆件工</v>
      </c>
    </row>
    <row r="28" spans="4:23">
      <c r="D28" t="s">
        <v>43</v>
      </c>
      <c r="E28" t="s">
        <v>54</v>
      </c>
      <c r="L28" t="s">
        <v>43</v>
      </c>
      <c r="M28" t="s">
        <v>186</v>
      </c>
      <c r="O28" t="s">
        <v>43</v>
      </c>
      <c r="P28" t="s">
        <v>59</v>
      </c>
      <c r="Q28" t="str">
        <f>VLOOKUP(P28,[1]人员明细!$B:$G,6,0)</f>
        <v>焊接车间</v>
      </c>
      <c r="U28" s="1" t="s">
        <v>43</v>
      </c>
      <c r="V28" s="2" t="s">
        <v>61</v>
      </c>
      <c r="W28" t="str">
        <f>VLOOKUP(V28,[1]人员明细!$B:$H,7,0)</f>
        <v>摆件工</v>
      </c>
    </row>
    <row r="29" spans="4:23">
      <c r="D29" t="s">
        <v>43</v>
      </c>
      <c r="E29" t="s">
        <v>55</v>
      </c>
      <c r="L29" t="s">
        <v>43</v>
      </c>
      <c r="M29" t="s">
        <v>87</v>
      </c>
      <c r="O29" t="s">
        <v>43</v>
      </c>
      <c r="P29" t="s">
        <v>60</v>
      </c>
      <c r="Q29" t="str">
        <f>VLOOKUP(P29,[1]人员明细!$B:$G,6,0)</f>
        <v>焊接车间</v>
      </c>
      <c r="U29" s="1" t="s">
        <v>43</v>
      </c>
      <c r="V29" s="2" t="s">
        <v>62</v>
      </c>
      <c r="W29" t="str">
        <f>VLOOKUP(V29,[1]人员明细!$B:$H,7,0)</f>
        <v>摆件工</v>
      </c>
    </row>
    <row r="30" spans="4:23">
      <c r="D30" t="s">
        <v>43</v>
      </c>
      <c r="E30" t="s">
        <v>99</v>
      </c>
      <c r="L30" t="s">
        <v>43</v>
      </c>
      <c r="M30" t="s">
        <v>187</v>
      </c>
      <c r="O30" t="s">
        <v>43</v>
      </c>
      <c r="P30" t="s">
        <v>61</v>
      </c>
      <c r="Q30" t="str">
        <f>VLOOKUP(P30,[1]人员明细!$B:$G,6,0)</f>
        <v>焊接车间</v>
      </c>
      <c r="U30" s="1" t="s">
        <v>43</v>
      </c>
      <c r="V30" s="2" t="s">
        <v>63</v>
      </c>
      <c r="W30" t="str">
        <f>VLOOKUP(V30,[1]人员明细!$B:$H,7,0)</f>
        <v>摆件工</v>
      </c>
    </row>
    <row r="31" spans="4:23">
      <c r="D31" t="s">
        <v>43</v>
      </c>
      <c r="E31" t="s">
        <v>47</v>
      </c>
      <c r="L31" t="s">
        <v>43</v>
      </c>
      <c r="M31" t="s">
        <v>184</v>
      </c>
      <c r="O31" t="s">
        <v>43</v>
      </c>
      <c r="P31" t="s">
        <v>62</v>
      </c>
      <c r="Q31" t="str">
        <f>VLOOKUP(P31,[1]人员明细!$B:$G,6,0)</f>
        <v>焊接车间</v>
      </c>
      <c r="U31" s="1" t="s">
        <v>43</v>
      </c>
      <c r="V31" s="1" t="s">
        <v>64</v>
      </c>
      <c r="W31" t="str">
        <f>VLOOKUP(V31,[1]人员明细!$B:$H,7,0)</f>
        <v>摆件工</v>
      </c>
    </row>
    <row r="32" spans="4:23">
      <c r="D32" t="s">
        <v>43</v>
      </c>
      <c r="E32" t="s">
        <v>183</v>
      </c>
      <c r="L32" t="s">
        <v>43</v>
      </c>
      <c r="M32" t="s">
        <v>84</v>
      </c>
      <c r="O32" t="s">
        <v>43</v>
      </c>
      <c r="P32" t="s">
        <v>63</v>
      </c>
      <c r="Q32" t="str">
        <f>VLOOKUP(P32,[1]人员明细!$B:$G,6,0)</f>
        <v>焊接车间</v>
      </c>
      <c r="U32" s="1" t="s">
        <v>43</v>
      </c>
      <c r="V32" s="1" t="s">
        <v>65</v>
      </c>
      <c r="W32" t="str">
        <f>VLOOKUP(V32,[1]人员明细!$B:$H,7,0)</f>
        <v>摆件工</v>
      </c>
    </row>
    <row r="33" spans="4:23">
      <c r="D33" t="s">
        <v>43</v>
      </c>
      <c r="E33" t="s">
        <v>82</v>
      </c>
      <c r="L33" t="s">
        <v>43</v>
      </c>
      <c r="M33" t="s">
        <v>172</v>
      </c>
      <c r="O33" t="s">
        <v>43</v>
      </c>
      <c r="P33" t="s">
        <v>64</v>
      </c>
      <c r="Q33" t="str">
        <f>VLOOKUP(P33,[1]人员明细!$B:$G,6,0)</f>
        <v>焊接车间</v>
      </c>
      <c r="U33" s="1" t="s">
        <v>43</v>
      </c>
      <c r="V33" s="1" t="s">
        <v>66</v>
      </c>
      <c r="W33" t="str">
        <f>VLOOKUP(V33,[1]人员明细!$B:$H,7,0)</f>
        <v>摆件工</v>
      </c>
    </row>
    <row r="34" spans="4:23">
      <c r="D34" t="s">
        <v>43</v>
      </c>
      <c r="E34" t="s">
        <v>83</v>
      </c>
      <c r="L34" t="s">
        <v>43</v>
      </c>
      <c r="M34" t="s">
        <v>173</v>
      </c>
      <c r="O34" t="s">
        <v>43</v>
      </c>
      <c r="P34" t="s">
        <v>65</v>
      </c>
      <c r="Q34" t="str">
        <f>VLOOKUP(P34,[1]人员明细!$B:$G,6,0)</f>
        <v>焊接车间</v>
      </c>
      <c r="U34" s="1" t="s">
        <v>43</v>
      </c>
      <c r="V34" s="1" t="s">
        <v>67</v>
      </c>
      <c r="W34" t="str">
        <f>VLOOKUP(V34,[1]人员明细!$B:$H,7,0)</f>
        <v>摆件工</v>
      </c>
    </row>
    <row r="35" spans="4:23">
      <c r="D35" t="s">
        <v>43</v>
      </c>
      <c r="E35" t="s">
        <v>185</v>
      </c>
      <c r="L35" t="s">
        <v>43</v>
      </c>
      <c r="M35" t="s">
        <v>181</v>
      </c>
      <c r="O35" t="s">
        <v>43</v>
      </c>
      <c r="P35" t="s">
        <v>66</v>
      </c>
      <c r="Q35" t="str">
        <f>VLOOKUP(P35,[1]人员明细!$B:$G,6,0)</f>
        <v>焊接车间</v>
      </c>
      <c r="U35" s="1" t="s">
        <v>43</v>
      </c>
      <c r="V35" s="1" t="s">
        <v>68</v>
      </c>
      <c r="W35" t="str">
        <f>VLOOKUP(V35,[1]人员明细!$B:$H,7,0)</f>
        <v>摆件工</v>
      </c>
    </row>
    <row r="36" spans="4:23">
      <c r="D36" t="s">
        <v>43</v>
      </c>
      <c r="E36" t="s">
        <v>186</v>
      </c>
      <c r="L36" t="s">
        <v>43</v>
      </c>
      <c r="M36" t="s">
        <v>182</v>
      </c>
      <c r="O36" t="s">
        <v>43</v>
      </c>
      <c r="P36" t="s">
        <v>85</v>
      </c>
      <c r="Q36" t="str">
        <f>VLOOKUP(P36,[1]人员明细!$B:$G,6,0)</f>
        <v>焊接车间</v>
      </c>
      <c r="U36" s="1" t="s">
        <v>43</v>
      </c>
      <c r="V36" s="1" t="s">
        <v>69</v>
      </c>
      <c r="W36" t="str">
        <f>VLOOKUP(V36,[1]人员明细!$B:$H,7,0)</f>
        <v>摆件工</v>
      </c>
    </row>
    <row r="37" spans="4:23">
      <c r="D37" t="s">
        <v>43</v>
      </c>
      <c r="E37" t="s">
        <v>87</v>
      </c>
      <c r="L37" t="s">
        <v>43</v>
      </c>
      <c r="M37" t="s">
        <v>81</v>
      </c>
      <c r="O37" t="s">
        <v>43</v>
      </c>
      <c r="P37" t="s">
        <v>89</v>
      </c>
      <c r="Q37" t="str">
        <f>VLOOKUP(P37,[1]人员明细!$B:$G,6,0)</f>
        <v>焊接车间</v>
      </c>
      <c r="U37" s="1" t="s">
        <v>43</v>
      </c>
      <c r="V37" s="1" t="s">
        <v>70</v>
      </c>
      <c r="W37" t="str">
        <f>VLOOKUP(V37,[1]人员明细!$B:$H,7,0)</f>
        <v>摆件工</v>
      </c>
    </row>
    <row r="38" spans="4:23">
      <c r="D38" t="s">
        <v>43</v>
      </c>
      <c r="E38" t="s">
        <v>187</v>
      </c>
      <c r="L38" t="s">
        <v>43</v>
      </c>
      <c r="M38" t="s">
        <v>188</v>
      </c>
      <c r="O38" t="s">
        <v>43</v>
      </c>
      <c r="P38" t="s">
        <v>54</v>
      </c>
      <c r="Q38" t="str">
        <f>VLOOKUP(P38,[1]人员明细!$B:$G,6,0)</f>
        <v>焊接车间</v>
      </c>
      <c r="U38" s="1" t="s">
        <v>43</v>
      </c>
      <c r="V38" s="1" t="s">
        <v>71</v>
      </c>
      <c r="W38" t="str">
        <f>VLOOKUP(V38,[1]人员明细!$B:$H,7,0)</f>
        <v>摆件工</v>
      </c>
    </row>
    <row r="39" spans="4:23">
      <c r="D39" t="s">
        <v>43</v>
      </c>
      <c r="E39" t="s">
        <v>184</v>
      </c>
      <c r="L39" t="s">
        <v>43</v>
      </c>
      <c r="M39" t="s">
        <v>189</v>
      </c>
      <c r="O39" t="s">
        <v>43</v>
      </c>
      <c r="P39" t="s">
        <v>55</v>
      </c>
      <c r="Q39" t="str">
        <f>VLOOKUP(P39,[1]人员明细!$B:$G,6,0)</f>
        <v>焊接车间</v>
      </c>
      <c r="U39" s="1" t="s">
        <v>43</v>
      </c>
      <c r="V39" s="1" t="s">
        <v>74</v>
      </c>
      <c r="W39" t="str">
        <f>VLOOKUP(V39,[1]人员明细!$B:$H,7,0)</f>
        <v>焊工</v>
      </c>
    </row>
    <row r="40" spans="4:23">
      <c r="D40" t="s">
        <v>103</v>
      </c>
      <c r="E40" t="s">
        <v>117</v>
      </c>
      <c r="L40" t="s">
        <v>43</v>
      </c>
      <c r="M40" t="s">
        <v>190</v>
      </c>
      <c r="O40" t="s">
        <v>43</v>
      </c>
      <c r="P40" t="s">
        <v>67</v>
      </c>
      <c r="Q40" t="str">
        <f>VLOOKUP(P40,[1]人员明细!$B:$G,6,0)</f>
        <v>焊接车间</v>
      </c>
      <c r="U40" s="1" t="s">
        <v>43</v>
      </c>
      <c r="V40" s="1" t="s">
        <v>75</v>
      </c>
      <c r="W40" t="str">
        <f>VLOOKUP(V40,[1]人员明细!$B:$H,7,0)</f>
        <v>焊工</v>
      </c>
    </row>
    <row r="41" spans="4:23">
      <c r="D41" t="s">
        <v>103</v>
      </c>
      <c r="E41" t="s">
        <v>118</v>
      </c>
      <c r="L41" t="s">
        <v>43</v>
      </c>
      <c r="M41" t="s">
        <v>174</v>
      </c>
      <c r="O41" t="s">
        <v>43</v>
      </c>
      <c r="P41" t="s">
        <v>86</v>
      </c>
      <c r="Q41" t="str">
        <f>VLOOKUP(P41,[1]人员明细!$B:$G,6,0)</f>
        <v>焊接车间</v>
      </c>
      <c r="U41" s="1" t="s">
        <v>43</v>
      </c>
      <c r="V41" s="1" t="s">
        <v>78</v>
      </c>
      <c r="W41" t="str">
        <f>VLOOKUP(V41,[1]人员明细!$B:$H,7,0)</f>
        <v>摆件工</v>
      </c>
    </row>
    <row r="42" spans="4:23">
      <c r="D42" t="s">
        <v>103</v>
      </c>
      <c r="E42" t="s">
        <v>191</v>
      </c>
      <c r="L42" t="s">
        <v>43</v>
      </c>
      <c r="M42" t="s">
        <v>192</v>
      </c>
      <c r="O42" t="s">
        <v>43</v>
      </c>
      <c r="P42" t="s">
        <v>52</v>
      </c>
      <c r="Q42" t="str">
        <f>VLOOKUP(P42,[1]人员明细!$B:$G,6,0)</f>
        <v>焊接车间</v>
      </c>
      <c r="U42" s="1" t="s">
        <v>43</v>
      </c>
      <c r="V42" s="1" t="s">
        <v>79</v>
      </c>
      <c r="W42" t="str">
        <f>VLOOKUP(V42,[1]人员明细!$B:$H,7,0)</f>
        <v>摆件工</v>
      </c>
    </row>
    <row r="43" spans="4:23">
      <c r="D43" t="s">
        <v>103</v>
      </c>
      <c r="E43" t="s">
        <v>115</v>
      </c>
      <c r="L43" t="s">
        <v>43</v>
      </c>
      <c r="M43" t="s">
        <v>176</v>
      </c>
      <c r="O43" t="s">
        <v>43</v>
      </c>
      <c r="P43" t="s">
        <v>53</v>
      </c>
      <c r="Q43" t="str">
        <f>VLOOKUP(P43,[1]人员明细!$B:$G,6,0)</f>
        <v>焊接车间</v>
      </c>
      <c r="U43" s="1" t="s">
        <v>43</v>
      </c>
      <c r="V43" s="1" t="s">
        <v>80</v>
      </c>
      <c r="W43" t="str">
        <f>VLOOKUP(V43,[1]人员明细!$B:$H,7,0)</f>
        <v>摆件工</v>
      </c>
    </row>
    <row r="44" spans="4:23">
      <c r="D44" t="s">
        <v>103</v>
      </c>
      <c r="E44" t="s">
        <v>116</v>
      </c>
      <c r="L44" t="s">
        <v>43</v>
      </c>
      <c r="M44" t="s">
        <v>179</v>
      </c>
      <c r="O44" t="s">
        <v>43</v>
      </c>
      <c r="P44" t="s">
        <v>48</v>
      </c>
      <c r="Q44" t="str">
        <f>VLOOKUP(P44,[1]人员明细!$B:$G,6,0)</f>
        <v>焊接车间</v>
      </c>
      <c r="U44" s="1" t="s">
        <v>43</v>
      </c>
      <c r="V44" s="2" t="s">
        <v>81</v>
      </c>
      <c r="W44" t="str">
        <f>VLOOKUP(V44,[1]人员明细!$B:$H,7,0)</f>
        <v>焊工</v>
      </c>
    </row>
    <row r="45" spans="4:23">
      <c r="D45" t="s">
        <v>103</v>
      </c>
      <c r="E45" t="s">
        <v>76</v>
      </c>
      <c r="L45" t="s">
        <v>43</v>
      </c>
      <c r="M45" t="s">
        <v>193</v>
      </c>
      <c r="O45" t="s">
        <v>43</v>
      </c>
      <c r="P45" t="s">
        <v>73</v>
      </c>
      <c r="Q45" t="str">
        <f>VLOOKUP(P45,[1]人员明细!$B:$G,6,0)</f>
        <v>总经办-销售服务科</v>
      </c>
      <c r="U45" s="1" t="s">
        <v>43</v>
      </c>
      <c r="V45" s="1" t="s">
        <v>82</v>
      </c>
      <c r="W45" t="str">
        <f>VLOOKUP(V45,[1]人员明细!$B:$H,7,0)</f>
        <v>摆件工</v>
      </c>
    </row>
    <row r="46" spans="4:23">
      <c r="D46" t="s">
        <v>17</v>
      </c>
      <c r="E46" t="s">
        <v>18</v>
      </c>
      <c r="L46" t="s">
        <v>43</v>
      </c>
      <c r="M46" t="s">
        <v>194</v>
      </c>
      <c r="O46" t="s">
        <v>43</v>
      </c>
      <c r="P46" t="s">
        <v>68</v>
      </c>
      <c r="Q46" t="str">
        <f>VLOOKUP(P46,[1]人员明细!$B:$G,6,0)</f>
        <v>焊接车间</v>
      </c>
      <c r="U46" s="1" t="s">
        <v>43</v>
      </c>
      <c r="V46" s="1" t="s">
        <v>83</v>
      </c>
      <c r="W46" t="str">
        <f>VLOOKUP(V46,[1]人员明细!$B:$H,7,0)</f>
        <v>摆件工</v>
      </c>
    </row>
    <row r="47" spans="12:23">
      <c r="L47" t="s">
        <v>43</v>
      </c>
      <c r="M47" t="s">
        <v>195</v>
      </c>
      <c r="O47" t="s">
        <v>43</v>
      </c>
      <c r="P47" t="s">
        <v>69</v>
      </c>
      <c r="Q47" t="str">
        <f>VLOOKUP(P47,[1]人员明细!$B:$G,6,0)</f>
        <v>焊接车间</v>
      </c>
      <c r="U47" s="1" t="s">
        <v>43</v>
      </c>
      <c r="V47" s="1" t="s">
        <v>84</v>
      </c>
      <c r="W47" t="str">
        <f>VLOOKUP(V47,[1]人员明细!$B:$H,7,0)</f>
        <v>摆件工</v>
      </c>
    </row>
    <row r="48" spans="5:23">
      <c r="E48" t="s">
        <v>150</v>
      </c>
      <c r="L48" t="s">
        <v>43</v>
      </c>
      <c r="M48" t="s">
        <v>196</v>
      </c>
      <c r="O48" t="s">
        <v>43</v>
      </c>
      <c r="P48" t="s">
        <v>70</v>
      </c>
      <c r="Q48" t="str">
        <f>VLOOKUP(P48,[1]人员明细!$B:$G,6,0)</f>
        <v>焊接车间</v>
      </c>
      <c r="U48" s="1" t="s">
        <v>43</v>
      </c>
      <c r="V48" s="1" t="s">
        <v>85</v>
      </c>
      <c r="W48" t="str">
        <f>VLOOKUP(V48,[1]人员明细!$B:$H,7,0)</f>
        <v>摆件工</v>
      </c>
    </row>
    <row r="49" spans="12:23">
      <c r="L49" t="s">
        <v>43</v>
      </c>
      <c r="M49" t="s">
        <v>197</v>
      </c>
      <c r="O49" t="s">
        <v>43</v>
      </c>
      <c r="P49" t="s">
        <v>71</v>
      </c>
      <c r="Q49" t="str">
        <f>VLOOKUP(P49,[1]人员明细!$B:$G,6,0)</f>
        <v>焊接车间</v>
      </c>
      <c r="U49" s="1" t="s">
        <v>43</v>
      </c>
      <c r="V49" s="1" t="s">
        <v>86</v>
      </c>
      <c r="W49" t="str">
        <f>VLOOKUP(V49,[1]人员明细!$B:$H,7,0)</f>
        <v>摆件工</v>
      </c>
    </row>
    <row r="50" spans="12:23">
      <c r="L50" t="s">
        <v>43</v>
      </c>
      <c r="M50" t="s">
        <v>198</v>
      </c>
      <c r="O50" t="s">
        <v>43</v>
      </c>
      <c r="P50" t="s">
        <v>76</v>
      </c>
      <c r="Q50" t="str">
        <f>VLOOKUP(P50,[1]人员明细!$B:$G,6,0)</f>
        <v>后视镜组装车间</v>
      </c>
      <c r="U50" s="1" t="s">
        <v>43</v>
      </c>
      <c r="V50" s="1" t="s">
        <v>87</v>
      </c>
      <c r="W50" t="str">
        <f>VLOOKUP(V50,[1]人员明细!$B:$H,7,0)</f>
        <v>焊工</v>
      </c>
    </row>
    <row r="51" spans="12:23">
      <c r="L51" t="s">
        <v>43</v>
      </c>
      <c r="M51" t="s">
        <v>199</v>
      </c>
      <c r="O51" t="s">
        <v>43</v>
      </c>
      <c r="P51" t="s">
        <v>88</v>
      </c>
      <c r="Q51" t="str">
        <f>VLOOKUP(P51,[1]人员明细!$B:$G,6,0)</f>
        <v>焊接车间</v>
      </c>
      <c r="U51" s="1" t="s">
        <v>43</v>
      </c>
      <c r="V51" s="1" t="s">
        <v>88</v>
      </c>
      <c r="W51" t="str">
        <f>VLOOKUP(V51,[1]人员明细!$B:$H,7,0)</f>
        <v>摆件工</v>
      </c>
    </row>
    <row r="52" spans="12:23">
      <c r="L52" t="s">
        <v>43</v>
      </c>
      <c r="M52" t="s">
        <v>53</v>
      </c>
      <c r="O52" t="s">
        <v>43</v>
      </c>
      <c r="P52" t="s">
        <v>77</v>
      </c>
      <c r="Q52" t="str">
        <f>VLOOKUP(P52,[1]人员明细!$B:$G,6,0)</f>
        <v>焊接车间</v>
      </c>
      <c r="U52" s="1" t="s">
        <v>43</v>
      </c>
      <c r="V52" s="1" t="s">
        <v>89</v>
      </c>
      <c r="W52" t="str">
        <f>VLOOKUP(V52,[1]人员明细!$B:$H,7,0)</f>
        <v>摆件工</v>
      </c>
    </row>
    <row r="53" spans="12:23">
      <c r="L53" t="s">
        <v>43</v>
      </c>
      <c r="M53" t="s">
        <v>200</v>
      </c>
      <c r="O53" t="s">
        <v>43</v>
      </c>
      <c r="P53" t="s">
        <v>74</v>
      </c>
      <c r="Q53" t="str">
        <f>VLOOKUP(P53,[1]人员明细!$B:$G,6,0)</f>
        <v>焊接车间</v>
      </c>
      <c r="U53" s="1" t="s">
        <v>103</v>
      </c>
      <c r="V53" s="1" t="s">
        <v>107</v>
      </c>
      <c r="W53" t="str">
        <f>VLOOKUP(V53,[1]人员明细!$B:$H,7,0)</f>
        <v>组装工</v>
      </c>
    </row>
    <row r="54" spans="12:23">
      <c r="L54" t="s">
        <v>43</v>
      </c>
      <c r="M54" t="s">
        <v>201</v>
      </c>
      <c r="O54" t="s">
        <v>43</v>
      </c>
      <c r="P54" t="s">
        <v>75</v>
      </c>
      <c r="Q54" t="str">
        <f>VLOOKUP(P54,[1]人员明细!$B:$G,6,0)</f>
        <v>焊接车间</v>
      </c>
      <c r="U54" s="1" t="s">
        <v>103</v>
      </c>
      <c r="V54" s="1" t="s">
        <v>108</v>
      </c>
      <c r="W54" t="str">
        <f>VLOOKUP(V54,[1]人员明细!$B:$H,7,0)</f>
        <v>组装工</v>
      </c>
    </row>
    <row r="55" spans="12:23">
      <c r="L55" t="s">
        <v>43</v>
      </c>
      <c r="M55" t="s">
        <v>80</v>
      </c>
      <c r="O55" t="s">
        <v>43</v>
      </c>
      <c r="P55" t="s">
        <v>78</v>
      </c>
      <c r="Q55" t="str">
        <f>VLOOKUP(P55,[1]人员明细!$B:$G,6,0)</f>
        <v>焊接车间</v>
      </c>
      <c r="U55" s="1" t="s">
        <v>103</v>
      </c>
      <c r="V55" s="1" t="s">
        <v>109</v>
      </c>
      <c r="W55" t="str">
        <f>VLOOKUP(V55,[1]人员明细!$B:$H,7,0)</f>
        <v>组装工</v>
      </c>
    </row>
    <row r="56" spans="12:23">
      <c r="L56" t="s">
        <v>103</v>
      </c>
      <c r="M56" t="s">
        <v>117</v>
      </c>
      <c r="O56" t="s">
        <v>43</v>
      </c>
      <c r="P56" t="s">
        <v>79</v>
      </c>
      <c r="Q56" t="str">
        <f>VLOOKUP(P56,[1]人员明细!$B:$G,6,0)</f>
        <v>焊接车间</v>
      </c>
      <c r="U56" s="1" t="s">
        <v>103</v>
      </c>
      <c r="V56" s="1" t="s">
        <v>110</v>
      </c>
      <c r="W56" t="str">
        <f>VLOOKUP(V56,[1]人员明细!$B:$H,7,0)</f>
        <v>组装工</v>
      </c>
    </row>
    <row r="57" spans="12:23">
      <c r="L57" t="s">
        <v>103</v>
      </c>
      <c r="M57" t="s">
        <v>118</v>
      </c>
      <c r="O57" t="s">
        <v>103</v>
      </c>
      <c r="P57" t="s">
        <v>117</v>
      </c>
      <c r="Q57" t="str">
        <f>VLOOKUP(P57,[1]人员明细!$B:$G,6,0)</f>
        <v>后视镜组装车间</v>
      </c>
      <c r="U57" s="1" t="s">
        <v>103</v>
      </c>
      <c r="V57" s="1" t="s">
        <v>111</v>
      </c>
      <c r="W57" t="str">
        <f>VLOOKUP(V57,[1]人员明细!$B:$H,7,0)</f>
        <v>组装工</v>
      </c>
    </row>
    <row r="58" spans="12:23">
      <c r="L58" t="s">
        <v>103</v>
      </c>
      <c r="M58" t="s">
        <v>191</v>
      </c>
      <c r="O58" t="s">
        <v>103</v>
      </c>
      <c r="P58" t="s">
        <v>118</v>
      </c>
      <c r="Q58" t="str">
        <f>VLOOKUP(P58,[1]人员明细!$B:$G,6,0)</f>
        <v>后视镜组装车间</v>
      </c>
      <c r="U58" s="1" t="s">
        <v>103</v>
      </c>
      <c r="V58" s="1" t="s">
        <v>112</v>
      </c>
      <c r="W58" t="str">
        <f>VLOOKUP(V58,[1]人员明细!$B:$H,7,0)</f>
        <v>组装工</v>
      </c>
    </row>
    <row r="59" spans="12:23">
      <c r="L59" t="s">
        <v>103</v>
      </c>
      <c r="M59" t="s">
        <v>115</v>
      </c>
      <c r="O59" t="s">
        <v>103</v>
      </c>
      <c r="P59" t="s">
        <v>115</v>
      </c>
      <c r="Q59" t="str">
        <f>VLOOKUP(P59,[1]人员明细!$B:$G,6,0)</f>
        <v>后视镜组装车间</v>
      </c>
      <c r="U59" s="1" t="s">
        <v>103</v>
      </c>
      <c r="V59" s="1" t="s">
        <v>113</v>
      </c>
      <c r="W59" t="str">
        <f>VLOOKUP(V59,[1]人员明细!$B:$H,7,0)</f>
        <v>组装工</v>
      </c>
    </row>
    <row r="60" spans="12:23">
      <c r="L60" t="s">
        <v>103</v>
      </c>
      <c r="M60" t="s">
        <v>116</v>
      </c>
      <c r="O60" t="s">
        <v>103</v>
      </c>
      <c r="P60" t="s">
        <v>116</v>
      </c>
      <c r="Q60" t="str">
        <f>VLOOKUP(P60,[1]人员明细!$B:$G,6,0)</f>
        <v>后视镜组装车间</v>
      </c>
      <c r="U60" s="1" t="s">
        <v>103</v>
      </c>
      <c r="V60" s="1" t="s">
        <v>114</v>
      </c>
      <c r="W60" t="str">
        <f>VLOOKUP(V60,[1]人员明细!$B:$H,7,0)</f>
        <v>组装工</v>
      </c>
    </row>
    <row r="61" spans="12:23">
      <c r="L61" t="s">
        <v>103</v>
      </c>
      <c r="M61" t="s">
        <v>76</v>
      </c>
      <c r="O61" t="s">
        <v>103</v>
      </c>
      <c r="P61" t="s">
        <v>76</v>
      </c>
      <c r="Q61" t="str">
        <f>VLOOKUP(P61,[1]人员明细!$B:$G,6,0)</f>
        <v>后视镜组装车间</v>
      </c>
      <c r="U61" s="1" t="s">
        <v>103</v>
      </c>
      <c r="V61" s="1" t="s">
        <v>115</v>
      </c>
      <c r="W61" t="str">
        <f>VLOOKUP(V61,[1]人员明细!$B:$H,7,0)</f>
        <v>组装工</v>
      </c>
    </row>
    <row r="62" spans="12:23">
      <c r="L62" t="s">
        <v>202</v>
      </c>
      <c r="M62" t="s">
        <v>203</v>
      </c>
      <c r="O62" t="s">
        <v>103</v>
      </c>
      <c r="P62" t="s">
        <v>77</v>
      </c>
      <c r="Q62" t="str">
        <f>VLOOKUP(P62,[1]人员明细!$B:$G,6,0)</f>
        <v>焊接车间</v>
      </c>
      <c r="U62" s="1" t="s">
        <v>103</v>
      </c>
      <c r="V62" s="1" t="s">
        <v>116</v>
      </c>
      <c r="W62" t="str">
        <f>VLOOKUP(V62,[1]人员明细!$B:$H,7,0)</f>
        <v>组装工</v>
      </c>
    </row>
    <row r="63" spans="12:23">
      <c r="L63" t="s">
        <v>17</v>
      </c>
      <c r="M63" t="s">
        <v>18</v>
      </c>
      <c r="O63" t="s">
        <v>103</v>
      </c>
      <c r="P63" t="s">
        <v>107</v>
      </c>
      <c r="Q63" t="str">
        <f>VLOOKUP(P63,[1]人员明细!$B:$G,6,0)</f>
        <v>后视镜组装车间</v>
      </c>
      <c r="U63" s="1" t="s">
        <v>103</v>
      </c>
      <c r="V63" s="1" t="s">
        <v>76</v>
      </c>
      <c r="W63" t="str">
        <f>VLOOKUP(V63,[1]人员明细!$B:$H,7,0)</f>
        <v>组装工</v>
      </c>
    </row>
    <row r="64" spans="15:23">
      <c r="O64" t="s">
        <v>103</v>
      </c>
      <c r="P64" t="s">
        <v>108</v>
      </c>
      <c r="Q64" t="str">
        <f>VLOOKUP(P64,[1]人员明细!$B:$G,6,0)</f>
        <v>后视镜组装车间</v>
      </c>
      <c r="U64" s="1" t="s">
        <v>103</v>
      </c>
      <c r="V64" s="1" t="s">
        <v>117</v>
      </c>
      <c r="W64" t="str">
        <f>VLOOKUP(V64,[1]人员明细!$B:$H,7,0)</f>
        <v>组装工</v>
      </c>
    </row>
    <row r="65" spans="13:23">
      <c r="M65" t="s">
        <v>150</v>
      </c>
      <c r="O65" t="s">
        <v>103</v>
      </c>
      <c r="P65" t="s">
        <v>109</v>
      </c>
      <c r="Q65" t="str">
        <f>VLOOKUP(P65,[1]人员明细!$B:$G,6,0)</f>
        <v>后视镜组装车间</v>
      </c>
      <c r="U65" s="1" t="s">
        <v>103</v>
      </c>
      <c r="V65" s="1" t="s">
        <v>118</v>
      </c>
      <c r="W65" t="str">
        <f>VLOOKUP(V65,[1]人员明细!$B:$H,7,0)</f>
        <v>组装工</v>
      </c>
    </row>
    <row r="66" spans="15:23">
      <c r="O66" t="s">
        <v>103</v>
      </c>
      <c r="P66" t="s">
        <v>110</v>
      </c>
      <c r="Q66" t="str">
        <f>VLOOKUP(P66,[1]人员明细!$B:$G,6,0)</f>
        <v>后视镜组装车间</v>
      </c>
      <c r="U66" s="1" t="s">
        <v>119</v>
      </c>
      <c r="V66" s="3" t="s">
        <v>120</v>
      </c>
      <c r="W66" t="str">
        <f>VLOOKUP(V66,[1]人员明细!$B:$H,7,0)</f>
        <v>组装工</v>
      </c>
    </row>
    <row r="67" spans="15:23">
      <c r="O67" t="s">
        <v>103</v>
      </c>
      <c r="P67" t="s">
        <v>111</v>
      </c>
      <c r="Q67" t="str">
        <f>VLOOKUP(P67,[1]人员明细!$B:$G,6,0)</f>
        <v>后视镜组装车间</v>
      </c>
      <c r="U67" s="1" t="s">
        <v>119</v>
      </c>
      <c r="V67" s="3" t="s">
        <v>121</v>
      </c>
      <c r="W67" t="str">
        <f>VLOOKUP(V67,[1]人员明细!$B:$H,7,0)</f>
        <v>组装工</v>
      </c>
    </row>
    <row r="68" spans="15:23">
      <c r="O68" t="s">
        <v>103</v>
      </c>
      <c r="P68" t="s">
        <v>112</v>
      </c>
      <c r="Q68" t="str">
        <f>VLOOKUP(P68,[1]人员明细!$B:$G,6,0)</f>
        <v>后视镜组装车间</v>
      </c>
      <c r="U68" s="1" t="s">
        <v>119</v>
      </c>
      <c r="V68" s="3" t="s">
        <v>122</v>
      </c>
      <c r="W68" t="str">
        <f>VLOOKUP(V68,[1]人员明细!$B:$H,7,0)</f>
        <v>组装工</v>
      </c>
    </row>
    <row r="69" spans="15:23">
      <c r="O69" t="s">
        <v>103</v>
      </c>
      <c r="P69" t="s">
        <v>113</v>
      </c>
      <c r="Q69" t="str">
        <f>VLOOKUP(P69,[1]人员明细!$B:$G,6,0)</f>
        <v>后视镜组装车间</v>
      </c>
      <c r="U69" s="1" t="s">
        <v>123</v>
      </c>
      <c r="V69" s="3" t="s">
        <v>124</v>
      </c>
      <c r="W69" t="str">
        <f>VLOOKUP(V69,[1]人员明细!$B:$H,7,0)</f>
        <v>组装工</v>
      </c>
    </row>
    <row r="70" spans="15:23">
      <c r="O70" t="s">
        <v>103</v>
      </c>
      <c r="P70" t="s">
        <v>114</v>
      </c>
      <c r="Q70" t="str">
        <f>VLOOKUP(P70,[1]人员明细!$B:$G,6,0)</f>
        <v>后视镜组装车间</v>
      </c>
      <c r="U70" s="1" t="s">
        <v>123</v>
      </c>
      <c r="V70" s="3" t="s">
        <v>125</v>
      </c>
      <c r="W70" t="str">
        <f>VLOOKUP(V70,[1]人员明细!$B:$H,7,0)</f>
        <v>组装工</v>
      </c>
    </row>
    <row r="71" spans="15:23">
      <c r="O71" t="s">
        <v>30</v>
      </c>
      <c r="P71" t="s">
        <v>35</v>
      </c>
      <c r="Q71" t="str">
        <f>VLOOKUP(P71,[1]人员明细!$B:$G,6,0)</f>
        <v>底座装配车间</v>
      </c>
      <c r="U71" s="1" t="s">
        <v>123</v>
      </c>
      <c r="V71" s="3" t="s">
        <v>126</v>
      </c>
      <c r="W71" t="str">
        <f>VLOOKUP(V71,[1]人员明细!$B:$H,7,0)</f>
        <v>组装工</v>
      </c>
    </row>
    <row r="72" spans="15:23">
      <c r="O72" t="s">
        <v>72</v>
      </c>
      <c r="P72" t="s">
        <v>73</v>
      </c>
      <c r="Q72" t="str">
        <f>VLOOKUP(P72,[1]人员明细!$B:$G,6,0)</f>
        <v>总经办-销售服务科</v>
      </c>
      <c r="U72" s="1" t="s">
        <v>123</v>
      </c>
      <c r="V72" s="3" t="s">
        <v>127</v>
      </c>
      <c r="W72" t="str">
        <f>VLOOKUP(V72,[1]人员明细!$B:$H,7,0)</f>
        <v>组装工</v>
      </c>
    </row>
    <row r="73" spans="15:17">
      <c r="O73" t="s">
        <v>160</v>
      </c>
      <c r="P73" t="s">
        <v>124</v>
      </c>
      <c r="Q73" t="str">
        <f>VLOOKUP(P73,[1]人员明细!$B:$G,6,0)</f>
        <v>座椅总装车间</v>
      </c>
    </row>
    <row r="74" spans="15:17">
      <c r="O74" t="s">
        <v>160</v>
      </c>
      <c r="P74" t="s">
        <v>125</v>
      </c>
      <c r="Q74" t="str">
        <f>VLOOKUP(P74,[1]人员明细!$B:$G,6,0)</f>
        <v>座椅总装车间</v>
      </c>
    </row>
    <row r="75" spans="15:17">
      <c r="O75" t="s">
        <v>160</v>
      </c>
      <c r="P75" t="s">
        <v>126</v>
      </c>
      <c r="Q75" t="str">
        <f>VLOOKUP(P75,[1]人员明细!$B:$G,6,0)</f>
        <v>座椅总装车间</v>
      </c>
    </row>
    <row r="76" spans="15:17">
      <c r="O76" t="s">
        <v>160</v>
      </c>
      <c r="P76" t="s">
        <v>127</v>
      </c>
      <c r="Q76" t="str">
        <f>VLOOKUP(P76,[1]人员明细!$B:$G,6,0)</f>
        <v>座椅总装车间</v>
      </c>
    </row>
    <row r="77" spans="15:17">
      <c r="O77" t="s">
        <v>17</v>
      </c>
      <c r="P77" t="s">
        <v>18</v>
      </c>
      <c r="Q77" t="str">
        <f>VLOOKUP(P77,[1]人员明细!$B:$G,6,0)</f>
        <v>注塑车间</v>
      </c>
    </row>
    <row r="129" spans="13:13">
      <c r="M129" t="s">
        <v>150</v>
      </c>
    </row>
    <row r="169" spans="16:16">
      <c r="P169" t="s">
        <v>150</v>
      </c>
    </row>
    <row r="211" spans="16:16">
      <c r="P211" t="s">
        <v>150</v>
      </c>
    </row>
    <row r="213" spans="16:16">
      <c r="P213" t="s">
        <v>150</v>
      </c>
    </row>
  </sheetData>
  <sortState ref="O3:P225">
    <sortCondition ref="O3"/>
  </sortState>
  <conditionalFormatting sqref="V3">
    <cfRule type="duplicateValues" priority="222"/>
  </conditionalFormatting>
  <conditionalFormatting sqref="V4">
    <cfRule type="duplicateValues" dxfId="0" priority="93"/>
  </conditionalFormatting>
  <conditionalFormatting sqref="V5">
    <cfRule type="duplicateValues" dxfId="0" priority="85"/>
  </conditionalFormatting>
  <conditionalFormatting sqref="V6">
    <cfRule type="duplicateValues" dxfId="0" priority="84"/>
  </conditionalFormatting>
  <conditionalFormatting sqref="V7">
    <cfRule type="duplicateValues" dxfId="0" priority="195"/>
  </conditionalFormatting>
  <conditionalFormatting sqref="V8">
    <cfRule type="duplicateValues" priority="219"/>
    <cfRule type="duplicateValues" dxfId="0" priority="218"/>
  </conditionalFormatting>
  <conditionalFormatting sqref="V9">
    <cfRule type="duplicateValues" priority="203"/>
    <cfRule type="duplicateValues" dxfId="0" priority="202"/>
  </conditionalFormatting>
  <conditionalFormatting sqref="V10">
    <cfRule type="duplicateValues" priority="73"/>
    <cfRule type="duplicateValues" dxfId="0" priority="71"/>
  </conditionalFormatting>
  <conditionalFormatting sqref="V11">
    <cfRule type="duplicateValues" priority="72"/>
    <cfRule type="duplicateValues" dxfId="0" priority="70"/>
  </conditionalFormatting>
  <conditionalFormatting sqref="V12">
    <cfRule type="duplicateValues" priority="154"/>
    <cfRule type="duplicateValues" dxfId="0" priority="153"/>
  </conditionalFormatting>
  <conditionalFormatting sqref="V13">
    <cfRule type="duplicateValues" priority="156"/>
    <cfRule type="duplicateValues" dxfId="0" priority="155"/>
  </conditionalFormatting>
  <conditionalFormatting sqref="V14">
    <cfRule type="duplicateValues" priority="216"/>
    <cfRule type="duplicateValues" dxfId="0" priority="212"/>
  </conditionalFormatting>
  <conditionalFormatting sqref="V15">
    <cfRule type="duplicateValues" priority="200"/>
    <cfRule type="duplicateValues" dxfId="0" priority="199"/>
  </conditionalFormatting>
  <conditionalFormatting sqref="V16">
    <cfRule type="duplicateValues" priority="193"/>
    <cfRule type="duplicateValues" dxfId="0" priority="184"/>
  </conditionalFormatting>
  <conditionalFormatting sqref="V17">
    <cfRule type="duplicateValues" priority="152"/>
    <cfRule type="duplicateValues" dxfId="0" priority="151"/>
  </conditionalFormatting>
  <conditionalFormatting sqref="V18">
    <cfRule type="duplicateValues" priority="192"/>
    <cfRule type="duplicateValues" dxfId="0" priority="183"/>
  </conditionalFormatting>
  <conditionalFormatting sqref="V19">
    <cfRule type="duplicateValues" priority="191"/>
    <cfRule type="duplicateValues" dxfId="0" priority="182"/>
  </conditionalFormatting>
  <conditionalFormatting sqref="V20">
    <cfRule type="duplicateValues" priority="190"/>
    <cfRule type="duplicateValues" dxfId="0" priority="181"/>
  </conditionalFormatting>
  <conditionalFormatting sqref="V21">
    <cfRule type="duplicateValues" priority="189"/>
    <cfRule type="duplicateValues" dxfId="0" priority="180"/>
  </conditionalFormatting>
  <conditionalFormatting sqref="V22">
    <cfRule type="duplicateValues" priority="188"/>
    <cfRule type="duplicateValues" dxfId="0" priority="179"/>
  </conditionalFormatting>
  <conditionalFormatting sqref="V23">
    <cfRule type="duplicateValues" priority="187"/>
    <cfRule type="duplicateValues" dxfId="0" priority="178"/>
  </conditionalFormatting>
  <conditionalFormatting sqref="V31">
    <cfRule type="duplicateValues" dxfId="0" priority="170"/>
  </conditionalFormatting>
  <conditionalFormatting sqref="V32">
    <cfRule type="duplicateValues" dxfId="0" priority="169"/>
  </conditionalFormatting>
  <conditionalFormatting sqref="V33">
    <cfRule type="duplicateValues" dxfId="0" priority="168"/>
  </conditionalFormatting>
  <conditionalFormatting sqref="V34">
    <cfRule type="duplicateValues" dxfId="0" priority="167"/>
  </conditionalFormatting>
  <conditionalFormatting sqref="V35">
    <cfRule type="duplicateValues" dxfId="0" priority="166"/>
  </conditionalFormatting>
  <conditionalFormatting sqref="V36">
    <cfRule type="duplicateValues" dxfId="0" priority="165"/>
  </conditionalFormatting>
  <conditionalFormatting sqref="V37">
    <cfRule type="duplicateValues" dxfId="0" priority="164"/>
  </conditionalFormatting>
  <conditionalFormatting sqref="V38">
    <cfRule type="duplicateValues" dxfId="0" priority="163"/>
  </conditionalFormatting>
  <conditionalFormatting sqref="V39">
    <cfRule type="duplicateValues" dxfId="0" priority="162"/>
  </conditionalFormatting>
  <conditionalFormatting sqref="V40">
    <cfRule type="duplicateValues" dxfId="0" priority="161"/>
  </conditionalFormatting>
  <conditionalFormatting sqref="V41">
    <cfRule type="duplicateValues" dxfId="0" priority="160"/>
  </conditionalFormatting>
  <conditionalFormatting sqref="V42">
    <cfRule type="duplicateValues" dxfId="0" priority="159"/>
  </conditionalFormatting>
  <conditionalFormatting sqref="V43">
    <cfRule type="duplicateValues" dxfId="0" priority="158"/>
  </conditionalFormatting>
  <conditionalFormatting sqref="V45">
    <cfRule type="duplicateValues" priority="186"/>
    <cfRule type="duplicateValues" dxfId="0" priority="177"/>
  </conditionalFormatting>
  <conditionalFormatting sqref="V46">
    <cfRule type="duplicateValues" priority="185"/>
    <cfRule type="duplicateValues" dxfId="0" priority="176"/>
  </conditionalFormatting>
  <conditionalFormatting sqref="V47">
    <cfRule type="duplicateValues" priority="217"/>
    <cfRule type="duplicateValues" dxfId="0" priority="213"/>
  </conditionalFormatting>
  <conditionalFormatting sqref="V48">
    <cfRule type="duplicateValues" priority="215"/>
    <cfRule type="duplicateValues" dxfId="0" priority="211"/>
  </conditionalFormatting>
  <conditionalFormatting sqref="V49">
    <cfRule type="duplicateValues" priority="214"/>
    <cfRule type="duplicateValues" dxfId="0" priority="210"/>
  </conditionalFormatting>
  <conditionalFormatting sqref="V50">
    <cfRule type="duplicateValues" priority="198"/>
    <cfRule type="duplicateValues" dxfId="0" priority="197"/>
  </conditionalFormatting>
  <conditionalFormatting sqref="V51">
    <cfRule type="duplicateValues" priority="17"/>
    <cfRule type="duplicateValues" dxfId="0" priority="15"/>
  </conditionalFormatting>
  <conditionalFormatting sqref="V52">
    <cfRule type="duplicateValues" priority="223"/>
  </conditionalFormatting>
  <conditionalFormatting sqref="V53">
    <cfRule type="duplicateValues" dxfId="0" priority="42"/>
  </conditionalFormatting>
  <conditionalFormatting sqref="V54">
    <cfRule type="duplicateValues" dxfId="0" priority="41"/>
  </conditionalFormatting>
  <conditionalFormatting sqref="V55">
    <cfRule type="duplicateValues" dxfId="0" priority="40"/>
  </conditionalFormatting>
  <conditionalFormatting sqref="V56">
    <cfRule type="duplicateValues" dxfId="0" priority="39"/>
  </conditionalFormatting>
  <conditionalFormatting sqref="V57">
    <cfRule type="duplicateValues" dxfId="0" priority="54"/>
  </conditionalFormatting>
  <conditionalFormatting sqref="V58">
    <cfRule type="duplicateValues" dxfId="0" priority="53"/>
  </conditionalFormatting>
  <conditionalFormatting sqref="V59">
    <cfRule type="duplicateValues" dxfId="0" priority="66"/>
  </conditionalFormatting>
  <conditionalFormatting sqref="V60">
    <cfRule type="duplicateValues" dxfId="0" priority="65"/>
  </conditionalFormatting>
  <conditionalFormatting sqref="V61">
    <cfRule type="duplicateValues" dxfId="0" priority="175"/>
  </conditionalFormatting>
  <conditionalFormatting sqref="V62">
    <cfRule type="duplicateValues" dxfId="0" priority="174"/>
  </conditionalFormatting>
  <conditionalFormatting sqref="V63">
    <cfRule type="duplicateValues" dxfId="0" priority="173"/>
  </conditionalFormatting>
  <conditionalFormatting sqref="V66">
    <cfRule type="duplicateValues" dxfId="0" priority="150"/>
  </conditionalFormatting>
  <conditionalFormatting sqref="V67">
    <cfRule type="duplicateValues" dxfId="0" priority="149"/>
  </conditionalFormatting>
  <conditionalFormatting sqref="V68">
    <cfRule type="duplicateValues" dxfId="0" priority="148"/>
  </conditionalFormatting>
  <conditionalFormatting sqref="V69">
    <cfRule type="duplicateValues" dxfId="0" priority="126"/>
  </conditionalFormatting>
  <conditionalFormatting sqref="V70">
    <cfRule type="duplicateValues" dxfId="0" priority="125"/>
  </conditionalFormatting>
  <conditionalFormatting sqref="V71">
    <cfRule type="duplicateValues" dxfId="0" priority="124"/>
  </conditionalFormatting>
  <conditionalFormatting sqref="V72">
    <cfRule type="duplicateValues" dxfId="0" priority="123"/>
  </conditionalFormatting>
  <conditionalFormatting sqref="P$1:P$1048576">
    <cfRule type="duplicateValues" dxfId="0" priority="224"/>
  </conditionalFormatting>
  <conditionalFormatting sqref="V64:V65">
    <cfRule type="duplicateValues" dxfId="0" priority="208"/>
  </conditionalFormatting>
  <conditionalFormatting sqref="V3 V52">
    <cfRule type="duplicateValues" priority="221"/>
    <cfRule type="duplicateValues" dxfId="0" priority="220"/>
  </conditionalFormatting>
  <conditionalFormatting sqref="V3 V8 V14 V47:V49 V52">
    <cfRule type="duplicateValues" dxfId="0" priority="209"/>
  </conditionalFormatting>
  <conditionalFormatting sqref="V3 V8 V14 V47:V49 V52 V64:V65">
    <cfRule type="duplicateValues" dxfId="0" priority="207"/>
  </conditionalFormatting>
  <conditionalFormatting sqref="V3 V8:V9 V14 V47:V49 V52 V64:V65">
    <cfRule type="duplicateValues" dxfId="0" priority="201"/>
  </conditionalFormatting>
  <conditionalFormatting sqref="V3 V8:V9 V14:V15 V47:V50 V52 V64:V65">
    <cfRule type="duplicateValues" dxfId="0" priority="196"/>
  </conditionalFormatting>
  <conditionalFormatting sqref="V3:V4 V7:V9 V14:V15 V47:V50 V52 V64:V65">
    <cfRule type="duplicateValues" dxfId="0" priority="194"/>
  </conditionalFormatting>
  <conditionalFormatting sqref="V3:V4 V7:V9 V18:V23 V14:V16 V45:V50 V52 V61:V65">
    <cfRule type="duplicateValues" dxfId="0" priority="172"/>
  </conditionalFormatting>
  <conditionalFormatting sqref="V3:V4 V7:V9 V18:V30 V14:V16 V44:V50 V52 V61:V65">
    <cfRule type="duplicateValues" dxfId="0" priority="171"/>
  </conditionalFormatting>
  <conditionalFormatting sqref="V3:V4 V7:V9 V18:V50 V52 V14:V16 V61:V65">
    <cfRule type="duplicateValues" dxfId="0" priority="157"/>
  </conditionalFormatting>
  <conditionalFormatting sqref="V3:V4 V7:V9 V12:V50 V52 V61:V72">
    <cfRule type="duplicateValues" dxfId="0" priority="94"/>
  </conditionalFormatting>
  <conditionalFormatting sqref="V3:V50 V52 V61:V72">
    <cfRule type="duplicateValues" dxfId="0" priority="67"/>
  </conditionalFormatting>
  <conditionalFormatting sqref="V3:V50 V52:V72">
    <cfRule type="duplicateValues" dxfId="0" priority="18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B105"/>
  <sheetViews>
    <sheetView workbookViewId="0">
      <selection activeCell="E67" sqref="E67"/>
    </sheetView>
  </sheetViews>
  <sheetFormatPr defaultColWidth="9" defaultRowHeight="13.5" outlineLevelCol="1"/>
  <cols>
    <col min="1" max="1" width="15.625" customWidth="1"/>
  </cols>
  <sheetData>
    <row r="4" spans="1:2">
      <c r="A4" t="s">
        <v>158</v>
      </c>
      <c r="B4" t="s">
        <v>204</v>
      </c>
    </row>
    <row r="5" spans="1:2">
      <c r="A5" t="s">
        <v>158</v>
      </c>
      <c r="B5" t="s">
        <v>205</v>
      </c>
    </row>
    <row r="6" spans="1:2">
      <c r="A6" t="s">
        <v>158</v>
      </c>
      <c r="B6" t="s">
        <v>206</v>
      </c>
    </row>
    <row r="7" spans="1:2">
      <c r="A7" t="s">
        <v>30</v>
      </c>
      <c r="B7" t="s">
        <v>35</v>
      </c>
    </row>
    <row r="8" spans="1:2">
      <c r="A8" t="s">
        <v>30</v>
      </c>
      <c r="B8" t="s">
        <v>207</v>
      </c>
    </row>
    <row r="9" spans="1:2">
      <c r="A9" t="s">
        <v>30</v>
      </c>
      <c r="B9" t="s">
        <v>208</v>
      </c>
    </row>
    <row r="10" spans="1:2">
      <c r="A10" t="s">
        <v>30</v>
      </c>
      <c r="B10" t="s">
        <v>209</v>
      </c>
    </row>
    <row r="11" spans="1:2">
      <c r="A11" t="s">
        <v>39</v>
      </c>
      <c r="B11" t="s">
        <v>210</v>
      </c>
    </row>
    <row r="12" spans="1:2">
      <c r="A12" t="s">
        <v>39</v>
      </c>
      <c r="B12" t="s">
        <v>211</v>
      </c>
    </row>
    <row r="13" spans="1:2">
      <c r="A13" t="s">
        <v>39</v>
      </c>
      <c r="B13" t="s">
        <v>212</v>
      </c>
    </row>
    <row r="14" spans="1:2">
      <c r="A14" t="s">
        <v>39</v>
      </c>
      <c r="B14" t="s">
        <v>213</v>
      </c>
    </row>
    <row r="15" spans="1:2">
      <c r="A15" t="s">
        <v>214</v>
      </c>
      <c r="B15" t="s">
        <v>215</v>
      </c>
    </row>
    <row r="16" spans="1:2">
      <c r="A16" t="s">
        <v>214</v>
      </c>
      <c r="B16" t="s">
        <v>216</v>
      </c>
    </row>
    <row r="17" spans="1:2">
      <c r="A17" t="s">
        <v>36</v>
      </c>
      <c r="B17" t="s">
        <v>37</v>
      </c>
    </row>
    <row r="18" spans="1:2">
      <c r="A18" t="s">
        <v>43</v>
      </c>
      <c r="B18" t="s">
        <v>86</v>
      </c>
    </row>
    <row r="19" spans="1:2">
      <c r="A19" t="s">
        <v>43</v>
      </c>
      <c r="B19" t="s">
        <v>217</v>
      </c>
    </row>
    <row r="20" spans="1:2">
      <c r="A20" t="s">
        <v>43</v>
      </c>
      <c r="B20" t="s">
        <v>54</v>
      </c>
    </row>
    <row r="21" spans="1:2">
      <c r="A21" t="s">
        <v>43</v>
      </c>
      <c r="B21" t="s">
        <v>218</v>
      </c>
    </row>
    <row r="22" spans="1:2">
      <c r="A22" t="s">
        <v>43</v>
      </c>
      <c r="B22" t="s">
        <v>31</v>
      </c>
    </row>
    <row r="23" spans="1:2">
      <c r="A23" t="s">
        <v>43</v>
      </c>
      <c r="B23" t="s">
        <v>89</v>
      </c>
    </row>
    <row r="24" spans="1:2">
      <c r="A24" t="s">
        <v>43</v>
      </c>
      <c r="B24" t="s">
        <v>85</v>
      </c>
    </row>
    <row r="25" spans="1:2">
      <c r="A25" t="s">
        <v>43</v>
      </c>
      <c r="B25" t="s">
        <v>219</v>
      </c>
    </row>
    <row r="26" spans="1:2">
      <c r="A26" t="s">
        <v>43</v>
      </c>
      <c r="B26" t="s">
        <v>220</v>
      </c>
    </row>
    <row r="27" spans="1:2">
      <c r="A27" t="s">
        <v>43</v>
      </c>
      <c r="B27" t="s">
        <v>47</v>
      </c>
    </row>
    <row r="28" spans="1:2">
      <c r="A28" t="s">
        <v>43</v>
      </c>
      <c r="B28" t="s">
        <v>221</v>
      </c>
    </row>
    <row r="29" spans="1:2">
      <c r="A29" t="s">
        <v>43</v>
      </c>
      <c r="B29" t="s">
        <v>44</v>
      </c>
    </row>
    <row r="30" spans="1:2">
      <c r="A30" t="s">
        <v>43</v>
      </c>
      <c r="B30" t="s">
        <v>183</v>
      </c>
    </row>
    <row r="31" spans="1:2">
      <c r="A31" t="s">
        <v>43</v>
      </c>
      <c r="B31" t="s">
        <v>84</v>
      </c>
    </row>
    <row r="32" spans="1:2">
      <c r="A32" t="s">
        <v>43</v>
      </c>
      <c r="B32" t="s">
        <v>180</v>
      </c>
    </row>
    <row r="33" spans="1:2">
      <c r="A33" t="s">
        <v>43</v>
      </c>
      <c r="B33" t="s">
        <v>33</v>
      </c>
    </row>
    <row r="34" spans="1:2">
      <c r="A34" t="s">
        <v>43</v>
      </c>
      <c r="B34" t="s">
        <v>222</v>
      </c>
    </row>
    <row r="35" spans="1:2">
      <c r="A35" t="s">
        <v>103</v>
      </c>
      <c r="B35" t="s">
        <v>108</v>
      </c>
    </row>
    <row r="36" spans="1:2">
      <c r="A36" t="s">
        <v>103</v>
      </c>
      <c r="B36" t="s">
        <v>223</v>
      </c>
    </row>
    <row r="37" spans="1:2">
      <c r="A37" t="s">
        <v>103</v>
      </c>
      <c r="B37" t="s">
        <v>224</v>
      </c>
    </row>
    <row r="38" spans="1:2">
      <c r="A38" t="s">
        <v>103</v>
      </c>
      <c r="B38" t="s">
        <v>225</v>
      </c>
    </row>
    <row r="39" spans="1:2">
      <c r="A39" t="s">
        <v>103</v>
      </c>
      <c r="B39" t="s">
        <v>226</v>
      </c>
    </row>
    <row r="40" spans="1:2">
      <c r="A40" t="s">
        <v>103</v>
      </c>
      <c r="B40" t="s">
        <v>227</v>
      </c>
    </row>
    <row r="41" spans="1:2">
      <c r="A41" t="s">
        <v>103</v>
      </c>
      <c r="B41" t="s">
        <v>228</v>
      </c>
    </row>
    <row r="42" spans="1:2">
      <c r="A42" t="s">
        <v>103</v>
      </c>
      <c r="B42" t="s">
        <v>229</v>
      </c>
    </row>
    <row r="43" spans="1:2">
      <c r="A43" t="s">
        <v>103</v>
      </c>
      <c r="B43" t="s">
        <v>230</v>
      </c>
    </row>
    <row r="44" spans="1:2">
      <c r="A44" t="s">
        <v>103</v>
      </c>
      <c r="B44" t="s">
        <v>117</v>
      </c>
    </row>
    <row r="45" spans="1:2">
      <c r="A45" t="s">
        <v>103</v>
      </c>
      <c r="B45" t="s">
        <v>118</v>
      </c>
    </row>
    <row r="46" spans="1:2">
      <c r="A46" t="s">
        <v>202</v>
      </c>
      <c r="B46" t="s">
        <v>231</v>
      </c>
    </row>
    <row r="47" spans="1:2">
      <c r="A47" t="s">
        <v>202</v>
      </c>
      <c r="B47" t="s">
        <v>232</v>
      </c>
    </row>
    <row r="48" spans="1:2">
      <c r="A48" t="s">
        <v>160</v>
      </c>
      <c r="B48" t="s">
        <v>233</v>
      </c>
    </row>
    <row r="49" spans="1:2">
      <c r="A49" t="s">
        <v>160</v>
      </c>
      <c r="B49" t="s">
        <v>234</v>
      </c>
    </row>
    <row r="50" spans="1:2">
      <c r="A50" t="s">
        <v>17</v>
      </c>
      <c r="B50" t="s">
        <v>34</v>
      </c>
    </row>
    <row r="51" spans="1:2">
      <c r="A51" t="s">
        <v>17</v>
      </c>
      <c r="B51" t="s">
        <v>235</v>
      </c>
    </row>
    <row r="52" spans="1:2">
      <c r="A52" t="s">
        <v>17</v>
      </c>
      <c r="B52" t="s">
        <v>236</v>
      </c>
    </row>
    <row r="53" spans="1:2">
      <c r="A53" t="s">
        <v>17</v>
      </c>
      <c r="B53" t="s">
        <v>18</v>
      </c>
    </row>
    <row r="105" spans="2:2">
      <c r="B105" t="s">
        <v>150</v>
      </c>
    </row>
  </sheetData>
  <sortState ref="A4:B151">
    <sortCondition ref="A4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劳务费</vt:lpstr>
      <vt:lpstr>考勤</vt:lpstr>
      <vt:lpstr>奖惩</vt:lpstr>
      <vt:lpstr>Sheet3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WuYanxia</cp:lastModifiedBy>
  <dcterms:created xsi:type="dcterms:W3CDTF">2025-02-27T08:11:00Z</dcterms:created>
  <dcterms:modified xsi:type="dcterms:W3CDTF">2025-10-27T09:29:32Z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68AB5BE8969946D7B3A5E97EAB4E14F5_13</vt:lpwstr>
  </property>
</Properties>
</file>