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67E71008-435D-44F8-8D46-A2C47192FF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未定价清单" sheetId="5" r:id="rId1"/>
    <sheet name="未定价清单 (2)" sheetId="19" state="hidden" r:id="rId2"/>
    <sheet name="最新核价" sheetId="13" r:id="rId3"/>
    <sheet name="BSP0000047" sheetId="16" r:id="rId4"/>
    <sheet name="安全固定片（不电泳）" sheetId="17" r:id="rId5"/>
    <sheet name="SHT0017396" sheetId="18" r:id="rId6"/>
  </sheets>
  <externalReferences>
    <externalReference r:id="rId7"/>
  </externalReferences>
  <definedNames>
    <definedName name="_xlnm._FilterDatabase" localSheetId="0" hidden="1">未定价清单!$A$1:$K$10</definedName>
    <definedName name="_xlnm._FilterDatabase" localSheetId="1" hidden="1">'未定价清单 (2)'!$A$1:$K$19</definedName>
    <definedName name="_xlnm.Print_Area" localSheetId="0">未定价清单!$A$1:$I$7</definedName>
    <definedName name="_xlnm.Print_Area" localSheetId="1">'未定价清单 (2)'!$A$1:$I$11</definedName>
  </definedNames>
  <calcPr calcId="181029"/>
</workbook>
</file>

<file path=xl/calcChain.xml><?xml version="1.0" encoding="utf-8"?>
<calcChain xmlns="http://schemas.openxmlformats.org/spreadsheetml/2006/main">
  <c r="N36" i="18" l="1"/>
  <c r="I36" i="18"/>
  <c r="I33" i="18"/>
  <c r="H33" i="18"/>
  <c r="C31" i="18"/>
  <c r="I30" i="18"/>
  <c r="I29" i="18"/>
  <c r="C29" i="18"/>
  <c r="I28" i="18"/>
  <c r="C28" i="18"/>
  <c r="N27" i="18"/>
  <c r="I27" i="18"/>
  <c r="C27" i="18"/>
  <c r="N26" i="18"/>
  <c r="I26" i="18"/>
  <c r="C26" i="18"/>
  <c r="C23" i="18"/>
  <c r="O22" i="18"/>
  <c r="I22" i="18"/>
  <c r="C22" i="18"/>
  <c r="C19" i="18"/>
  <c r="C17" i="18"/>
  <c r="L16" i="18"/>
  <c r="C16" i="18"/>
  <c r="C15" i="18"/>
  <c r="C14" i="18"/>
  <c r="I13" i="18"/>
  <c r="C13" i="18"/>
  <c r="O12" i="18"/>
  <c r="N12" i="18"/>
  <c r="I12" i="18"/>
  <c r="C12" i="18"/>
  <c r="N36" i="17"/>
  <c r="I36" i="17"/>
  <c r="I33" i="17"/>
  <c r="H33" i="17"/>
  <c r="C31" i="17"/>
  <c r="I29" i="17"/>
  <c r="C29" i="17"/>
  <c r="I28" i="17"/>
  <c r="C28" i="17"/>
  <c r="I27" i="17"/>
  <c r="C27" i="17"/>
  <c r="N26" i="17"/>
  <c r="I26" i="17"/>
  <c r="C26" i="17"/>
  <c r="C23" i="17"/>
  <c r="O22" i="17"/>
  <c r="I22" i="17"/>
  <c r="C22" i="17"/>
  <c r="C19" i="17"/>
  <c r="C17" i="17"/>
  <c r="L16" i="17"/>
  <c r="C16" i="17"/>
  <c r="C15" i="17"/>
  <c r="C14" i="17"/>
  <c r="C13" i="17"/>
  <c r="O12" i="17"/>
  <c r="N12" i="17"/>
  <c r="I12" i="17"/>
  <c r="C12" i="17"/>
  <c r="N36" i="16"/>
  <c r="I36" i="16"/>
  <c r="I33" i="16"/>
  <c r="C31" i="16"/>
  <c r="I29" i="16"/>
  <c r="C29" i="16"/>
  <c r="I28" i="16"/>
  <c r="C28" i="16"/>
  <c r="I27" i="16"/>
  <c r="C27" i="16"/>
  <c r="N26" i="16"/>
  <c r="I26" i="16"/>
  <c r="C26" i="16"/>
  <c r="C23" i="16"/>
  <c r="O22" i="16"/>
  <c r="I22" i="16"/>
  <c r="C22" i="16"/>
  <c r="C19" i="16"/>
  <c r="C17" i="16"/>
  <c r="C16" i="16"/>
  <c r="C15" i="16"/>
  <c r="C14" i="16"/>
  <c r="C13" i="16"/>
  <c r="O12" i="16"/>
  <c r="N12" i="16"/>
  <c r="I12" i="16"/>
  <c r="C12" i="16"/>
  <c r="S22" i="13"/>
  <c r="S21" i="13"/>
  <c r="S20" i="13"/>
  <c r="T19" i="13"/>
  <c r="S19" i="13"/>
  <c r="N19" i="13"/>
  <c r="M19" i="13"/>
  <c r="S17" i="13"/>
  <c r="R17" i="13"/>
  <c r="S16" i="13"/>
  <c r="R16" i="13"/>
  <c r="T15" i="13"/>
  <c r="S15" i="13"/>
  <c r="N15" i="13"/>
  <c r="M15" i="13"/>
  <c r="S13" i="13"/>
  <c r="R13" i="13"/>
  <c r="S12" i="13"/>
  <c r="R12" i="13"/>
  <c r="S11" i="13"/>
  <c r="T11" i="13" s="1"/>
  <c r="N11" i="13"/>
  <c r="M11" i="13"/>
  <c r="T7" i="13"/>
  <c r="N7" i="13"/>
  <c r="M7" i="13"/>
  <c r="S6" i="13"/>
  <c r="S5" i="13"/>
  <c r="V4" i="13"/>
  <c r="S4" i="13"/>
  <c r="V3" i="13"/>
  <c r="T3" i="13"/>
  <c r="S3" i="13"/>
  <c r="N3" i="13"/>
  <c r="M3" i="13"/>
  <c r="I19" i="19"/>
  <c r="H19" i="19"/>
  <c r="I18" i="19"/>
  <c r="H18" i="19"/>
  <c r="L17" i="19"/>
  <c r="I17" i="19"/>
  <c r="H17" i="19"/>
  <c r="I16" i="19"/>
  <c r="H16" i="19"/>
  <c r="I15" i="19"/>
  <c r="H15" i="19"/>
  <c r="I12" i="19"/>
  <c r="H12" i="19"/>
  <c r="I9" i="19"/>
  <c r="H9" i="19"/>
  <c r="I8" i="19"/>
  <c r="E8" i="19"/>
  <c r="L6" i="19"/>
  <c r="L10" i="5"/>
  <c r="I10" i="5"/>
  <c r="H10" i="5"/>
  <c r="L4" i="5"/>
  <c r="L5" i="19" l="1"/>
  <c r="L3" i="5"/>
</calcChain>
</file>

<file path=xl/sharedStrings.xml><?xml version="1.0" encoding="utf-8"?>
<sst xmlns="http://schemas.openxmlformats.org/spreadsheetml/2006/main" count="510" uniqueCount="188">
  <si>
    <t>序号</t>
  </si>
  <si>
    <t>规格型号</t>
  </si>
  <si>
    <t>名称</t>
  </si>
  <si>
    <t>数量</t>
  </si>
  <si>
    <t>材质</t>
  </si>
  <si>
    <t>重量kg</t>
  </si>
  <si>
    <t>图纸</t>
  </si>
  <si>
    <t>吨位价（元/kg）</t>
  </si>
  <si>
    <t>未税单价</t>
  </si>
  <si>
    <t>备注</t>
  </si>
  <si>
    <t>说明</t>
  </si>
  <si>
    <t>核算/商定价</t>
  </si>
  <si>
    <t>A点</t>
  </si>
  <si>
    <t>BSP0000047</t>
  </si>
  <si>
    <t>盘簧1.0平台</t>
  </si>
  <si>
    <t>65Mn</t>
  </si>
  <si>
    <t>有报价单</t>
  </si>
  <si>
    <t>万金</t>
  </si>
  <si>
    <t>SCS0007586</t>
  </si>
  <si>
    <t>螺旋扭簧 L</t>
  </si>
  <si>
    <t>SCS0007587</t>
  </si>
  <si>
    <t>螺旋扭簧 R</t>
  </si>
  <si>
    <t>SHT0001005</t>
  </si>
  <si>
    <t>涡簧H4A/X3000/一汽</t>
  </si>
  <si>
    <t>SHT0002825</t>
  </si>
  <si>
    <t>H4司机安全带外罩壳固定片</t>
  </si>
  <si>
    <t>不电泳</t>
  </si>
  <si>
    <t>电泳核算表面积0.009㎡，按照12.5元/㎡，则应在原价基础上减0.1125元，原价1.1755，毛坯件为1.063元</t>
  </si>
  <si>
    <t>SHT0002826</t>
  </si>
  <si>
    <t>H4副司安全带外罩壳固定片</t>
  </si>
  <si>
    <t>SHT0013421</t>
  </si>
  <si>
    <t>升降主边锁止轴销</t>
  </si>
  <si>
    <t>无图纸</t>
  </si>
  <si>
    <t>SHT0013422</t>
  </si>
  <si>
    <t>升降副边锁止轴销</t>
  </si>
  <si>
    <t>SHT0017769</t>
  </si>
  <si>
    <t>主驾上安全带导向钢丝</t>
  </si>
  <si>
    <t>Q235</t>
  </si>
  <si>
    <t>核算价</t>
  </si>
  <si>
    <t>BFA0000746</t>
  </si>
  <si>
    <t>BWL7500转轴</t>
  </si>
  <si>
    <t>ML20</t>
  </si>
  <si>
    <t>φ4*111mm</t>
  </si>
  <si>
    <t>由后视镜定价</t>
  </si>
  <si>
    <t>BSP0000073</t>
  </si>
  <si>
    <t>B40弹簧L</t>
  </si>
  <si>
    <t>SHT0002744</t>
  </si>
  <si>
    <t>大运靠背支撑钢丝右</t>
  </si>
  <si>
    <t>和SHT0002074为对称件，SHT0002074有价格协议，报价为降5%后单件</t>
  </si>
  <si>
    <t>有协议，见HBZYXY-2024-034-01</t>
  </si>
  <si>
    <t>SHT0002807</t>
  </si>
  <si>
    <t>φ8*108mm直辊</t>
  </si>
  <si>
    <t>SHT0011900</t>
  </si>
  <si>
    <t>肩部支撑钢丝</t>
  </si>
  <si>
    <t>SHT0016478</t>
  </si>
  <si>
    <t>靠背板支撑钢丝</t>
  </si>
  <si>
    <t>SHT0016479</t>
  </si>
  <si>
    <t>安全带上支撑钢丝</t>
  </si>
  <si>
    <t>SHT0017790</t>
  </si>
  <si>
    <t>靠背板支撑钢丝1</t>
  </si>
  <si>
    <t>SHT0017791</t>
  </si>
  <si>
    <t>A6项目钢丝2</t>
  </si>
  <si>
    <t>金蝶号</t>
  </si>
  <si>
    <t>照片</t>
  </si>
  <si>
    <t>耗用量</t>
  </si>
  <si>
    <t>直径</t>
  </si>
  <si>
    <t>下料尺寸mm</t>
  </si>
  <si>
    <t>重量</t>
  </si>
  <si>
    <t>材料费</t>
  </si>
  <si>
    <t>加工成本</t>
  </si>
  <si>
    <t>材料</t>
  </si>
  <si>
    <t>废铁</t>
  </si>
  <si>
    <t>毛重</t>
  </si>
  <si>
    <t>实际称重</t>
  </si>
  <si>
    <t>工序</t>
  </si>
  <si>
    <t>吨位</t>
  </si>
  <si>
    <t>次数</t>
  </si>
  <si>
    <t>工序费</t>
  </si>
  <si>
    <t>总工序费</t>
  </si>
  <si>
    <t>4*12</t>
  </si>
  <si>
    <t>卷制</t>
  </si>
  <si>
    <t>重新核价</t>
  </si>
  <si>
    <t>回火</t>
  </si>
  <si>
    <t>磷化</t>
  </si>
  <si>
    <t>检验</t>
  </si>
  <si>
    <t>60Si2MN</t>
  </si>
  <si>
    <t>卷制成形</t>
  </si>
  <si>
    <t>磨削</t>
  </si>
  <si>
    <t>镀锌</t>
  </si>
  <si>
    <t>螺旋弹簧L</t>
  </si>
  <si>
    <t>分选检验</t>
  </si>
  <si>
    <t>涂防锈油</t>
  </si>
  <si>
    <t>螺旋弹簧R</t>
  </si>
  <si>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</si>
  <si>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</si>
  <si>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</si>
  <si>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</si>
  <si>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</si>
  <si>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</si>
  <si>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</si>
  <si>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</si>
  <si>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</si>
  <si>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</si>
  <si>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</si>
  <si>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</si>
  <si>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</si>
  <si>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产品毛重</t>
  </si>
  <si>
    <t>图    号</t>
  </si>
  <si>
    <t>产品净重</t>
  </si>
  <si>
    <t>0.273Kg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</si>
  <si>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</si>
  <si>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</si>
  <si>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</si>
  <si>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</si>
  <si>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</si>
  <si>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</si>
  <si>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</si>
  <si>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</si>
  <si>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</si>
  <si>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</si>
  <si>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</si>
  <si>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</si>
  <si>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单价</t>
  </si>
  <si>
    <t>名  称</t>
  </si>
  <si>
    <t>单 价</t>
  </si>
  <si>
    <t>耗用数量</t>
  </si>
  <si>
    <t>原 材 料</t>
  </si>
  <si>
    <t>65Mn 4*12</t>
  </si>
  <si>
    <t>Kg</t>
  </si>
  <si>
    <t>电  机</t>
  </si>
  <si>
    <t>30kw.h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</si>
  <si>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</si>
  <si>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</si>
  <si>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</si>
  <si>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</si>
  <si>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</si>
  <si>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</si>
  <si>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</si>
  <si>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</si>
  <si>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</si>
  <si>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</si>
  <si>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</si>
  <si>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包装费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</si>
  <si>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</si>
  <si>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</si>
  <si>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</si>
  <si>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</si>
  <si>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</si>
  <si>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</si>
  <si>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</si>
  <si>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</si>
  <si>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</si>
  <si>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</si>
  <si>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</si>
  <si>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</si>
  <si>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</si>
  <si>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(元/小时)</t>
  </si>
  <si>
    <t>总    计</t>
  </si>
  <si>
    <t>工   资</t>
  </si>
  <si>
    <t>利    润</t>
  </si>
  <si>
    <t>主要工序</t>
  </si>
  <si>
    <t>卷制成型</t>
  </si>
  <si>
    <t>不含税价格</t>
  </si>
  <si>
    <t>税    金</t>
  </si>
  <si>
    <t>磷皂化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</si>
  <si>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</si>
  <si>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</si>
  <si>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</si>
  <si>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安全带固定片</t>
  </si>
  <si>
    <t>0.07Kg</t>
  </si>
  <si>
    <t>H4681010024A0
H4681020024A0</t>
  </si>
  <si>
    <t>0.033Kg</t>
  </si>
  <si>
    <t>65Mn T1.0</t>
  </si>
  <si>
    <t>12kw.h</t>
  </si>
  <si>
    <t>淬火</t>
  </si>
  <si>
    <t>激光下料</t>
  </si>
  <si>
    <t>折弯（两次）</t>
  </si>
  <si>
    <t>气袋腰托下固定点焊接总成</t>
  </si>
  <si>
    <t>SHT0017396</t>
  </si>
  <si>
    <t>0.2914Kg</t>
  </si>
  <si>
    <t>Q235/φ8</t>
  </si>
  <si>
    <t>10kw.h</t>
  </si>
  <si>
    <t>Q235/φ5</t>
  </si>
  <si>
    <t>检具</t>
  </si>
  <si>
    <t>绕制成型</t>
  </si>
  <si>
    <t>焊胎</t>
  </si>
  <si>
    <t>焊接</t>
  </si>
  <si>
    <t>目标价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</si>
</sst>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0000_ "/>
    <numFmt numFmtId="177" formatCode="0.0000_ "/>
    <numFmt numFmtId="178" formatCode="0.00_ "/>
    <numFmt numFmtId="179" formatCode="0_ "/>
    <numFmt numFmtId="180" formatCode="0.000_ "/>
    <numFmt numFmtId="181" formatCode="0.00_);[Red]\(0.00\)"/>
    <numFmt numFmtId="182" formatCode="0.000_);[Red]\(0.000\)"/>
    <numFmt numFmtId="183" formatCode="0.0000"/>
  </numFmts>
  <fonts count="15" x14ac:knownFonts="1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MS Sans Serif"/>
      <family val="1"/>
    </font>
    <font>
      <sz val="11"/>
      <name val="굴림체"/>
      <charset val="129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2" fillId="0" borderId="0">
      <alignment vertical="center"/>
    </xf>
    <xf numFmtId="0" fontId="7" fillId="0" borderId="0"/>
    <xf numFmtId="0" fontId="12" fillId="0" borderId="0"/>
  </cellStyleXfs>
  <cellXfs count="123">
    <xf numFmtId="0" fontId="0" fillId="0" borderId="0" xfId="0">
      <alignment vertical="center"/>
    </xf>
    <xf numFmtId="0" fontId="2" fillId="0" borderId="9" xfId="7" applyBorder="1">
      <alignment vertical="center"/>
    </xf>
    <xf numFmtId="0" fontId="2" fillId="0" borderId="11" xfId="7" applyBorder="1" applyAlignment="1">
      <alignment horizontal="center" vertical="center"/>
    </xf>
    <xf numFmtId="0" fontId="2" fillId="0" borderId="12" xfId="7" applyBorder="1" applyAlignment="1">
      <alignment horizontal="center" vertical="center"/>
    </xf>
    <xf numFmtId="0" fontId="2" fillId="0" borderId="9" xfId="7" applyBorder="1" applyAlignment="1">
      <alignment horizontal="center" vertical="center"/>
    </xf>
    <xf numFmtId="0" fontId="2" fillId="0" borderId="13" xfId="7" applyBorder="1" applyAlignment="1">
      <alignment horizontal="center" vertical="center"/>
    </xf>
    <xf numFmtId="0" fontId="2" fillId="0" borderId="7" xfId="7" applyBorder="1" applyAlignment="1">
      <alignment horizontal="center" vertical="center"/>
    </xf>
    <xf numFmtId="0" fontId="2" fillId="0" borderId="14" xfId="7" applyBorder="1" applyAlignment="1">
      <alignment horizontal="center" vertical="center"/>
    </xf>
    <xf numFmtId="176" fontId="2" fillId="2" borderId="9" xfId="7" applyNumberFormat="1" applyFill="1" applyBorder="1">
      <alignment vertical="center"/>
    </xf>
    <xf numFmtId="0" fontId="2" fillId="0" borderId="9" xfId="7" applyBorder="1" applyAlignment="1">
      <alignment horizontal="center" vertical="center" wrapText="1"/>
    </xf>
    <xf numFmtId="177" fontId="2" fillId="0" borderId="9" xfId="7" applyNumberFormat="1" applyBorder="1">
      <alignment vertical="center"/>
    </xf>
    <xf numFmtId="178" fontId="2" fillId="0" borderId="9" xfId="7" applyNumberFormat="1" applyBorder="1">
      <alignment vertical="center"/>
    </xf>
    <xf numFmtId="176" fontId="2" fillId="0" borderId="9" xfId="7" applyNumberFormat="1" applyBorder="1">
      <alignment vertical="center"/>
    </xf>
    <xf numFmtId="0" fontId="2" fillId="0" borderId="9" xfId="7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2" fillId="0" borderId="14" xfId="7" applyBorder="1">
      <alignment vertical="center"/>
    </xf>
    <xf numFmtId="0" fontId="2" fillId="0" borderId="13" xfId="7" applyBorder="1">
      <alignment vertical="center"/>
    </xf>
    <xf numFmtId="0" fontId="3" fillId="0" borderId="9" xfId="0" applyFont="1" applyBorder="1">
      <alignment vertical="center"/>
    </xf>
    <xf numFmtId="0" fontId="2" fillId="0" borderId="0" xfId="7">
      <alignment vertical="center"/>
    </xf>
    <xf numFmtId="0" fontId="2" fillId="0" borderId="0" xfId="7" applyAlignment="1">
      <alignment horizontal="center" vertical="center"/>
    </xf>
    <xf numFmtId="0" fontId="2" fillId="0" borderId="4" xfId="7" applyBorder="1">
      <alignment vertical="center"/>
    </xf>
    <xf numFmtId="0" fontId="4" fillId="0" borderId="9" xfId="6" applyFont="1" applyBorder="1" applyAlignment="1">
      <alignment horizontal="center" vertical="center" shrinkToFit="1"/>
    </xf>
    <xf numFmtId="0" fontId="2" fillId="0" borderId="15" xfId="7" applyBorder="1">
      <alignment vertical="center"/>
    </xf>
    <xf numFmtId="0" fontId="2" fillId="0" borderId="12" xfId="7" applyBorder="1">
      <alignment vertical="center"/>
    </xf>
    <xf numFmtId="0" fontId="2" fillId="0" borderId="7" xfId="7" applyBorder="1">
      <alignment vertical="center"/>
    </xf>
    <xf numFmtId="0" fontId="2" fillId="0" borderId="11" xfId="7" applyBorder="1">
      <alignment vertical="center"/>
    </xf>
    <xf numFmtId="178" fontId="2" fillId="0" borderId="9" xfId="7" applyNumberFormat="1" applyBorder="1" applyAlignment="1">
      <alignment horizontal="center" vertical="center"/>
    </xf>
    <xf numFmtId="180" fontId="2" fillId="0" borderId="9" xfId="7" applyNumberFormat="1" applyBorder="1" applyAlignment="1">
      <alignment horizontal="center" vertical="center"/>
    </xf>
    <xf numFmtId="178" fontId="2" fillId="2" borderId="9" xfId="7" applyNumberFormat="1" applyFill="1" applyBorder="1">
      <alignment vertical="center"/>
    </xf>
    <xf numFmtId="180" fontId="2" fillId="2" borderId="9" xfId="7" applyNumberFormat="1" applyFill="1" applyBorder="1">
      <alignment vertical="center"/>
    </xf>
    <xf numFmtId="180" fontId="2" fillId="0" borderId="9" xfId="7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181" fontId="6" fillId="0" borderId="9" xfId="0" applyNumberFormat="1" applyFont="1" applyBorder="1" applyAlignment="1">
      <alignment horizontal="center" vertical="center"/>
    </xf>
    <xf numFmtId="182" fontId="6" fillId="0" borderId="9" xfId="0" applyNumberFormat="1" applyFont="1" applyBorder="1" applyAlignment="1">
      <alignment horizontal="center" vertical="center"/>
    </xf>
    <xf numFmtId="182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181" fontId="6" fillId="0" borderId="9" xfId="0" applyNumberFormat="1" applyFont="1" applyBorder="1" applyAlignment="1">
      <alignment vertical="center" wrapText="1"/>
    </xf>
    <xf numFmtId="0" fontId="3" fillId="0" borderId="9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181" fontId="6" fillId="0" borderId="9" xfId="0" applyNumberFormat="1" applyFont="1" applyBorder="1" applyAlignment="1">
      <alignment horizontal="center" vertical="center" wrapText="1"/>
    </xf>
    <xf numFmtId="181" fontId="6" fillId="0" borderId="9" xfId="0" applyNumberFormat="1" applyFont="1" applyBorder="1" applyAlignment="1">
      <alignment horizontal="center" vertical="center" shrinkToFit="1"/>
    </xf>
    <xf numFmtId="178" fontId="3" fillId="0" borderId="9" xfId="0" applyNumberFormat="1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2" fontId="0" fillId="0" borderId="9" xfId="0" applyNumberFormat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183" fontId="0" fillId="4" borderId="9" xfId="0" applyNumberFormat="1" applyFill="1" applyBorder="1" applyAlignment="1">
      <alignment horizontal="center" vertical="center" wrapText="1"/>
    </xf>
    <xf numFmtId="178" fontId="0" fillId="4" borderId="9" xfId="0" applyNumberFormat="1" applyFill="1" applyBorder="1" applyAlignment="1">
      <alignment vertical="center" wrapText="1"/>
    </xf>
    <xf numFmtId="178" fontId="0" fillId="0" borderId="9" xfId="0" applyNumberFormat="1" applyBorder="1" applyAlignment="1">
      <alignment vertical="center" wrapText="1"/>
    </xf>
    <xf numFmtId="183" fontId="0" fillId="0" borderId="9" xfId="0" applyNumberFormat="1" applyBorder="1" applyAlignment="1">
      <alignment vertical="center" wrapText="1"/>
    </xf>
    <xf numFmtId="183" fontId="0" fillId="3" borderId="9" xfId="0" applyNumberFormat="1" applyFill="1" applyBorder="1" applyAlignment="1">
      <alignment vertical="center" wrapText="1"/>
    </xf>
    <xf numFmtId="177" fontId="0" fillId="0" borderId="9" xfId="0" applyNumberFormat="1" applyBorder="1" applyAlignment="1">
      <alignment horizontal="center" vertical="center" wrapText="1"/>
    </xf>
    <xf numFmtId="183" fontId="0" fillId="4" borderId="9" xfId="0" applyNumberFormat="1" applyFill="1" applyBorder="1" applyAlignment="1">
      <alignment vertical="center" wrapText="1"/>
    </xf>
    <xf numFmtId="180" fontId="0" fillId="0" borderId="9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  <xf numFmtId="181" fontId="6" fillId="0" borderId="9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81" fontId="6" fillId="0" borderId="9" xfId="0" applyNumberFormat="1" applyFont="1" applyBorder="1" applyAlignment="1">
      <alignment horizontal="center" vertical="center"/>
    </xf>
    <xf numFmtId="182" fontId="6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2" fillId="0" borderId="14" xfId="7" applyBorder="1" applyAlignment="1">
      <alignment horizontal="center" vertical="center"/>
    </xf>
    <xf numFmtId="0" fontId="2" fillId="0" borderId="13" xfId="7" applyBorder="1" applyAlignment="1">
      <alignment horizontal="center" vertical="center"/>
    </xf>
    <xf numFmtId="0" fontId="1" fillId="0" borderId="1" xfId="6" applyFont="1" applyBorder="1" applyAlignment="1">
      <alignment horizontal="center" vertical="center" shrinkToFit="1"/>
    </xf>
    <xf numFmtId="0" fontId="1" fillId="0" borderId="2" xfId="6" applyFont="1" applyBorder="1" applyAlignment="1">
      <alignment horizontal="center" vertical="center" shrinkToFit="1"/>
    </xf>
    <xf numFmtId="0" fontId="1" fillId="0" borderId="3" xfId="6" applyFont="1" applyBorder="1" applyAlignment="1">
      <alignment horizontal="center" vertical="center" shrinkToFit="1"/>
    </xf>
    <xf numFmtId="0" fontId="1" fillId="0" borderId="4" xfId="6" applyFont="1" applyBorder="1" applyAlignment="1">
      <alignment horizontal="center" vertical="center" shrinkToFit="1"/>
    </xf>
    <xf numFmtId="0" fontId="1" fillId="0" borderId="0" xfId="6" applyFont="1" applyAlignment="1">
      <alignment horizontal="center" vertical="center" shrinkToFit="1"/>
    </xf>
    <xf numFmtId="0" fontId="1" fillId="0" borderId="5" xfId="6" applyFont="1" applyBorder="1" applyAlignment="1">
      <alignment horizontal="center" vertical="center" shrinkToFit="1"/>
    </xf>
    <xf numFmtId="0" fontId="1" fillId="0" borderId="6" xfId="6" applyFont="1" applyBorder="1" applyAlignment="1">
      <alignment horizontal="center" vertical="center" shrinkToFit="1"/>
    </xf>
    <xf numFmtId="0" fontId="1" fillId="0" borderId="7" xfId="6" applyFont="1" applyBorder="1" applyAlignment="1">
      <alignment horizontal="center" vertical="center" shrinkToFit="1"/>
    </xf>
    <xf numFmtId="0" fontId="1" fillId="0" borderId="8" xfId="6" applyFont="1" applyBorder="1" applyAlignment="1">
      <alignment horizontal="center" vertical="center" shrinkToFit="1"/>
    </xf>
    <xf numFmtId="0" fontId="2" fillId="0" borderId="5" xfId="7" applyBorder="1" applyAlignment="1">
      <alignment horizontal="center" vertical="center"/>
    </xf>
    <xf numFmtId="0" fontId="2" fillId="0" borderId="15" xfId="7" applyBorder="1" applyAlignment="1">
      <alignment horizontal="center" vertical="center"/>
    </xf>
    <xf numFmtId="0" fontId="2" fillId="0" borderId="10" xfId="7" applyBorder="1" applyAlignment="1">
      <alignment horizontal="center" vertical="center" wrapText="1"/>
    </xf>
    <xf numFmtId="0" fontId="2" fillId="0" borderId="11" xfId="7" applyBorder="1" applyAlignment="1">
      <alignment horizontal="center" vertical="center"/>
    </xf>
    <xf numFmtId="0" fontId="2" fillId="0" borderId="12" xfId="7" applyBorder="1" applyAlignment="1">
      <alignment horizontal="center" vertical="center"/>
    </xf>
    <xf numFmtId="0" fontId="2" fillId="0" borderId="10" xfId="7" applyBorder="1" applyAlignment="1">
      <alignment horizontal="center" vertical="center"/>
    </xf>
    <xf numFmtId="0" fontId="2" fillId="0" borderId="3" xfId="7" applyBorder="1" applyAlignment="1">
      <alignment horizontal="center" vertical="center"/>
    </xf>
    <xf numFmtId="0" fontId="2" fillId="0" borderId="8" xfId="7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2" fillId="0" borderId="6" xfId="7" applyBorder="1" applyAlignment="1">
      <alignment horizontal="center" vertical="center"/>
    </xf>
    <xf numFmtId="0" fontId="2" fillId="0" borderId="7" xfId="7" applyBorder="1" applyAlignment="1">
      <alignment horizontal="center" vertical="center"/>
    </xf>
    <xf numFmtId="179" fontId="2" fillId="0" borderId="11" xfId="7" applyNumberFormat="1" applyBorder="1" applyAlignment="1">
      <alignment horizontal="center" vertical="center"/>
    </xf>
    <xf numFmtId="179" fontId="2" fillId="0" borderId="12" xfId="7" applyNumberFormat="1" applyBorder="1" applyAlignment="1">
      <alignment horizontal="center" vertical="center"/>
    </xf>
    <xf numFmtId="14" fontId="2" fillId="0" borderId="10" xfId="7" applyNumberFormat="1" applyBorder="1" applyAlignment="1">
      <alignment horizontal="center" vertical="center"/>
    </xf>
    <xf numFmtId="0" fontId="2" fillId="0" borderId="12" xfId="7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6" applyFont="1" applyBorder="1" applyAlignment="1">
      <alignment horizontal="center" vertical="center" shrinkToFit="1"/>
    </xf>
    <xf numFmtId="0" fontId="4" fillId="0" borderId="11" xfId="6" applyFont="1" applyBorder="1" applyAlignment="1">
      <alignment horizontal="center" vertical="center" shrinkToFit="1"/>
    </xf>
    <xf numFmtId="0" fontId="4" fillId="0" borderId="12" xfId="6" applyFont="1" applyBorder="1" applyAlignment="1">
      <alignment horizontal="center" vertical="center" shrinkToFit="1"/>
    </xf>
    <xf numFmtId="0" fontId="5" fillId="0" borderId="9" xfId="1" applyFont="1" applyFill="1" applyBorder="1" applyAlignment="1" applyProtection="1">
      <alignment horizontal="center" vertical="center" shrinkToFit="1"/>
    </xf>
    <xf numFmtId="0" fontId="5" fillId="0" borderId="10" xfId="1" applyFont="1" applyFill="1" applyBorder="1" applyAlignment="1" applyProtection="1">
      <alignment horizontal="center" vertical="center" shrinkToFit="1"/>
    </xf>
    <xf numFmtId="0" fontId="5" fillId="0" borderId="11" xfId="1" applyFont="1" applyFill="1" applyBorder="1" applyAlignment="1" applyProtection="1">
      <alignment horizontal="center" vertical="center" shrinkToFit="1"/>
    </xf>
    <xf numFmtId="0" fontId="5" fillId="0" borderId="12" xfId="1" applyFont="1" applyFill="1" applyBorder="1" applyAlignment="1" applyProtection="1">
      <alignment horizontal="center" vertical="center" shrinkToFit="1"/>
    </xf>
    <xf numFmtId="179" fontId="2" fillId="0" borderId="11" xfId="7" applyNumberForma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</cellXfs>
  <cellStyles count="10">
    <cellStyle name="Normal_PCS_KMC_HR TRIM COVER(NYLEX)_070921-2" xfId="8" xr:uid="{00000000-0005-0000-0000-000037000000}"/>
    <cellStyle name="百分比 2" xfId="2" xr:uid="{00000000-0005-0000-0000-000031000000}"/>
    <cellStyle name="常规" xfId="0" builtinId="0"/>
    <cellStyle name="常规 2" xfId="3" xr:uid="{00000000-0005-0000-0000-000032000000}"/>
    <cellStyle name="常规 3" xfId="4" xr:uid="{00000000-0005-0000-0000-000033000000}"/>
    <cellStyle name="常规 5" xfId="5" xr:uid="{00000000-0005-0000-0000-000034000000}"/>
    <cellStyle name="常规_Sheet1" xfId="7" xr:uid="{00000000-0005-0000-0000-000036000000}"/>
    <cellStyle name="常规_TD001物料清单及报价1208" xfId="6" xr:uid="{00000000-0005-0000-0000-000035000000}"/>
    <cellStyle name="超链接" xfId="1" builtinId="8"/>
    <cellStyle name="표준_BH_ENGINEERING_BOM_050224" xfId="9" xr:uid="{00000000-0005-0000-0000-000038000000}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PivotStylePreset2_Accent1" table="0" count="10" xr9:uid="{267968C8-6FFD-4C36-ACC1-9EA1FD1885CA}">
      <tableStyleElement type="headerRow" dxfId="27"/>
      <tableStyleElement type="totalRow" dxfId="26"/>
      <tableStyleElement type="firstRowStripe" dxfId="25"/>
      <tableStyleElement type="firstColumnStripe" dxfId="24"/>
      <tableStyleElement type="firstSubtotalRow" dxfId="23"/>
      <tableStyleElement type="secondSubtotalRow" dxfId="22"/>
      <tableStyleElement type="firstRowSubheading" dxfId="21"/>
      <tableStyleElement type="secondRowSubheading" dxfId="20"/>
      <tableStyleElement type="pageFieldLabels" dxfId="19"/>
      <tableStyleElement type="pageFieldValues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www.wps.cn/officeDocument/2021/sharedlinks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7.png"/><Relationship Id="rId5" Type="http://schemas.openxmlformats.org/officeDocument/2006/relationships/image" Target="../media/image8.png"/><Relationship Id="rId10" Type="http://schemas.openxmlformats.org/officeDocument/2006/relationships/image" Target="../media/image11.png"/><Relationship Id="rId4" Type="http://schemas.openxmlformats.org/officeDocument/2006/relationships/image" Target="../media/image4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2</xdr:row>
      <xdr:rowOff>30480</xdr:rowOff>
    </xdr:from>
    <xdr:to>
      <xdr:col>6</xdr:col>
      <xdr:colOff>806556</xdr:colOff>
      <xdr:row>3</xdr:row>
      <xdr:rowOff>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8475" y="970280"/>
          <a:ext cx="768350" cy="54102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30482</xdr:colOff>
      <xdr:row>3</xdr:row>
      <xdr:rowOff>22860</xdr:rowOff>
    </xdr:from>
    <xdr:to>
      <xdr:col>6</xdr:col>
      <xdr:colOff>742636</xdr:colOff>
      <xdr:row>3</xdr:row>
      <xdr:rowOff>518160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9170" y="1523048"/>
          <a:ext cx="712154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1</xdr:row>
      <xdr:rowOff>22225</xdr:rowOff>
    </xdr:from>
    <xdr:to>
      <xdr:col>6</xdr:col>
      <xdr:colOff>726440</xdr:colOff>
      <xdr:row>1</xdr:row>
      <xdr:rowOff>355600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70425" y="492125"/>
          <a:ext cx="32639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390525</xdr:colOff>
      <xdr:row>2</xdr:row>
      <xdr:rowOff>0</xdr:rowOff>
    </xdr:from>
    <xdr:to>
      <xdr:col>6</xdr:col>
      <xdr:colOff>808355</xdr:colOff>
      <xdr:row>2</xdr:row>
      <xdr:rowOff>351790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0900" y="939800"/>
          <a:ext cx="41783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</xdr:row>
      <xdr:rowOff>94615</xdr:rowOff>
    </xdr:from>
    <xdr:to>
      <xdr:col>6</xdr:col>
      <xdr:colOff>736600</xdr:colOff>
      <xdr:row>4</xdr:row>
      <xdr:rowOff>403225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56125" y="2192655"/>
          <a:ext cx="450850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5</xdr:row>
      <xdr:rowOff>35560</xdr:rowOff>
    </xdr:from>
    <xdr:to>
      <xdr:col>6</xdr:col>
      <xdr:colOff>951865</xdr:colOff>
      <xdr:row>5</xdr:row>
      <xdr:rowOff>448310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60875" y="2712720"/>
          <a:ext cx="761365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6</xdr:row>
      <xdr:rowOff>93345</xdr:rowOff>
    </xdr:from>
    <xdr:to>
      <xdr:col>6</xdr:col>
      <xdr:colOff>951865</xdr:colOff>
      <xdr:row>6</xdr:row>
      <xdr:rowOff>506095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60875" y="3507105"/>
          <a:ext cx="761365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9</xdr:row>
      <xdr:rowOff>134620</xdr:rowOff>
    </xdr:from>
    <xdr:to>
      <xdr:col>6</xdr:col>
      <xdr:colOff>880745</xdr:colOff>
      <xdr:row>9</xdr:row>
      <xdr:rowOff>537210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60875" y="5443220"/>
          <a:ext cx="690245" cy="402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4</xdr:row>
      <xdr:rowOff>30480</xdr:rowOff>
    </xdr:from>
    <xdr:to>
      <xdr:col>6</xdr:col>
      <xdr:colOff>806451</xdr:colOff>
      <xdr:row>4</xdr:row>
      <xdr:rowOff>571500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8475" y="1910080"/>
          <a:ext cx="768350" cy="54102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30482</xdr:colOff>
      <xdr:row>5</xdr:row>
      <xdr:rowOff>22860</xdr:rowOff>
    </xdr:from>
    <xdr:to>
      <xdr:col>6</xdr:col>
      <xdr:colOff>742317</xdr:colOff>
      <xdr:row>5</xdr:row>
      <xdr:rowOff>518160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0855" y="2481580"/>
          <a:ext cx="711835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2</xdr:row>
      <xdr:rowOff>22225</xdr:rowOff>
    </xdr:from>
    <xdr:to>
      <xdr:col>6</xdr:col>
      <xdr:colOff>726440</xdr:colOff>
      <xdr:row>2</xdr:row>
      <xdr:rowOff>355600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70425" y="962025"/>
          <a:ext cx="32639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390525</xdr:colOff>
      <xdr:row>3</xdr:row>
      <xdr:rowOff>47625</xdr:rowOff>
    </xdr:from>
    <xdr:to>
      <xdr:col>6</xdr:col>
      <xdr:colOff>808355</xdr:colOff>
      <xdr:row>3</xdr:row>
      <xdr:rowOff>399415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0900" y="1457325"/>
          <a:ext cx="41783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272415</xdr:colOff>
      <xdr:row>7</xdr:row>
      <xdr:rowOff>59055</xdr:rowOff>
    </xdr:from>
    <xdr:to>
      <xdr:col>6</xdr:col>
      <xdr:colOff>899795</xdr:colOff>
      <xdr:row>7</xdr:row>
      <xdr:rowOff>410845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4680585" y="3538220"/>
          <a:ext cx="35179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6</xdr:row>
      <xdr:rowOff>94615</xdr:rowOff>
    </xdr:from>
    <xdr:to>
      <xdr:col>6</xdr:col>
      <xdr:colOff>736600</xdr:colOff>
      <xdr:row>6</xdr:row>
      <xdr:rowOff>403225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56125" y="3132455"/>
          <a:ext cx="450850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9</xdr:row>
      <xdr:rowOff>35560</xdr:rowOff>
    </xdr:from>
    <xdr:to>
      <xdr:col>6</xdr:col>
      <xdr:colOff>951865</xdr:colOff>
      <xdr:row>9</xdr:row>
      <xdr:rowOff>448310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60875" y="4810760"/>
          <a:ext cx="761365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10</xdr:row>
      <xdr:rowOff>93345</xdr:rowOff>
    </xdr:from>
    <xdr:to>
      <xdr:col>6</xdr:col>
      <xdr:colOff>951865</xdr:colOff>
      <xdr:row>10</xdr:row>
      <xdr:rowOff>506095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60875" y="5605145"/>
          <a:ext cx="761365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11</xdr:row>
      <xdr:rowOff>122555</xdr:rowOff>
    </xdr:from>
    <xdr:to>
      <xdr:col>6</xdr:col>
      <xdr:colOff>762000</xdr:colOff>
      <xdr:row>11</xdr:row>
      <xdr:rowOff>461010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18025" y="6370955"/>
          <a:ext cx="51435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14</xdr:row>
      <xdr:rowOff>177800</xdr:rowOff>
    </xdr:from>
    <xdr:to>
      <xdr:col>7</xdr:col>
      <xdr:colOff>0</xdr:colOff>
      <xdr:row>14</xdr:row>
      <xdr:rowOff>382905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03725" y="8163560"/>
          <a:ext cx="83566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15</xdr:row>
      <xdr:rowOff>131445</xdr:rowOff>
    </xdr:from>
    <xdr:to>
      <xdr:col>6</xdr:col>
      <xdr:colOff>816610</xdr:colOff>
      <xdr:row>15</xdr:row>
      <xdr:rowOff>451485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41825" y="8696325"/>
          <a:ext cx="645160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16</xdr:row>
      <xdr:rowOff>134620</xdr:rowOff>
    </xdr:from>
    <xdr:to>
      <xdr:col>6</xdr:col>
      <xdr:colOff>880745</xdr:colOff>
      <xdr:row>16</xdr:row>
      <xdr:rowOff>537210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60875" y="9278620"/>
          <a:ext cx="690245" cy="40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17</xdr:row>
      <xdr:rowOff>101600</xdr:rowOff>
    </xdr:from>
    <xdr:to>
      <xdr:col>6</xdr:col>
      <xdr:colOff>695325</xdr:colOff>
      <xdr:row>17</xdr:row>
      <xdr:rowOff>501015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08500" y="9824720"/>
          <a:ext cx="457200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18</xdr:row>
      <xdr:rowOff>32385</xdr:rowOff>
    </xdr:from>
    <xdr:to>
      <xdr:col>7</xdr:col>
      <xdr:colOff>0</xdr:colOff>
      <xdr:row>18</xdr:row>
      <xdr:rowOff>502920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84675" y="10334625"/>
          <a:ext cx="854710" cy="470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411480</xdr:colOff>
      <xdr:row>11</xdr:row>
      <xdr:rowOff>8890</xdr:rowOff>
    </xdr:from>
    <xdr:to>
      <xdr:col>3</xdr:col>
      <xdr:colOff>1179830</xdr:colOff>
      <xdr:row>12</xdr:row>
      <xdr:rowOff>264160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074" y="2961640"/>
          <a:ext cx="768350" cy="541020"/>
        </a:xfrm>
        <a:prstGeom prst="rect">
          <a:avLst/>
        </a:prstGeom>
      </xdr:spPr>
    </xdr:pic>
    <xdr:clientData/>
  </xdr:twoCellAnchor>
  <xdr:twoCellAnchor editAs="oneCell">
    <xdr:from>
      <xdr:col>3</xdr:col>
      <xdr:colOff>351155</xdr:colOff>
      <xdr:row>14</xdr:row>
      <xdr:rowOff>276860</xdr:rowOff>
    </xdr:from>
    <xdr:to>
      <xdr:col>3</xdr:col>
      <xdr:colOff>1062990</xdr:colOff>
      <xdr:row>16</xdr:row>
      <xdr:rowOff>200660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9050" y="4090670"/>
          <a:ext cx="711835" cy="49530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2</xdr:row>
      <xdr:rowOff>190500</xdr:rowOff>
    </xdr:from>
    <xdr:to>
      <xdr:col>3</xdr:col>
      <xdr:colOff>1247775</xdr:colOff>
      <xdr:row>5</xdr:row>
      <xdr:rowOff>204470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2220" y="495300"/>
          <a:ext cx="933450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361950</xdr:colOff>
      <xdr:row>6</xdr:row>
      <xdr:rowOff>65405</xdr:rowOff>
    </xdr:from>
    <xdr:to>
      <xdr:col>3</xdr:col>
      <xdr:colOff>1092835</xdr:colOff>
      <xdr:row>9</xdr:row>
      <xdr:rowOff>200025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69845" y="1593215"/>
          <a:ext cx="73088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</xdr:row>
      <xdr:rowOff>179705</xdr:rowOff>
    </xdr:from>
    <xdr:to>
      <xdr:col>4</xdr:col>
      <xdr:colOff>0</xdr:colOff>
      <xdr:row>21</xdr:row>
      <xdr:rowOff>74295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50770" y="5136515"/>
          <a:ext cx="1203325" cy="831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Roaming\kingsoft\office6\backup\&#21103;&#26412;&#26410;&#23450;&#20215;%202022.12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BSP0010035</v>
          </cell>
          <cell r="C3" t="str">
            <v>靠背回位簧重汽T5-2.0翻折</v>
          </cell>
          <cell r="E3" t="str">
            <v>65Mn</v>
          </cell>
        </row>
        <row r="4">
          <cell r="B4" t="str">
            <v>REM0003411</v>
          </cell>
          <cell r="C4" t="str">
            <v>奥威弹簧（H6状态）</v>
          </cell>
          <cell r="E4" t="str">
            <v>65Mn</v>
          </cell>
        </row>
        <row r="5">
          <cell r="B5" t="str">
            <v>RIM0003411
（RIM0000009）</v>
          </cell>
          <cell r="C5" t="str">
            <v>球头弹卡</v>
          </cell>
          <cell r="E5" t="str">
            <v>50CrVA</v>
          </cell>
        </row>
        <row r="6">
          <cell r="B6" t="str">
            <v>SCS0006414</v>
          </cell>
          <cell r="C6" t="str">
            <v>靠背左侧面套固定钢丝P203</v>
          </cell>
          <cell r="E6" t="str">
            <v>Q235</v>
          </cell>
        </row>
        <row r="7">
          <cell r="B7" t="str">
            <v>SCS0006416</v>
          </cell>
          <cell r="C7" t="str">
            <v>靠背右侧面套固定钢丝P203</v>
          </cell>
          <cell r="E7" t="str">
            <v>Q235</v>
          </cell>
        </row>
        <row r="8">
          <cell r="B8" t="str">
            <v>SCS0007057</v>
          </cell>
          <cell r="C8" t="str">
            <v>儿童座椅固定挂钩B40V后排坐垫</v>
          </cell>
          <cell r="E8" t="str">
            <v>Q235</v>
          </cell>
        </row>
        <row r="9">
          <cell r="B9" t="str">
            <v>SHT0002744</v>
          </cell>
          <cell r="C9" t="str">
            <v>大运背支撑钢丝右</v>
          </cell>
          <cell r="E9" t="str">
            <v>Q235</v>
          </cell>
        </row>
        <row r="10">
          <cell r="B10" t="str">
            <v>SHT0011054</v>
          </cell>
          <cell r="C10" t="str">
            <v>靠背骨架下支撑钢线一汽</v>
          </cell>
          <cell r="E10" t="str">
            <v>Q235</v>
          </cell>
        </row>
        <row r="11">
          <cell r="B11" t="str">
            <v>SHT0011809</v>
          </cell>
          <cell r="C11" t="str">
            <v>仰角调节结构扭簧</v>
          </cell>
          <cell r="E11" t="str">
            <v>65Mn</v>
          </cell>
        </row>
        <row r="12">
          <cell r="B12" t="str">
            <v>SHT0012006</v>
          </cell>
          <cell r="C12" t="str">
            <v>升降锁止安装卡箍</v>
          </cell>
          <cell r="E12" t="str">
            <v>65Mn</v>
          </cell>
        </row>
        <row r="13">
          <cell r="B13" t="str">
            <v>SHT0012034</v>
          </cell>
          <cell r="C13" t="str">
            <v>气阀固定钢丝</v>
          </cell>
          <cell r="E13" t="str">
            <v>20#</v>
          </cell>
        </row>
        <row r="14">
          <cell r="B14" t="str">
            <v>SHT0012049</v>
          </cell>
          <cell r="C14" t="str">
            <v>拉簧固定钢丝</v>
          </cell>
          <cell r="E14" t="str">
            <v>Q235</v>
          </cell>
        </row>
        <row r="15">
          <cell r="B15" t="str">
            <v>SHT0012110</v>
          </cell>
          <cell r="C15" t="str">
            <v>M4主边罩壳固定钢丝</v>
          </cell>
          <cell r="E15" t="str">
            <v>Q235</v>
          </cell>
        </row>
        <row r="16">
          <cell r="B16" t="str">
            <v>SHT0012112</v>
          </cell>
          <cell r="C16" t="str">
            <v>M3000副边罩壳固定钢丝</v>
          </cell>
          <cell r="E16" t="str">
            <v>Q235</v>
          </cell>
        </row>
        <row r="17">
          <cell r="B17" t="str">
            <v>SLT0010193</v>
          </cell>
          <cell r="C17" t="str">
            <v>气管线接头固定钢丝</v>
          </cell>
          <cell r="E17" t="str">
            <v>Q235</v>
          </cell>
        </row>
        <row r="18">
          <cell r="B18" t="str">
            <v>SLT0010335</v>
          </cell>
          <cell r="C18" t="str">
            <v>统帅驾驶员侧翼支撑钢丝</v>
          </cell>
          <cell r="E18" t="str">
            <v>Q235</v>
          </cell>
        </row>
        <row r="19">
          <cell r="B19" t="str">
            <v>SLT0010355</v>
          </cell>
          <cell r="C19" t="str">
            <v>统帅副驾靠背侧翼支撑钢丝</v>
          </cell>
          <cell r="E19" t="str">
            <v>Q235</v>
          </cell>
        </row>
        <row r="20">
          <cell r="B20" t="str">
            <v>SLT0010397</v>
          </cell>
          <cell r="C20" t="str">
            <v>统帅2080副驾座垫骨架总成</v>
          </cell>
          <cell r="E20" t="str">
            <v>ASSY</v>
          </cell>
        </row>
        <row r="21">
          <cell r="B21" t="str">
            <v>SLT0010415</v>
          </cell>
          <cell r="C21" t="str">
            <v>驾驶员左侧护板固定钢丝A</v>
          </cell>
          <cell r="E21" t="str">
            <v>Q235</v>
          </cell>
        </row>
        <row r="22">
          <cell r="B22" t="str">
            <v>SLT0010416</v>
          </cell>
          <cell r="C22" t="str">
            <v>驾驶员左侧护板固定钢丝B</v>
          </cell>
          <cell r="E22" t="str">
            <v>Q235</v>
          </cell>
        </row>
        <row r="23">
          <cell r="B23" t="str">
            <v>SLT0010437</v>
          </cell>
          <cell r="C23" t="str">
            <v>统帅副驾靠背头枕支撑杆</v>
          </cell>
          <cell r="E23" t="str">
            <v>Q235</v>
          </cell>
        </row>
        <row r="24">
          <cell r="B24" t="str">
            <v>SLT0010438</v>
          </cell>
          <cell r="C24" t="str">
            <v>统帅副驾靠背头枕加强钢丝</v>
          </cell>
          <cell r="E24" t="str">
            <v>Q235</v>
          </cell>
        </row>
        <row r="25">
          <cell r="B25" t="str">
            <v>SHT0012749</v>
          </cell>
          <cell r="C25" t="str">
            <v>靠背中部钢丝</v>
          </cell>
          <cell r="E25" t="str">
            <v>65#</v>
          </cell>
        </row>
        <row r="26">
          <cell r="B26" t="str">
            <v>SHT0013145</v>
          </cell>
          <cell r="C26" t="str">
            <v>1.0升级前升降拉簧</v>
          </cell>
          <cell r="E26" t="str">
            <v>65Mn</v>
          </cell>
        </row>
        <row r="27">
          <cell r="B27" t="str">
            <v>SHT0013146</v>
          </cell>
          <cell r="C27" t="str">
            <v>1.0升级后升降拉簧</v>
          </cell>
          <cell r="E27" t="str">
            <v>65Mn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zoomScale="80" zoomScaleNormal="80" workbookViewId="0">
      <pane ySplit="1" topLeftCell="A2" activePane="bottomLeft" state="frozen"/>
      <selection pane="bottomLeft" activeCell="R5" sqref="R5"/>
    </sheetView>
  </sheetViews>
  <sheetFormatPr defaultColWidth="9" defaultRowHeight="13.5" x14ac:dyDescent="0.15"/>
  <cols>
    <col min="1" max="1" width="5.125" style="33" customWidth="1"/>
    <col min="2" max="2" width="14.25" style="33" customWidth="1"/>
    <col min="3" max="3" width="20.375" style="33" customWidth="1"/>
    <col min="4" max="4" width="7.375" style="33" customWidth="1"/>
    <col min="5" max="5" width="7.75" style="33" customWidth="1"/>
    <col min="6" max="6" width="7.375" style="33" customWidth="1"/>
    <col min="7" max="7" width="14.125" style="33" customWidth="1"/>
    <col min="8" max="8" width="10.625" style="33" customWidth="1"/>
    <col min="9" max="9" width="8.375" style="33" customWidth="1"/>
    <col min="10" max="10" width="26.25" style="33" customWidth="1"/>
    <col min="11" max="11" width="31.75" style="33" customWidth="1"/>
    <col min="12" max="12" width="15.875" style="48" customWidth="1"/>
    <col min="13" max="16384" width="9" style="33"/>
  </cols>
  <sheetData>
    <row r="1" spans="1:15" ht="36.950000000000003" customHeight="1" x14ac:dyDescent="0.15">
      <c r="A1" s="49" t="s">
        <v>0</v>
      </c>
      <c r="B1" s="49" t="s">
        <v>1</v>
      </c>
      <c r="C1" s="49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49" t="s">
        <v>8</v>
      </c>
      <c r="J1" s="51" t="s">
        <v>9</v>
      </c>
      <c r="K1" s="51" t="s">
        <v>10</v>
      </c>
      <c r="L1" s="49" t="s">
        <v>11</v>
      </c>
      <c r="M1" s="49" t="s">
        <v>12</v>
      </c>
      <c r="N1" s="49"/>
      <c r="O1" s="121" t="s">
        <v>187</v>
      </c>
    </row>
    <row r="2" spans="1:15" ht="36.950000000000003" customHeight="1" x14ac:dyDescent="0.15">
      <c r="A2" s="49">
        <v>1</v>
      </c>
      <c r="B2" s="49" t="s">
        <v>13</v>
      </c>
      <c r="C2" s="49" t="s">
        <v>14</v>
      </c>
      <c r="D2" s="51">
        <v>15587</v>
      </c>
      <c r="E2" s="49" t="s">
        <v>15</v>
      </c>
      <c r="F2" s="52">
        <v>0.27300000000000002</v>
      </c>
      <c r="G2" s="51"/>
      <c r="H2" s="51"/>
      <c r="I2" s="59">
        <v>3.61</v>
      </c>
      <c r="J2" s="51" t="s">
        <v>16</v>
      </c>
      <c r="K2" s="51"/>
      <c r="L2" s="49">
        <v>2.6</v>
      </c>
      <c r="M2" s="49">
        <v>2.2000000000000002</v>
      </c>
      <c r="N2" s="49" t="s">
        <v>17</v>
      </c>
      <c r="O2" s="122">
        <v>2.23</v>
      </c>
    </row>
    <row r="3" spans="1:15" ht="45.6" customHeight="1" x14ac:dyDescent="0.15">
      <c r="A3" s="49">
        <v>2</v>
      </c>
      <c r="B3" s="51" t="s">
        <v>18</v>
      </c>
      <c r="C3" s="49" t="s">
        <v>19</v>
      </c>
      <c r="D3" s="51">
        <v>412</v>
      </c>
      <c r="E3" s="49" t="s">
        <v>15</v>
      </c>
      <c r="F3" s="49">
        <v>1.8800000000000001E-2</v>
      </c>
      <c r="G3" s="51"/>
      <c r="H3" s="54"/>
      <c r="I3" s="59">
        <v>0.35</v>
      </c>
      <c r="J3" s="51"/>
      <c r="K3" s="51"/>
      <c r="L3" s="61">
        <f>最新核价!T11</f>
        <v>0.35221855726495727</v>
      </c>
      <c r="M3" s="49"/>
      <c r="N3" s="49"/>
      <c r="O3" s="122">
        <v>0.3</v>
      </c>
    </row>
    <row r="4" spans="1:15" ht="45.6" customHeight="1" x14ac:dyDescent="0.15">
      <c r="A4" s="49">
        <v>3</v>
      </c>
      <c r="B4" s="51" t="s">
        <v>20</v>
      </c>
      <c r="C4" s="49" t="s">
        <v>21</v>
      </c>
      <c r="D4" s="51">
        <v>418</v>
      </c>
      <c r="E4" s="49" t="s">
        <v>15</v>
      </c>
      <c r="F4" s="49">
        <v>1.8800000000000001E-2</v>
      </c>
      <c r="G4" s="51"/>
      <c r="H4" s="54"/>
      <c r="I4" s="59">
        <v>0.35</v>
      </c>
      <c r="J4" s="51"/>
      <c r="K4" s="51"/>
      <c r="L4" s="61">
        <f>最新核价!T15</f>
        <v>0.35221855726495699</v>
      </c>
      <c r="M4" s="49"/>
      <c r="N4" s="49"/>
      <c r="O4" s="122">
        <v>0.3</v>
      </c>
    </row>
    <row r="5" spans="1:15" ht="45.6" customHeight="1" x14ac:dyDescent="0.15">
      <c r="A5" s="49">
        <v>4</v>
      </c>
      <c r="B5" s="51" t="s">
        <v>22</v>
      </c>
      <c r="C5" s="49" t="s">
        <v>23</v>
      </c>
      <c r="D5" s="51">
        <v>84978</v>
      </c>
      <c r="E5" s="49" t="s">
        <v>15</v>
      </c>
      <c r="F5" s="49">
        <v>0.25700000000000001</v>
      </c>
      <c r="G5" s="51"/>
      <c r="H5" s="51"/>
      <c r="I5" s="59">
        <v>3.45</v>
      </c>
      <c r="J5" s="51"/>
      <c r="K5" s="51"/>
      <c r="L5" s="49">
        <v>2.7</v>
      </c>
      <c r="M5" s="49">
        <v>2.4</v>
      </c>
      <c r="N5" s="49" t="s">
        <v>17</v>
      </c>
      <c r="O5" s="122">
        <v>2.4300000000000002</v>
      </c>
    </row>
    <row r="6" spans="1:15" ht="57.95" customHeight="1" x14ac:dyDescent="0.15">
      <c r="A6" s="49">
        <v>5</v>
      </c>
      <c r="B6" s="51" t="s">
        <v>24</v>
      </c>
      <c r="C6" s="49" t="s">
        <v>25</v>
      </c>
      <c r="D6" s="51">
        <v>16674</v>
      </c>
      <c r="E6" s="49" t="s">
        <v>15</v>
      </c>
      <c r="F6" s="49">
        <v>3.3000000000000002E-2</v>
      </c>
      <c r="G6" s="51"/>
      <c r="H6" s="51"/>
      <c r="I6" s="59">
        <v>1.1000000000000001</v>
      </c>
      <c r="J6" s="51" t="s">
        <v>26</v>
      </c>
      <c r="K6" s="51" t="s">
        <v>27</v>
      </c>
      <c r="L6" s="49">
        <v>1.0629999999999999</v>
      </c>
      <c r="M6" s="49"/>
      <c r="N6" s="49"/>
      <c r="O6" s="122">
        <v>1.06</v>
      </c>
    </row>
    <row r="7" spans="1:15" ht="57.95" customHeight="1" x14ac:dyDescent="0.15">
      <c r="A7" s="49">
        <v>6</v>
      </c>
      <c r="B7" s="51" t="s">
        <v>28</v>
      </c>
      <c r="C7" s="49" t="s">
        <v>29</v>
      </c>
      <c r="D7" s="51">
        <v>16321</v>
      </c>
      <c r="E7" s="49" t="s">
        <v>15</v>
      </c>
      <c r="F7" s="49">
        <v>3.3000000000000002E-2</v>
      </c>
      <c r="G7" s="51"/>
      <c r="H7" s="51"/>
      <c r="I7" s="59">
        <v>1.1000000000000001</v>
      </c>
      <c r="J7" s="51" t="s">
        <v>26</v>
      </c>
      <c r="K7" s="51" t="s">
        <v>27</v>
      </c>
      <c r="L7" s="49">
        <v>1.0629999999999999</v>
      </c>
      <c r="M7" s="49"/>
      <c r="N7" s="49"/>
      <c r="O7" s="122">
        <v>1.06</v>
      </c>
    </row>
    <row r="8" spans="1:15" ht="45.6" customHeight="1" x14ac:dyDescent="0.15">
      <c r="A8" s="49">
        <v>7</v>
      </c>
      <c r="B8" s="51" t="s">
        <v>30</v>
      </c>
      <c r="C8" s="51" t="s">
        <v>31</v>
      </c>
      <c r="D8" s="51">
        <v>1000</v>
      </c>
      <c r="E8" s="49"/>
      <c r="F8" s="49"/>
      <c r="G8" s="51"/>
      <c r="H8" s="51"/>
      <c r="I8" s="59">
        <v>0.35</v>
      </c>
      <c r="J8" s="51" t="s">
        <v>32</v>
      </c>
      <c r="K8" s="51" t="s">
        <v>31</v>
      </c>
      <c r="L8" s="63">
        <v>0.35</v>
      </c>
      <c r="M8" s="49"/>
      <c r="N8" s="49"/>
      <c r="O8" s="122">
        <v>0.28000000000000003</v>
      </c>
    </row>
    <row r="9" spans="1:15" ht="45.6" customHeight="1" x14ac:dyDescent="0.15">
      <c r="A9" s="49">
        <v>8</v>
      </c>
      <c r="B9" s="51" t="s">
        <v>33</v>
      </c>
      <c r="C9" s="51" t="s">
        <v>34</v>
      </c>
      <c r="D9" s="51">
        <v>100</v>
      </c>
      <c r="E9" s="49"/>
      <c r="F9" s="49"/>
      <c r="G9" s="51"/>
      <c r="H9" s="51"/>
      <c r="I9" s="59">
        <v>0.4</v>
      </c>
      <c r="J9" s="51" t="s">
        <v>32</v>
      </c>
      <c r="K9" s="51" t="s">
        <v>34</v>
      </c>
      <c r="L9" s="63">
        <v>0.4</v>
      </c>
      <c r="M9" s="49"/>
      <c r="N9" s="49"/>
      <c r="O9" s="122">
        <v>0.27</v>
      </c>
    </row>
    <row r="10" spans="1:15" ht="45.6" customHeight="1" x14ac:dyDescent="0.15">
      <c r="A10" s="49">
        <v>9</v>
      </c>
      <c r="B10" s="51" t="s">
        <v>35</v>
      </c>
      <c r="C10" s="49" t="s">
        <v>36</v>
      </c>
      <c r="D10" s="51">
        <v>800</v>
      </c>
      <c r="E10" s="49" t="s">
        <v>37</v>
      </c>
      <c r="F10" s="49">
        <v>0.16400000000000001</v>
      </c>
      <c r="G10" s="51"/>
      <c r="H10" s="58">
        <f>8.55/1.13</f>
        <v>7.5663716814159301</v>
      </c>
      <c r="I10" s="59">
        <f>F10*H10</f>
        <v>1.2408849557522099</v>
      </c>
      <c r="J10" s="51"/>
      <c r="K10" s="51"/>
      <c r="L10" s="64">
        <f>F10*8.55/1.13</f>
        <v>1.2408849557522099</v>
      </c>
      <c r="M10" s="49"/>
      <c r="N10" s="49"/>
      <c r="O10" s="122">
        <v>1.24</v>
      </c>
    </row>
  </sheetData>
  <autoFilter ref="A1:K10" xr:uid="{00000000-0009-0000-0000-000000000000}"/>
  <phoneticPr fontId="14" type="noConversion"/>
  <conditionalFormatting sqref="B1 B11:B1048576 B3:B7">
    <cfRule type="duplicateValues" dxfId="17" priority="24"/>
  </conditionalFormatting>
  <conditionalFormatting sqref="B2">
    <cfRule type="duplicateValues" dxfId="16" priority="23"/>
  </conditionalFormatting>
  <conditionalFormatting sqref="B8">
    <cfRule type="duplicateValues" dxfId="15" priority="19"/>
  </conditionalFormatting>
  <conditionalFormatting sqref="B9">
    <cfRule type="duplicateValues" dxfId="14" priority="18"/>
  </conditionalFormatting>
  <conditionalFormatting sqref="B10">
    <cfRule type="duplicateValues" dxfId="13" priority="14"/>
  </conditionalFormatting>
  <pageMargins left="0.27500000000000002" right="0.156944444444444" top="0.23611111111111099" bottom="0" header="0.31458333333333299" footer="0.196527777777778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zoomScale="80" zoomScaleNormal="80" workbookViewId="0">
      <pane ySplit="1" topLeftCell="A3" activePane="bottomLeft" state="frozen"/>
      <selection pane="bottomLeft" activeCell="A17" sqref="A17:XFD17"/>
    </sheetView>
  </sheetViews>
  <sheetFormatPr defaultColWidth="9" defaultRowHeight="13.5" x14ac:dyDescent="0.15"/>
  <cols>
    <col min="1" max="1" width="5.125" style="33" customWidth="1"/>
    <col min="2" max="2" width="14.25" style="33" customWidth="1"/>
    <col min="3" max="3" width="20.375" style="33" customWidth="1"/>
    <col min="4" max="4" width="7.375" style="33" customWidth="1"/>
    <col min="5" max="5" width="7.75" style="33" customWidth="1"/>
    <col min="6" max="6" width="7.375" style="33" customWidth="1"/>
    <col min="7" max="7" width="14.125" style="33" customWidth="1"/>
    <col min="8" max="8" width="10.625" style="33" customWidth="1"/>
    <col min="9" max="9" width="8.375" style="33" customWidth="1"/>
    <col min="10" max="10" width="26.25" style="33" customWidth="1"/>
    <col min="11" max="11" width="31.75" style="33" customWidth="1"/>
    <col min="12" max="12" width="15.875" style="48" customWidth="1"/>
    <col min="13" max="16384" width="9" style="33"/>
  </cols>
  <sheetData>
    <row r="1" spans="1:14" ht="36.950000000000003" customHeight="1" x14ac:dyDescent="0.15">
      <c r="A1" s="49" t="s">
        <v>0</v>
      </c>
      <c r="B1" s="49" t="s">
        <v>1</v>
      </c>
      <c r="C1" s="49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49" t="s">
        <v>8</v>
      </c>
      <c r="J1" s="51" t="s">
        <v>9</v>
      </c>
      <c r="K1" s="51" t="s">
        <v>10</v>
      </c>
      <c r="L1" s="49" t="s">
        <v>38</v>
      </c>
      <c r="M1" s="49" t="s">
        <v>12</v>
      </c>
      <c r="N1" s="49"/>
    </row>
    <row r="2" spans="1:14" s="46" customFormat="1" ht="36.950000000000003" customHeight="1" x14ac:dyDescent="0.15">
      <c r="A2" s="50">
        <v>1</v>
      </c>
      <c r="B2" s="50" t="s">
        <v>39</v>
      </c>
      <c r="C2" s="50" t="s">
        <v>40</v>
      </c>
      <c r="D2" s="50">
        <v>842</v>
      </c>
      <c r="E2" s="50" t="s">
        <v>41</v>
      </c>
      <c r="F2" s="50"/>
      <c r="G2" s="50"/>
      <c r="H2" s="50"/>
      <c r="I2" s="50"/>
      <c r="J2" s="53" t="s">
        <v>42</v>
      </c>
      <c r="K2" s="53" t="s">
        <v>43</v>
      </c>
      <c r="L2" s="50"/>
      <c r="M2" s="50"/>
      <c r="N2" s="50"/>
    </row>
    <row r="3" spans="1:14" ht="36.950000000000003" customHeight="1" x14ac:dyDescent="0.15">
      <c r="A3" s="49">
        <v>2</v>
      </c>
      <c r="B3" s="49" t="s">
        <v>13</v>
      </c>
      <c r="C3" s="49" t="s">
        <v>14</v>
      </c>
      <c r="D3" s="51">
        <v>15587</v>
      </c>
      <c r="E3" s="49" t="s">
        <v>15</v>
      </c>
      <c r="F3" s="52">
        <v>0.27300000000000002</v>
      </c>
      <c r="G3" s="51"/>
      <c r="H3" s="51"/>
      <c r="I3" s="59">
        <v>3.61</v>
      </c>
      <c r="J3" s="51" t="s">
        <v>16</v>
      </c>
      <c r="K3" s="51"/>
      <c r="L3" s="49">
        <v>2.6</v>
      </c>
      <c r="M3" s="49">
        <v>2.2000000000000002</v>
      </c>
      <c r="N3" s="49" t="s">
        <v>17</v>
      </c>
    </row>
    <row r="4" spans="1:14" s="46" customFormat="1" ht="36.950000000000003" customHeight="1" x14ac:dyDescent="0.15">
      <c r="A4" s="50">
        <v>3</v>
      </c>
      <c r="B4" s="50" t="s">
        <v>44</v>
      </c>
      <c r="C4" s="50" t="s">
        <v>45</v>
      </c>
      <c r="D4" s="53">
        <v>2165</v>
      </c>
      <c r="E4" s="50" t="s">
        <v>15</v>
      </c>
      <c r="F4" s="50">
        <v>3.5000000000000003E-2</v>
      </c>
      <c r="G4" s="53"/>
      <c r="H4" s="53"/>
      <c r="I4" s="60">
        <v>0.62</v>
      </c>
      <c r="J4" s="53"/>
      <c r="K4" s="53" t="s">
        <v>43</v>
      </c>
      <c r="L4" s="50"/>
      <c r="M4" s="50"/>
      <c r="N4" s="50"/>
    </row>
    <row r="5" spans="1:14" ht="45.6" customHeight="1" x14ac:dyDescent="0.15">
      <c r="A5" s="49">
        <v>4</v>
      </c>
      <c r="B5" s="51" t="s">
        <v>18</v>
      </c>
      <c r="C5" s="49" t="s">
        <v>19</v>
      </c>
      <c r="D5" s="51">
        <v>412</v>
      </c>
      <c r="E5" s="49" t="s">
        <v>15</v>
      </c>
      <c r="F5" s="49">
        <v>1.8800000000000001E-2</v>
      </c>
      <c r="G5" s="51"/>
      <c r="H5" s="54"/>
      <c r="I5" s="59">
        <v>0.35</v>
      </c>
      <c r="J5" s="51"/>
      <c r="K5" s="51"/>
      <c r="L5" s="61">
        <f>最新核价!T11</f>
        <v>0.35221855726495727</v>
      </c>
      <c r="M5" s="49"/>
      <c r="N5" s="49"/>
    </row>
    <row r="6" spans="1:14" ht="45.6" customHeight="1" x14ac:dyDescent="0.15">
      <c r="A6" s="49">
        <v>5</v>
      </c>
      <c r="B6" s="51" t="s">
        <v>20</v>
      </c>
      <c r="C6" s="49" t="s">
        <v>21</v>
      </c>
      <c r="D6" s="51">
        <v>418</v>
      </c>
      <c r="E6" s="49" t="s">
        <v>15</v>
      </c>
      <c r="F6" s="49">
        <v>1.8800000000000001E-2</v>
      </c>
      <c r="G6" s="51"/>
      <c r="H6" s="54"/>
      <c r="I6" s="59">
        <v>0.35</v>
      </c>
      <c r="J6" s="51"/>
      <c r="K6" s="51"/>
      <c r="L6" s="61">
        <f>最新核价!T15</f>
        <v>0.35221855726495699</v>
      </c>
      <c r="M6" s="49"/>
      <c r="N6" s="49"/>
    </row>
    <row r="7" spans="1:14" ht="45.6" customHeight="1" x14ac:dyDescent="0.15">
      <c r="A7" s="49">
        <v>6</v>
      </c>
      <c r="B7" s="51" t="s">
        <v>22</v>
      </c>
      <c r="C7" s="49" t="s">
        <v>23</v>
      </c>
      <c r="D7" s="51">
        <v>84978</v>
      </c>
      <c r="E7" s="49" t="s">
        <v>15</v>
      </c>
      <c r="F7" s="49">
        <v>0.25700000000000001</v>
      </c>
      <c r="G7" s="51"/>
      <c r="H7" s="51"/>
      <c r="I7" s="59">
        <v>3.45</v>
      </c>
      <c r="J7" s="51"/>
      <c r="K7" s="51"/>
      <c r="L7" s="49">
        <v>2.7</v>
      </c>
      <c r="M7" s="49">
        <v>2.4</v>
      </c>
      <c r="N7" s="49" t="s">
        <v>17</v>
      </c>
    </row>
    <row r="8" spans="1:14" s="47" customFormat="1" ht="45.6" customHeight="1" x14ac:dyDescent="0.15">
      <c r="A8" s="52">
        <v>7</v>
      </c>
      <c r="B8" s="55" t="s">
        <v>46</v>
      </c>
      <c r="C8" s="52" t="s">
        <v>47</v>
      </c>
      <c r="D8" s="55">
        <v>76670</v>
      </c>
      <c r="E8" s="52" t="str">
        <f>VLOOKUP(B8,[1]Sheet1!$B$3:$E$27,4,0)</f>
        <v>Q235</v>
      </c>
      <c r="F8" s="56"/>
      <c r="G8" s="55"/>
      <c r="H8" s="55"/>
      <c r="I8" s="62">
        <f>1.42*0.95</f>
        <v>1.349</v>
      </c>
      <c r="J8" s="55" t="s">
        <v>48</v>
      </c>
      <c r="K8" s="55" t="s">
        <v>49</v>
      </c>
      <c r="L8" s="52"/>
      <c r="M8" s="52"/>
      <c r="N8" s="52"/>
    </row>
    <row r="9" spans="1:14" s="47" customFormat="1" ht="45.6" customHeight="1" x14ac:dyDescent="0.15">
      <c r="A9" s="52">
        <v>8</v>
      </c>
      <c r="B9" s="55" t="s">
        <v>50</v>
      </c>
      <c r="C9" s="52" t="s">
        <v>51</v>
      </c>
      <c r="D9" s="55">
        <v>5800</v>
      </c>
      <c r="E9" s="52" t="s">
        <v>37</v>
      </c>
      <c r="F9" s="56">
        <v>4.2599999999999999E-2</v>
      </c>
      <c r="G9" s="55"/>
      <c r="H9" s="57">
        <f>8.55/1.13</f>
        <v>7.5663716814159301</v>
      </c>
      <c r="I9" s="62">
        <f>F9*H9</f>
        <v>0.322327433628319</v>
      </c>
      <c r="J9" s="55"/>
      <c r="K9" s="55" t="s">
        <v>49</v>
      </c>
      <c r="L9" s="52"/>
      <c r="M9" s="52"/>
      <c r="N9" s="52"/>
    </row>
    <row r="10" spans="1:14" ht="57.95" customHeight="1" x14ac:dyDescent="0.15">
      <c r="A10" s="49">
        <v>9</v>
      </c>
      <c r="B10" s="51" t="s">
        <v>24</v>
      </c>
      <c r="C10" s="49" t="s">
        <v>25</v>
      </c>
      <c r="D10" s="51">
        <v>16674</v>
      </c>
      <c r="E10" s="49" t="s">
        <v>15</v>
      </c>
      <c r="F10" s="49">
        <v>3.3000000000000002E-2</v>
      </c>
      <c r="G10" s="51"/>
      <c r="H10" s="51"/>
      <c r="I10" s="59">
        <v>1.1000000000000001</v>
      </c>
      <c r="J10" s="51" t="s">
        <v>26</v>
      </c>
      <c r="K10" s="51" t="s">
        <v>27</v>
      </c>
      <c r="L10" s="49">
        <v>1.0629999999999999</v>
      </c>
      <c r="M10" s="49"/>
      <c r="N10" s="49"/>
    </row>
    <row r="11" spans="1:14" ht="57.95" customHeight="1" x14ac:dyDescent="0.15">
      <c r="A11" s="49">
        <v>10</v>
      </c>
      <c r="B11" s="51" t="s">
        <v>28</v>
      </c>
      <c r="C11" s="49" t="s">
        <v>29</v>
      </c>
      <c r="D11" s="51">
        <v>16321</v>
      </c>
      <c r="E11" s="49" t="s">
        <v>15</v>
      </c>
      <c r="F11" s="49">
        <v>3.3000000000000002E-2</v>
      </c>
      <c r="G11" s="51"/>
      <c r="H11" s="51"/>
      <c r="I11" s="59">
        <v>1.1000000000000001</v>
      </c>
      <c r="J11" s="51" t="s">
        <v>26</v>
      </c>
      <c r="K11" s="51" t="s">
        <v>27</v>
      </c>
      <c r="L11" s="49">
        <v>1.0629999999999999</v>
      </c>
      <c r="M11" s="49"/>
      <c r="N11" s="49"/>
    </row>
    <row r="12" spans="1:14" s="47" customFormat="1" ht="45.6" customHeight="1" x14ac:dyDescent="0.15">
      <c r="A12" s="52">
        <v>11</v>
      </c>
      <c r="B12" s="55" t="s">
        <v>52</v>
      </c>
      <c r="C12" s="52" t="s">
        <v>53</v>
      </c>
      <c r="D12" s="55">
        <v>100</v>
      </c>
      <c r="E12" s="52" t="s">
        <v>37</v>
      </c>
      <c r="F12" s="52">
        <v>0.16450000000000001</v>
      </c>
      <c r="G12" s="55"/>
      <c r="H12" s="57">
        <f t="shared" ref="H12:H19" si="0">8.55/1.13</f>
        <v>7.5663716814159301</v>
      </c>
      <c r="I12" s="62">
        <f t="shared" ref="I12:I19" si="1">F12*H12</f>
        <v>1.2446681415929199</v>
      </c>
      <c r="J12" s="55"/>
      <c r="K12" s="55" t="s">
        <v>49</v>
      </c>
      <c r="L12" s="52"/>
      <c r="M12" s="52"/>
      <c r="N12" s="52"/>
    </row>
    <row r="13" spans="1:14" ht="45.6" customHeight="1" x14ac:dyDescent="0.15">
      <c r="A13" s="49">
        <v>12</v>
      </c>
      <c r="B13" s="51" t="s">
        <v>30</v>
      </c>
      <c r="C13" s="51" t="s">
        <v>31</v>
      </c>
      <c r="D13" s="51">
        <v>1000</v>
      </c>
      <c r="E13" s="49"/>
      <c r="F13" s="49"/>
      <c r="G13" s="51"/>
      <c r="H13" s="51"/>
      <c r="I13" s="59">
        <v>0.35</v>
      </c>
      <c r="J13" s="51" t="s">
        <v>32</v>
      </c>
      <c r="K13" s="51" t="s">
        <v>31</v>
      </c>
      <c r="L13" s="63">
        <v>0.35</v>
      </c>
      <c r="M13" s="49"/>
      <c r="N13" s="49"/>
    </row>
    <row r="14" spans="1:14" ht="45.6" customHeight="1" x14ac:dyDescent="0.15">
      <c r="A14" s="49">
        <v>13</v>
      </c>
      <c r="B14" s="51" t="s">
        <v>33</v>
      </c>
      <c r="C14" s="51" t="s">
        <v>34</v>
      </c>
      <c r="D14" s="51">
        <v>100</v>
      </c>
      <c r="E14" s="49"/>
      <c r="F14" s="49"/>
      <c r="G14" s="51"/>
      <c r="H14" s="51"/>
      <c r="I14" s="59">
        <v>0.4</v>
      </c>
      <c r="J14" s="51" t="s">
        <v>32</v>
      </c>
      <c r="K14" s="51" t="s">
        <v>34</v>
      </c>
      <c r="L14" s="63">
        <v>0.4</v>
      </c>
      <c r="M14" s="49"/>
      <c r="N14" s="49"/>
    </row>
    <row r="15" spans="1:14" s="47" customFormat="1" ht="45.6" customHeight="1" x14ac:dyDescent="0.15">
      <c r="A15" s="52">
        <v>14</v>
      </c>
      <c r="B15" s="55" t="s">
        <v>54</v>
      </c>
      <c r="C15" s="52" t="s">
        <v>55</v>
      </c>
      <c r="D15" s="55">
        <v>100</v>
      </c>
      <c r="E15" s="52" t="s">
        <v>37</v>
      </c>
      <c r="F15" s="52">
        <v>6.4000000000000001E-2</v>
      </c>
      <c r="G15" s="55"/>
      <c r="H15" s="57">
        <f t="shared" si="0"/>
        <v>7.5663716814159301</v>
      </c>
      <c r="I15" s="62">
        <f t="shared" si="1"/>
        <v>0.48424778761061998</v>
      </c>
      <c r="J15" s="55"/>
      <c r="K15" s="55" t="s">
        <v>49</v>
      </c>
      <c r="L15" s="52"/>
      <c r="M15" s="52"/>
      <c r="N15" s="52"/>
    </row>
    <row r="16" spans="1:14" s="47" customFormat="1" ht="45.6" customHeight="1" x14ac:dyDescent="0.15">
      <c r="A16" s="52">
        <v>15</v>
      </c>
      <c r="B16" s="55" t="s">
        <v>56</v>
      </c>
      <c r="C16" s="52" t="s">
        <v>57</v>
      </c>
      <c r="D16" s="55">
        <v>100</v>
      </c>
      <c r="E16" s="52" t="s">
        <v>37</v>
      </c>
      <c r="F16" s="52">
        <v>4.6199999999999998E-2</v>
      </c>
      <c r="G16" s="55"/>
      <c r="H16" s="57">
        <f t="shared" si="0"/>
        <v>7.5663716814159301</v>
      </c>
      <c r="I16" s="62">
        <f t="shared" si="1"/>
        <v>0.34956637168141602</v>
      </c>
      <c r="J16" s="55"/>
      <c r="K16" s="55" t="s">
        <v>49</v>
      </c>
      <c r="L16" s="52"/>
      <c r="M16" s="52"/>
      <c r="N16" s="52"/>
    </row>
    <row r="17" spans="1:14" ht="45.6" customHeight="1" x14ac:dyDescent="0.15">
      <c r="A17" s="49">
        <v>17</v>
      </c>
      <c r="B17" s="51" t="s">
        <v>35</v>
      </c>
      <c r="C17" s="49" t="s">
        <v>36</v>
      </c>
      <c r="D17" s="51">
        <v>800</v>
      </c>
      <c r="E17" s="49" t="s">
        <v>37</v>
      </c>
      <c r="F17" s="49">
        <v>0.16400000000000001</v>
      </c>
      <c r="G17" s="51"/>
      <c r="H17" s="58">
        <f t="shared" si="0"/>
        <v>7.5663716814159301</v>
      </c>
      <c r="I17" s="59">
        <f t="shared" si="1"/>
        <v>1.2408849557522099</v>
      </c>
      <c r="J17" s="51"/>
      <c r="K17" s="51"/>
      <c r="L17" s="64">
        <f>F17*8.55/1.13</f>
        <v>1.2408849557522099</v>
      </c>
      <c r="M17" s="49"/>
      <c r="N17" s="49"/>
    </row>
    <row r="18" spans="1:14" s="47" customFormat="1" ht="45.6" customHeight="1" x14ac:dyDescent="0.15">
      <c r="A18" s="52">
        <v>18</v>
      </c>
      <c r="B18" s="55" t="s">
        <v>58</v>
      </c>
      <c r="C18" s="52" t="s">
        <v>59</v>
      </c>
      <c r="D18" s="55">
        <v>1600</v>
      </c>
      <c r="E18" s="52" t="s">
        <v>37</v>
      </c>
      <c r="F18" s="52">
        <v>9.1999999999999998E-2</v>
      </c>
      <c r="G18" s="55"/>
      <c r="H18" s="57">
        <f t="shared" si="0"/>
        <v>7.5663716814159301</v>
      </c>
      <c r="I18" s="62">
        <f t="shared" si="1"/>
        <v>0.69610619469026602</v>
      </c>
      <c r="J18" s="55"/>
      <c r="K18" s="55" t="s">
        <v>49</v>
      </c>
      <c r="L18" s="52"/>
      <c r="M18" s="52"/>
      <c r="N18" s="52"/>
    </row>
    <row r="19" spans="1:14" s="47" customFormat="1" ht="45.6" customHeight="1" x14ac:dyDescent="0.15">
      <c r="A19" s="52">
        <v>19</v>
      </c>
      <c r="B19" s="55" t="s">
        <v>60</v>
      </c>
      <c r="C19" s="52" t="s">
        <v>61</v>
      </c>
      <c r="D19" s="55">
        <v>800</v>
      </c>
      <c r="E19" s="52" t="s">
        <v>37</v>
      </c>
      <c r="F19" s="52">
        <v>4.48E-2</v>
      </c>
      <c r="G19" s="55"/>
      <c r="H19" s="57">
        <f t="shared" si="0"/>
        <v>7.5663716814159301</v>
      </c>
      <c r="I19" s="62">
        <f t="shared" si="1"/>
        <v>0.33897345132743401</v>
      </c>
      <c r="J19" s="55"/>
      <c r="K19" s="55" t="s">
        <v>49</v>
      </c>
      <c r="L19" s="52"/>
      <c r="M19" s="52"/>
      <c r="N19" s="52"/>
    </row>
  </sheetData>
  <autoFilter ref="A1:K19" xr:uid="{00000000-0009-0000-0000-000001000000}"/>
  <phoneticPr fontId="14" type="noConversion"/>
  <conditionalFormatting sqref="B1:B2 B5:B7 B10:B11 B20:B1048576">
    <cfRule type="duplicateValues" dxfId="12" priority="11"/>
  </conditionalFormatting>
  <conditionalFormatting sqref="B3:B4">
    <cfRule type="duplicateValues" dxfId="11" priority="10"/>
  </conditionalFormatting>
  <conditionalFormatting sqref="B8:B9">
    <cfRule type="duplicateValues" dxfId="10" priority="9"/>
  </conditionalFormatting>
  <conditionalFormatting sqref="B12">
    <cfRule type="duplicateValues" dxfId="9" priority="8"/>
  </conditionalFormatting>
  <conditionalFormatting sqref="B13">
    <cfRule type="duplicateValues" dxfId="8" priority="7"/>
  </conditionalFormatting>
  <conditionalFormatting sqref="B14">
    <cfRule type="duplicateValues" dxfId="7" priority="6"/>
  </conditionalFormatting>
  <conditionalFormatting sqref="B15">
    <cfRule type="duplicateValues" dxfId="6" priority="5"/>
  </conditionalFormatting>
  <conditionalFormatting sqref="B16">
    <cfRule type="duplicateValues" dxfId="5" priority="3"/>
  </conditionalFormatting>
  <conditionalFormatting sqref="B17">
    <cfRule type="duplicateValues" dxfId="4" priority="4"/>
  </conditionalFormatting>
  <conditionalFormatting sqref="B18">
    <cfRule type="duplicateValues" dxfId="3" priority="2"/>
  </conditionalFormatting>
  <conditionalFormatting sqref="B19">
    <cfRule type="duplicateValues" dxfId="2" priority="1"/>
  </conditionalFormatting>
  <pageMargins left="0.27500000000000002" right="0.156944444444444" top="0.23611111111111099" bottom="0" header="0.31458333333333299" footer="0.196527777777778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zoomScale="80" zoomScaleNormal="80" workbookViewId="0">
      <pane ySplit="2" topLeftCell="A3" activePane="bottomLeft" state="frozen"/>
      <selection pane="bottomLeft" activeCell="R11" sqref="R11"/>
    </sheetView>
  </sheetViews>
  <sheetFormatPr defaultColWidth="9" defaultRowHeight="13.5" x14ac:dyDescent="0.15"/>
  <cols>
    <col min="1" max="1" width="9" style="33"/>
    <col min="2" max="2" width="14.25" style="33" customWidth="1"/>
    <col min="3" max="3" width="9" style="33"/>
    <col min="4" max="4" width="19.625" style="33" customWidth="1"/>
    <col min="5" max="6" width="9" style="33"/>
    <col min="7" max="7" width="5.5" style="33" customWidth="1"/>
    <col min="8" max="8" width="9" style="33"/>
    <col min="9" max="9" width="11.125" style="33"/>
    <col min="10" max="10" width="9" style="33"/>
    <col min="11" max="11" width="12.625" style="33"/>
    <col min="12" max="16384" width="9" style="33"/>
  </cols>
  <sheetData>
    <row r="1" spans="1:23" s="31" customFormat="1" ht="12" customHeight="1" x14ac:dyDescent="0.15">
      <c r="A1" s="78" t="s">
        <v>0</v>
      </c>
      <c r="B1" s="74" t="s">
        <v>62</v>
      </c>
      <c r="C1" s="79" t="s">
        <v>2</v>
      </c>
      <c r="D1" s="69" t="s">
        <v>63</v>
      </c>
      <c r="E1" s="79" t="s">
        <v>64</v>
      </c>
      <c r="F1" s="69" t="s">
        <v>4</v>
      </c>
      <c r="G1" s="74" t="s">
        <v>65</v>
      </c>
      <c r="H1" s="80" t="s">
        <v>66</v>
      </c>
      <c r="I1" s="76" t="s">
        <v>8</v>
      </c>
      <c r="J1" s="76"/>
      <c r="K1" s="77" t="s">
        <v>67</v>
      </c>
      <c r="L1" s="77"/>
      <c r="M1" s="77"/>
      <c r="N1" s="76" t="s">
        <v>68</v>
      </c>
      <c r="O1" s="69" t="s">
        <v>69</v>
      </c>
      <c r="P1" s="69"/>
      <c r="Q1" s="69"/>
      <c r="R1" s="69"/>
      <c r="S1" s="69"/>
      <c r="T1" s="65" t="s">
        <v>8</v>
      </c>
      <c r="U1" s="65" t="s">
        <v>9</v>
      </c>
    </row>
    <row r="2" spans="1:23" s="31" customFormat="1" ht="12" x14ac:dyDescent="0.15">
      <c r="A2" s="78"/>
      <c r="B2" s="75"/>
      <c r="C2" s="79"/>
      <c r="D2" s="69"/>
      <c r="E2" s="79"/>
      <c r="F2" s="69"/>
      <c r="G2" s="75"/>
      <c r="H2" s="81"/>
      <c r="I2" s="36" t="s">
        <v>70</v>
      </c>
      <c r="J2" s="36" t="s">
        <v>71</v>
      </c>
      <c r="K2" s="37" t="s">
        <v>72</v>
      </c>
      <c r="L2" s="38" t="s">
        <v>73</v>
      </c>
      <c r="M2" s="37" t="s">
        <v>71</v>
      </c>
      <c r="N2" s="76"/>
      <c r="O2" s="39" t="s">
        <v>74</v>
      </c>
      <c r="P2" s="39" t="s">
        <v>75</v>
      </c>
      <c r="Q2" s="39" t="s">
        <v>76</v>
      </c>
      <c r="R2" s="44" t="s">
        <v>77</v>
      </c>
      <c r="S2" s="44" t="s">
        <v>78</v>
      </c>
      <c r="T2" s="65"/>
      <c r="U2" s="65"/>
    </row>
    <row r="3" spans="1:23" s="32" customFormat="1" ht="28.9" customHeight="1" x14ac:dyDescent="0.15">
      <c r="A3" s="71">
        <v>2</v>
      </c>
      <c r="B3" s="66" t="s">
        <v>13</v>
      </c>
      <c r="C3" s="66" t="s">
        <v>14</v>
      </c>
      <c r="D3" s="34"/>
      <c r="E3" s="34">
        <v>1</v>
      </c>
      <c r="F3" s="34" t="s">
        <v>15</v>
      </c>
      <c r="G3" s="34" t="s">
        <v>79</v>
      </c>
      <c r="H3" s="34"/>
      <c r="I3" s="35">
        <v>8.5</v>
      </c>
      <c r="J3" s="35"/>
      <c r="K3" s="35">
        <v>0.26700000000000002</v>
      </c>
      <c r="L3" s="35">
        <v>0.26700000000000002</v>
      </c>
      <c r="M3" s="35">
        <f>K3-L3</f>
        <v>0</v>
      </c>
      <c r="N3" s="40">
        <f>(I3*K3-J3*M3)*E3</f>
        <v>2.2694999999999999</v>
      </c>
      <c r="O3" s="35" t="s">
        <v>80</v>
      </c>
      <c r="P3" s="35"/>
      <c r="Q3" s="35">
        <v>5.0000000000000001E-3</v>
      </c>
      <c r="R3" s="45">
        <v>25</v>
      </c>
      <c r="S3" s="45">
        <f>R3*Q3</f>
        <v>0.125</v>
      </c>
      <c r="T3" s="65">
        <f>(SUM(S3:S6)+N3)*1.12</f>
        <v>2.96184</v>
      </c>
      <c r="U3" s="65" t="s">
        <v>81</v>
      </c>
      <c r="V3" s="32">
        <f>0.005*3600</f>
        <v>18</v>
      </c>
      <c r="W3" s="32">
        <v>0.24</v>
      </c>
    </row>
    <row r="4" spans="1:23" s="32" customFormat="1" ht="22.5" customHeight="1" x14ac:dyDescent="0.15">
      <c r="A4" s="72"/>
      <c r="B4" s="67"/>
      <c r="C4" s="67"/>
      <c r="D4" s="34"/>
      <c r="E4" s="34"/>
      <c r="F4" s="34"/>
      <c r="G4" s="34"/>
      <c r="H4" s="34"/>
      <c r="I4" s="34"/>
      <c r="J4" s="34"/>
      <c r="K4" s="34"/>
      <c r="L4" s="34"/>
      <c r="M4" s="34"/>
      <c r="N4" s="40"/>
      <c r="O4" s="41" t="s">
        <v>82</v>
      </c>
      <c r="P4" s="42"/>
      <c r="Q4" s="35">
        <v>2E-3</v>
      </c>
      <c r="R4" s="45">
        <v>25</v>
      </c>
      <c r="S4" s="45">
        <f>R4*Q4</f>
        <v>0.05</v>
      </c>
      <c r="T4" s="65"/>
      <c r="U4" s="65"/>
      <c r="V4" s="32">
        <f>0.005*3600</f>
        <v>18</v>
      </c>
      <c r="W4" s="32">
        <v>0.06</v>
      </c>
    </row>
    <row r="5" spans="1:23" s="32" customFormat="1" ht="22.5" customHeight="1" x14ac:dyDescent="0.15">
      <c r="A5" s="72"/>
      <c r="B5" s="67"/>
      <c r="C5" s="67"/>
      <c r="D5" s="34"/>
      <c r="E5" s="35"/>
      <c r="F5" s="35"/>
      <c r="G5" s="35"/>
      <c r="H5" s="35"/>
      <c r="I5" s="35"/>
      <c r="J5" s="35"/>
      <c r="K5" s="35"/>
      <c r="L5" s="35"/>
      <c r="M5" s="35"/>
      <c r="N5" s="43"/>
      <c r="O5" s="41" t="s">
        <v>83</v>
      </c>
      <c r="P5" s="42"/>
      <c r="Q5" s="42">
        <v>8.9999999999999993E-3</v>
      </c>
      <c r="R5" s="45">
        <v>20</v>
      </c>
      <c r="S5" s="45">
        <f>R5*Q5</f>
        <v>0.18</v>
      </c>
      <c r="T5" s="65"/>
      <c r="U5" s="65"/>
      <c r="W5" s="32">
        <v>0.11</v>
      </c>
    </row>
    <row r="6" spans="1:23" s="32" customFormat="1" ht="22.5" customHeight="1" x14ac:dyDescent="0.15">
      <c r="A6" s="73"/>
      <c r="B6" s="68"/>
      <c r="C6" s="68"/>
      <c r="D6" s="34"/>
      <c r="E6" s="35"/>
      <c r="F6" s="35"/>
      <c r="G6" s="35"/>
      <c r="H6" s="35"/>
      <c r="I6" s="35"/>
      <c r="J6" s="35"/>
      <c r="K6" s="35"/>
      <c r="L6" s="35"/>
      <c r="M6" s="35"/>
      <c r="N6" s="43"/>
      <c r="O6" s="41" t="s">
        <v>84</v>
      </c>
      <c r="P6" s="42"/>
      <c r="Q6" s="42">
        <v>1</v>
      </c>
      <c r="R6" s="45">
        <v>0.02</v>
      </c>
      <c r="S6" s="45">
        <f>R6*Q6</f>
        <v>0.02</v>
      </c>
      <c r="T6" s="65"/>
      <c r="U6" s="65"/>
      <c r="W6" s="32">
        <v>0.05</v>
      </c>
    </row>
    <row r="7" spans="1:23" s="32" customFormat="1" ht="22.5" customHeight="1" x14ac:dyDescent="0.15">
      <c r="A7" s="71">
        <v>3</v>
      </c>
      <c r="B7" s="70" t="s">
        <v>44</v>
      </c>
      <c r="C7" s="66" t="s">
        <v>45</v>
      </c>
      <c r="D7" s="70"/>
      <c r="E7" s="34">
        <v>1</v>
      </c>
      <c r="F7" s="34" t="s">
        <v>85</v>
      </c>
      <c r="G7" s="34">
        <v>4</v>
      </c>
      <c r="H7" s="34"/>
      <c r="I7" s="35">
        <v>8.5</v>
      </c>
      <c r="J7" s="34"/>
      <c r="K7" s="35">
        <v>3.5000000000000003E-2</v>
      </c>
      <c r="L7" s="35">
        <v>3.5000000000000003E-2</v>
      </c>
      <c r="M7" s="35">
        <f>K7-L7</f>
        <v>0</v>
      </c>
      <c r="N7" s="40">
        <f>(I7*K7-J7*M7)*E7</f>
        <v>0.29749999999999999</v>
      </c>
      <c r="O7" s="35" t="s">
        <v>86</v>
      </c>
      <c r="P7" s="35"/>
      <c r="Q7" s="35">
        <v>1</v>
      </c>
      <c r="R7" s="45">
        <v>0.1</v>
      </c>
      <c r="S7" s="45">
        <v>0.1</v>
      </c>
      <c r="T7" s="65">
        <f>(SUM(S7:S10)+N7)*1.12</f>
        <v>0.62439999999999996</v>
      </c>
      <c r="U7" s="65" t="s">
        <v>81</v>
      </c>
    </row>
    <row r="8" spans="1:23" s="32" customFormat="1" ht="22.5" customHeight="1" x14ac:dyDescent="0.15">
      <c r="A8" s="72"/>
      <c r="B8" s="70"/>
      <c r="C8" s="67"/>
      <c r="D8" s="70"/>
      <c r="E8" s="34"/>
      <c r="F8" s="34"/>
      <c r="G8" s="34"/>
      <c r="H8" s="34"/>
      <c r="I8" s="34"/>
      <c r="J8" s="34"/>
      <c r="K8" s="34"/>
      <c r="L8" s="34"/>
      <c r="M8" s="34"/>
      <c r="N8" s="40"/>
      <c r="O8" s="41" t="s">
        <v>82</v>
      </c>
      <c r="P8" s="42"/>
      <c r="Q8" s="35">
        <v>1</v>
      </c>
      <c r="R8" s="45">
        <v>0.05</v>
      </c>
      <c r="S8" s="45">
        <v>0.05</v>
      </c>
      <c r="T8" s="65"/>
      <c r="U8" s="65"/>
    </row>
    <row r="9" spans="1:23" s="32" customFormat="1" ht="22.5" customHeight="1" x14ac:dyDescent="0.15">
      <c r="A9" s="72"/>
      <c r="B9" s="70"/>
      <c r="C9" s="67"/>
      <c r="D9" s="70"/>
      <c r="E9" s="35"/>
      <c r="F9" s="35"/>
      <c r="G9" s="35"/>
      <c r="H9" s="35"/>
      <c r="I9" s="35"/>
      <c r="J9" s="35"/>
      <c r="K9" s="35"/>
      <c r="L9" s="35"/>
      <c r="M9" s="35"/>
      <c r="N9" s="43"/>
      <c r="O9" s="41" t="s">
        <v>87</v>
      </c>
      <c r="P9" s="42"/>
      <c r="Q9" s="35">
        <v>1</v>
      </c>
      <c r="R9" s="45">
        <v>0.06</v>
      </c>
      <c r="S9" s="45">
        <v>0.06</v>
      </c>
      <c r="T9" s="65"/>
      <c r="U9" s="65"/>
    </row>
    <row r="10" spans="1:23" s="32" customFormat="1" ht="22.5" customHeight="1" x14ac:dyDescent="0.15">
      <c r="A10" s="73"/>
      <c r="B10" s="70"/>
      <c r="C10" s="68"/>
      <c r="D10" s="70"/>
      <c r="E10" s="35"/>
      <c r="F10" s="35"/>
      <c r="G10" s="35"/>
      <c r="H10" s="35"/>
      <c r="I10" s="35"/>
      <c r="J10" s="35"/>
      <c r="K10" s="35"/>
      <c r="L10" s="35"/>
      <c r="M10" s="35"/>
      <c r="N10" s="43"/>
      <c r="O10" s="41" t="s">
        <v>88</v>
      </c>
      <c r="P10" s="42"/>
      <c r="Q10" s="35">
        <v>1</v>
      </c>
      <c r="R10" s="45">
        <v>0.05</v>
      </c>
      <c r="S10" s="45">
        <v>0.05</v>
      </c>
      <c r="T10" s="65"/>
      <c r="U10" s="65"/>
    </row>
    <row r="11" spans="1:23" s="32" customFormat="1" ht="22.5" customHeight="1" x14ac:dyDescent="0.15">
      <c r="A11" s="71">
        <v>4</v>
      </c>
      <c r="B11" s="70" t="s">
        <v>18</v>
      </c>
      <c r="C11" s="66" t="s">
        <v>89</v>
      </c>
      <c r="D11" s="70"/>
      <c r="E11" s="34">
        <v>1</v>
      </c>
      <c r="F11" s="34" t="s">
        <v>15</v>
      </c>
      <c r="G11" s="34">
        <v>2</v>
      </c>
      <c r="H11" s="34"/>
      <c r="I11" s="35">
        <v>8.1</v>
      </c>
      <c r="J11" s="34"/>
      <c r="K11" s="35">
        <v>1.8800000000000001E-2</v>
      </c>
      <c r="L11" s="35">
        <v>1.8800000000000001E-2</v>
      </c>
      <c r="M11" s="35">
        <f>K11-L11</f>
        <v>0</v>
      </c>
      <c r="N11" s="40">
        <f>(I11*K11-J11*M11)*E11</f>
        <v>0.15228</v>
      </c>
      <c r="O11" s="35" t="s">
        <v>86</v>
      </c>
      <c r="P11" s="35"/>
      <c r="Q11" s="35">
        <v>1</v>
      </c>
      <c r="R11" s="45">
        <v>0.1</v>
      </c>
      <c r="S11" s="45">
        <f>R11*Q11</f>
        <v>0.1</v>
      </c>
      <c r="T11" s="65">
        <f>(SUM(S11:S14)+N11)*1.12</f>
        <v>0.35221855726495727</v>
      </c>
      <c r="U11" s="65" t="s">
        <v>81</v>
      </c>
    </row>
    <row r="12" spans="1:23" s="32" customFormat="1" ht="22.5" customHeight="1" x14ac:dyDescent="0.15">
      <c r="A12" s="72"/>
      <c r="B12" s="70"/>
      <c r="C12" s="67"/>
      <c r="D12" s="70"/>
      <c r="E12" s="34"/>
      <c r="F12" s="34"/>
      <c r="G12" s="34"/>
      <c r="H12" s="34"/>
      <c r="I12" s="34"/>
      <c r="J12" s="34"/>
      <c r="K12" s="34"/>
      <c r="L12" s="34"/>
      <c r="M12" s="34"/>
      <c r="N12" s="40"/>
      <c r="O12" s="41" t="s">
        <v>82</v>
      </c>
      <c r="P12" s="42"/>
      <c r="Q12" s="35">
        <v>1</v>
      </c>
      <c r="R12" s="45">
        <f>20000/10/12/26/3600*3+4000/26/8/3600*3+5/3600*3</f>
        <v>2.5534188034187999E-2</v>
      </c>
      <c r="S12" s="45">
        <f>R12*Q12</f>
        <v>2.5534188034187999E-2</v>
      </c>
      <c r="T12" s="65"/>
      <c r="U12" s="65"/>
    </row>
    <row r="13" spans="1:23" s="32" customFormat="1" ht="22.5" customHeight="1" x14ac:dyDescent="0.15">
      <c r="A13" s="72"/>
      <c r="B13" s="70"/>
      <c r="C13" s="67"/>
      <c r="D13" s="70"/>
      <c r="E13" s="35"/>
      <c r="F13" s="35"/>
      <c r="G13" s="35"/>
      <c r="H13" s="35"/>
      <c r="I13" s="35"/>
      <c r="J13" s="35"/>
      <c r="K13" s="35"/>
      <c r="L13" s="35"/>
      <c r="M13" s="35"/>
      <c r="N13" s="43"/>
      <c r="O13" s="41" t="s">
        <v>90</v>
      </c>
      <c r="P13" s="42"/>
      <c r="Q13" s="35">
        <v>1</v>
      </c>
      <c r="R13" s="45">
        <f>20/3600*3</f>
        <v>1.6666666666666701E-2</v>
      </c>
      <c r="S13" s="45">
        <f>R13*Q13</f>
        <v>1.6666666666666701E-2</v>
      </c>
      <c r="T13" s="65"/>
      <c r="U13" s="65"/>
    </row>
    <row r="14" spans="1:23" s="32" customFormat="1" ht="22.5" customHeight="1" x14ac:dyDescent="0.15">
      <c r="A14" s="73"/>
      <c r="B14" s="70"/>
      <c r="C14" s="68"/>
      <c r="D14" s="70"/>
      <c r="E14" s="35"/>
      <c r="F14" s="35"/>
      <c r="G14" s="35"/>
      <c r="H14" s="35"/>
      <c r="I14" s="35"/>
      <c r="J14" s="35"/>
      <c r="K14" s="35"/>
      <c r="L14" s="35"/>
      <c r="M14" s="35"/>
      <c r="N14" s="43"/>
      <c r="O14" s="41" t="s">
        <v>91</v>
      </c>
      <c r="P14" s="42"/>
      <c r="Q14" s="35">
        <v>1</v>
      </c>
      <c r="R14" s="45">
        <v>0.02</v>
      </c>
      <c r="S14" s="45">
        <v>0.02</v>
      </c>
      <c r="T14" s="65"/>
      <c r="U14" s="65"/>
    </row>
    <row r="15" spans="1:23" s="32" customFormat="1" ht="22.5" customHeight="1" x14ac:dyDescent="0.15">
      <c r="A15" s="71">
        <v>5</v>
      </c>
      <c r="B15" s="70" t="s">
        <v>20</v>
      </c>
      <c r="C15" s="66" t="s">
        <v>92</v>
      </c>
      <c r="D15" s="70"/>
      <c r="E15" s="34">
        <v>1</v>
      </c>
      <c r="F15" s="34" t="s">
        <v>15</v>
      </c>
      <c r="G15" s="34">
        <v>2</v>
      </c>
      <c r="H15" s="34"/>
      <c r="I15" s="35">
        <v>8.1</v>
      </c>
      <c r="J15" s="34"/>
      <c r="K15" s="35">
        <v>1.8800000000000001E-2</v>
      </c>
      <c r="L15" s="35">
        <v>1.8800000000000001E-2</v>
      </c>
      <c r="M15" s="35">
        <f>K15-L15</f>
        <v>0</v>
      </c>
      <c r="N15" s="40">
        <f>(I15*K15-J15*M15)*E15</f>
        <v>0.15228</v>
      </c>
      <c r="O15" s="35" t="s">
        <v>86</v>
      </c>
      <c r="P15" s="35"/>
      <c r="Q15" s="35">
        <v>1</v>
      </c>
      <c r="R15" s="45">
        <v>0.1</v>
      </c>
      <c r="S15" s="45">
        <f t="shared" ref="S15:S17" si="0">R15*Q15</f>
        <v>0.1</v>
      </c>
      <c r="T15" s="65">
        <f>(SUM(S15:S18)+N15)*1.12</f>
        <v>0.35221855726495699</v>
      </c>
      <c r="U15" s="65" t="s">
        <v>81</v>
      </c>
    </row>
    <row r="16" spans="1:23" s="32" customFormat="1" ht="22.5" customHeight="1" x14ac:dyDescent="0.15">
      <c r="A16" s="72"/>
      <c r="B16" s="70"/>
      <c r="C16" s="67"/>
      <c r="D16" s="70"/>
      <c r="E16" s="34"/>
      <c r="F16" s="34"/>
      <c r="G16" s="34"/>
      <c r="H16" s="34"/>
      <c r="I16" s="34"/>
      <c r="J16" s="34"/>
      <c r="K16" s="34"/>
      <c r="L16" s="34"/>
      <c r="M16" s="34"/>
      <c r="N16" s="40"/>
      <c r="O16" s="41" t="s">
        <v>82</v>
      </c>
      <c r="P16" s="42"/>
      <c r="Q16" s="35">
        <v>1</v>
      </c>
      <c r="R16" s="45">
        <f>20000/10/12/26/3600*3+4000/26/8/3600*3+5/3600*3</f>
        <v>2.5534188034187999E-2</v>
      </c>
      <c r="S16" s="45">
        <f t="shared" si="0"/>
        <v>2.5534188034187999E-2</v>
      </c>
      <c r="T16" s="65"/>
      <c r="U16" s="65"/>
    </row>
    <row r="17" spans="1:21" s="32" customFormat="1" ht="22.5" customHeight="1" x14ac:dyDescent="0.15">
      <c r="A17" s="72"/>
      <c r="B17" s="70"/>
      <c r="C17" s="67"/>
      <c r="D17" s="70"/>
      <c r="E17" s="35"/>
      <c r="F17" s="35"/>
      <c r="G17" s="35"/>
      <c r="H17" s="35"/>
      <c r="I17" s="35"/>
      <c r="J17" s="35"/>
      <c r="K17" s="35"/>
      <c r="L17" s="35"/>
      <c r="M17" s="35"/>
      <c r="N17" s="43"/>
      <c r="O17" s="41" t="s">
        <v>90</v>
      </c>
      <c r="P17" s="42"/>
      <c r="Q17" s="35">
        <v>1</v>
      </c>
      <c r="R17" s="45">
        <f>20/3600*3</f>
        <v>1.6666666666666701E-2</v>
      </c>
      <c r="S17" s="45">
        <f t="shared" si="0"/>
        <v>1.6666666666666701E-2</v>
      </c>
      <c r="T17" s="65"/>
      <c r="U17" s="65"/>
    </row>
    <row r="18" spans="1:21" s="32" customFormat="1" ht="22.5" customHeight="1" x14ac:dyDescent="0.15">
      <c r="A18" s="73"/>
      <c r="B18" s="70"/>
      <c r="C18" s="68"/>
      <c r="D18" s="70"/>
      <c r="E18" s="35"/>
      <c r="F18" s="35"/>
      <c r="G18" s="35"/>
      <c r="H18" s="35"/>
      <c r="I18" s="35"/>
      <c r="J18" s="35"/>
      <c r="K18" s="35"/>
      <c r="L18" s="35"/>
      <c r="M18" s="35"/>
      <c r="N18" s="43"/>
      <c r="O18" s="41" t="s">
        <v>91</v>
      </c>
      <c r="P18" s="42"/>
      <c r="Q18" s="35">
        <v>1</v>
      </c>
      <c r="R18" s="45">
        <v>0.02</v>
      </c>
      <c r="S18" s="45">
        <v>0.02</v>
      </c>
      <c r="T18" s="65"/>
      <c r="U18" s="65"/>
    </row>
    <row r="19" spans="1:21" s="32" customFormat="1" ht="28.9" customHeight="1" x14ac:dyDescent="0.15">
      <c r="A19" s="71">
        <v>6</v>
      </c>
      <c r="B19" s="66" t="s">
        <v>22</v>
      </c>
      <c r="C19" s="66" t="s">
        <v>23</v>
      </c>
      <c r="D19" s="34"/>
      <c r="E19" s="34">
        <v>1</v>
      </c>
      <c r="F19" s="34" t="s">
        <v>15</v>
      </c>
      <c r="G19" s="34" t="s">
        <v>79</v>
      </c>
      <c r="H19" s="34"/>
      <c r="I19" s="35">
        <v>8.5</v>
      </c>
      <c r="J19" s="35"/>
      <c r="K19" s="35">
        <v>0.25700000000000001</v>
      </c>
      <c r="L19" s="35">
        <v>0.25700000000000001</v>
      </c>
      <c r="M19" s="35">
        <f>K19-L19</f>
        <v>0</v>
      </c>
      <c r="N19" s="40">
        <f>(I19*K19-J19*M19)*E19</f>
        <v>2.1844999999999999</v>
      </c>
      <c r="O19" s="35" t="s">
        <v>80</v>
      </c>
      <c r="P19" s="35"/>
      <c r="Q19" s="35">
        <v>5.0000000000000001E-3</v>
      </c>
      <c r="R19" s="45">
        <v>25</v>
      </c>
      <c r="S19" s="45">
        <f t="shared" ref="S19:S22" si="1">R19*Q19</f>
        <v>0.125</v>
      </c>
      <c r="T19" s="65">
        <f>(SUM(S19:S22)+N19)*1.12</f>
        <v>2.8666399999999999</v>
      </c>
      <c r="U19" s="65" t="s">
        <v>81</v>
      </c>
    </row>
    <row r="20" spans="1:21" s="32" customFormat="1" ht="22.5" customHeight="1" x14ac:dyDescent="0.15">
      <c r="A20" s="72"/>
      <c r="B20" s="67"/>
      <c r="C20" s="6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  <c r="O20" s="41" t="s">
        <v>82</v>
      </c>
      <c r="P20" s="42"/>
      <c r="Q20" s="35">
        <v>2E-3</v>
      </c>
      <c r="R20" s="45">
        <v>25</v>
      </c>
      <c r="S20" s="45">
        <f t="shared" si="1"/>
        <v>0.05</v>
      </c>
      <c r="T20" s="65"/>
      <c r="U20" s="65"/>
    </row>
    <row r="21" spans="1:21" s="32" customFormat="1" ht="22.5" customHeight="1" x14ac:dyDescent="0.15">
      <c r="A21" s="72"/>
      <c r="B21" s="67"/>
      <c r="C21" s="67"/>
      <c r="D21" s="34"/>
      <c r="E21" s="35"/>
      <c r="F21" s="35"/>
      <c r="G21" s="35"/>
      <c r="H21" s="35"/>
      <c r="I21" s="35"/>
      <c r="J21" s="35"/>
      <c r="K21" s="35"/>
      <c r="L21" s="35"/>
      <c r="M21" s="35"/>
      <c r="N21" s="43"/>
      <c r="O21" s="41" t="s">
        <v>83</v>
      </c>
      <c r="P21" s="42"/>
      <c r="Q21" s="42">
        <v>8.9999999999999993E-3</v>
      </c>
      <c r="R21" s="45">
        <v>20</v>
      </c>
      <c r="S21" s="45">
        <f t="shared" si="1"/>
        <v>0.18</v>
      </c>
      <c r="T21" s="65"/>
      <c r="U21" s="65"/>
    </row>
    <row r="22" spans="1:21" s="32" customFormat="1" ht="22.5" customHeight="1" x14ac:dyDescent="0.15">
      <c r="A22" s="73"/>
      <c r="B22" s="68"/>
      <c r="C22" s="68"/>
      <c r="D22" s="34"/>
      <c r="E22" s="35"/>
      <c r="F22" s="35"/>
      <c r="G22" s="35"/>
      <c r="H22" s="35"/>
      <c r="I22" s="35"/>
      <c r="J22" s="35"/>
      <c r="K22" s="35"/>
      <c r="L22" s="35"/>
      <c r="M22" s="35"/>
      <c r="N22" s="43"/>
      <c r="O22" s="41" t="s">
        <v>84</v>
      </c>
      <c r="P22" s="42"/>
      <c r="Q22" s="42">
        <v>1</v>
      </c>
      <c r="R22" s="45">
        <v>0.02</v>
      </c>
      <c r="S22" s="45">
        <f t="shared" si="1"/>
        <v>0.02</v>
      </c>
      <c r="T22" s="65"/>
      <c r="U22" s="65"/>
    </row>
  </sheetData>
  <mergeCells count="42">
    <mergeCell ref="I1:J1"/>
    <mergeCell ref="K1:M1"/>
    <mergeCell ref="O1:S1"/>
    <mergeCell ref="A1:A2"/>
    <mergeCell ref="A3:A6"/>
    <mergeCell ref="C1:C2"/>
    <mergeCell ref="C3:C6"/>
    <mergeCell ref="E1:E2"/>
    <mergeCell ref="F1:F2"/>
    <mergeCell ref="G1:G2"/>
    <mergeCell ref="H1:H2"/>
    <mergeCell ref="N1:N2"/>
    <mergeCell ref="A7:A10"/>
    <mergeCell ref="A11:A14"/>
    <mergeCell ref="A15:A18"/>
    <mergeCell ref="A19:A22"/>
    <mergeCell ref="B1:B2"/>
    <mergeCell ref="B3:B6"/>
    <mergeCell ref="B7:B10"/>
    <mergeCell ref="B11:B14"/>
    <mergeCell ref="B15:B18"/>
    <mergeCell ref="B19:B22"/>
    <mergeCell ref="C7:C10"/>
    <mergeCell ref="C11:C14"/>
    <mergeCell ref="C15:C18"/>
    <mergeCell ref="C19:C22"/>
    <mergeCell ref="D1:D2"/>
    <mergeCell ref="D7:D10"/>
    <mergeCell ref="D11:D14"/>
    <mergeCell ref="D15:D18"/>
    <mergeCell ref="T19:T22"/>
    <mergeCell ref="U1:U2"/>
    <mergeCell ref="U3:U6"/>
    <mergeCell ref="U7:U10"/>
    <mergeCell ref="U11:U14"/>
    <mergeCell ref="U15:U18"/>
    <mergeCell ref="U19:U22"/>
    <mergeCell ref="T1:T2"/>
    <mergeCell ref="T3:T6"/>
    <mergeCell ref="T7:T10"/>
    <mergeCell ref="T11:T14"/>
    <mergeCell ref="T15:T18"/>
  </mergeCells>
  <phoneticPr fontId="14" type="noConversion"/>
  <conditionalFormatting sqref="B3">
    <cfRule type="duplicateValues" dxfId="1" priority="1"/>
  </conditionalFormatting>
  <conditionalFormatting sqref="B19">
    <cfRule type="duplicateValues" dxfId="0" priority="59"/>
  </conditionalFormatting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9"/>
  <sheetViews>
    <sheetView topLeftCell="A10" workbookViewId="0">
      <selection activeCell="H29" sqref="H29"/>
    </sheetView>
  </sheetViews>
  <sheetFormatPr defaultColWidth="9" defaultRowHeight="13.5" x14ac:dyDescent="0.15"/>
  <cols>
    <col min="3" max="3" width="10.375"/>
    <col min="8" max="8" width="9.375"/>
    <col min="12" max="12" width="9.375"/>
  </cols>
  <sheetData>
    <row r="1" spans="1:15" x14ac:dyDescent="0.15">
      <c r="A1" s="84" t="s">
        <v>93</v>
      </c>
      <c r="B1" s="85"/>
      <c r="C1" s="85"/>
      <c r="D1" s="85"/>
      <c r="E1" s="85"/>
      <c r="F1" s="85"/>
      <c r="G1" s="85"/>
      <c r="H1" s="86"/>
      <c r="I1" s="110" t="s">
        <v>94</v>
      </c>
      <c r="J1" s="111"/>
      <c r="K1" s="111"/>
      <c r="L1" s="111"/>
      <c r="M1" s="111"/>
      <c r="N1" s="111"/>
      <c r="O1" s="112"/>
    </row>
    <row r="2" spans="1:15" x14ac:dyDescent="0.15">
      <c r="A2" s="87"/>
      <c r="B2" s="88"/>
      <c r="C2" s="88"/>
      <c r="D2" s="88"/>
      <c r="E2" s="88"/>
      <c r="F2" s="88"/>
      <c r="G2" s="88"/>
      <c r="H2" s="89"/>
      <c r="I2" s="21" t="s">
        <v>95</v>
      </c>
      <c r="J2" s="113" t="s">
        <v>96</v>
      </c>
      <c r="K2" s="114"/>
      <c r="L2" s="114"/>
      <c r="M2" s="114"/>
      <c r="N2" s="114"/>
      <c r="O2" s="115"/>
    </row>
    <row r="3" spans="1:15" x14ac:dyDescent="0.15">
      <c r="A3" s="87"/>
      <c r="B3" s="88"/>
      <c r="C3" s="88"/>
      <c r="D3" s="88"/>
      <c r="E3" s="88"/>
      <c r="F3" s="88"/>
      <c r="G3" s="88"/>
      <c r="H3" s="89"/>
      <c r="I3" s="21" t="s">
        <v>97</v>
      </c>
      <c r="J3" s="113" t="s">
        <v>98</v>
      </c>
      <c r="K3" s="114"/>
      <c r="L3" s="114"/>
      <c r="M3" s="114"/>
      <c r="N3" s="114"/>
      <c r="O3" s="115"/>
    </row>
    <row r="4" spans="1:15" x14ac:dyDescent="0.15">
      <c r="A4" s="90"/>
      <c r="B4" s="91"/>
      <c r="C4" s="91"/>
      <c r="D4" s="91"/>
      <c r="E4" s="91"/>
      <c r="F4" s="91"/>
      <c r="G4" s="91"/>
      <c r="H4" s="92"/>
      <c r="I4" s="21" t="s">
        <v>99</v>
      </c>
      <c r="J4" s="116" t="s">
        <v>100</v>
      </c>
      <c r="K4" s="116"/>
      <c r="L4" s="21" t="s">
        <v>101</v>
      </c>
      <c r="M4" s="117">
        <v>13313276238</v>
      </c>
      <c r="N4" s="118"/>
      <c r="O4" s="119"/>
    </row>
    <row r="5" spans="1:15" x14ac:dyDescent="0.15">
      <c r="A5" s="1"/>
      <c r="B5" s="1"/>
      <c r="C5" s="98"/>
      <c r="D5" s="96"/>
      <c r="E5" s="97"/>
      <c r="F5" s="98"/>
      <c r="G5" s="97"/>
      <c r="H5" s="98"/>
      <c r="I5" s="97"/>
      <c r="J5" s="22"/>
      <c r="K5" s="3" t="s">
        <v>102</v>
      </c>
      <c r="L5" s="108">
        <v>45390</v>
      </c>
      <c r="M5" s="97"/>
      <c r="N5" s="4" t="s">
        <v>103</v>
      </c>
      <c r="O5" s="1" t="s">
        <v>104</v>
      </c>
    </row>
    <row r="6" spans="1:15" x14ac:dyDescent="0.15">
      <c r="A6" s="1"/>
      <c r="B6" s="4"/>
      <c r="C6" s="98"/>
      <c r="D6" s="96"/>
      <c r="E6" s="97"/>
      <c r="F6" s="98"/>
      <c r="G6" s="97"/>
      <c r="H6" s="98"/>
      <c r="I6" s="97"/>
      <c r="J6" s="22"/>
      <c r="K6" s="3" t="s">
        <v>105</v>
      </c>
      <c r="L6" s="95" t="s">
        <v>14</v>
      </c>
      <c r="M6" s="109"/>
      <c r="N6" s="4" t="s">
        <v>106</v>
      </c>
      <c r="O6" s="1"/>
    </row>
    <row r="7" spans="1:15" x14ac:dyDescent="0.15">
      <c r="A7" s="1"/>
      <c r="B7" s="4"/>
      <c r="C7" s="98"/>
      <c r="D7" s="96"/>
      <c r="E7" s="97"/>
      <c r="F7" s="98"/>
      <c r="G7" s="97"/>
      <c r="H7" s="98"/>
      <c r="I7" s="97"/>
      <c r="J7" s="22"/>
      <c r="K7" s="4" t="s">
        <v>107</v>
      </c>
      <c r="L7" s="106" t="s">
        <v>13</v>
      </c>
      <c r="M7" s="107"/>
      <c r="N7" s="4" t="s">
        <v>108</v>
      </c>
      <c r="O7" s="23" t="s">
        <v>109</v>
      </c>
    </row>
    <row r="8" spans="1:15" x14ac:dyDescent="0.15">
      <c r="A8" s="4" t="s">
        <v>0</v>
      </c>
      <c r="B8" s="4" t="s">
        <v>110</v>
      </c>
      <c r="C8" s="83" t="s">
        <v>111</v>
      </c>
      <c r="D8" s="83"/>
      <c r="E8" s="83"/>
      <c r="F8" s="98" t="s">
        <v>112</v>
      </c>
      <c r="G8" s="97"/>
      <c r="H8" s="105" t="s">
        <v>113</v>
      </c>
      <c r="I8" s="100"/>
      <c r="J8" s="22"/>
      <c r="K8" s="7" t="s">
        <v>114</v>
      </c>
      <c r="L8" s="98"/>
      <c r="M8" s="97"/>
      <c r="N8" s="4" t="s">
        <v>115</v>
      </c>
      <c r="O8" s="23"/>
    </row>
    <row r="9" spans="1:15" x14ac:dyDescent="0.15">
      <c r="A9" s="2"/>
      <c r="B9" s="2"/>
      <c r="C9" s="2"/>
      <c r="D9" s="2"/>
      <c r="E9" s="2"/>
      <c r="F9" s="6"/>
      <c r="G9" s="6"/>
      <c r="H9" s="6"/>
      <c r="I9" s="2"/>
      <c r="J9" s="24"/>
      <c r="K9" s="2"/>
      <c r="L9" s="2"/>
      <c r="M9" s="2"/>
      <c r="N9" s="2"/>
      <c r="O9" s="25"/>
    </row>
    <row r="10" spans="1:15" x14ac:dyDescent="0.15">
      <c r="A10" s="82" t="s">
        <v>0</v>
      </c>
      <c r="B10" s="99" t="s">
        <v>116</v>
      </c>
      <c r="C10" s="93" t="s">
        <v>117</v>
      </c>
      <c r="D10" s="93" t="s">
        <v>0</v>
      </c>
      <c r="E10" s="98" t="s">
        <v>118</v>
      </c>
      <c r="F10" s="96"/>
      <c r="G10" s="96"/>
      <c r="H10" s="96"/>
      <c r="I10" s="97"/>
      <c r="J10" s="93" t="s">
        <v>0</v>
      </c>
      <c r="K10" s="98" t="s">
        <v>119</v>
      </c>
      <c r="L10" s="96"/>
      <c r="M10" s="96"/>
      <c r="N10" s="96"/>
      <c r="O10" s="97"/>
    </row>
    <row r="11" spans="1:15" x14ac:dyDescent="0.15">
      <c r="A11" s="83"/>
      <c r="B11" s="100"/>
      <c r="C11" s="100"/>
      <c r="D11" s="100"/>
      <c r="E11" s="4" t="s">
        <v>120</v>
      </c>
      <c r="F11" s="4" t="s">
        <v>121</v>
      </c>
      <c r="G11" s="4" t="s">
        <v>64</v>
      </c>
      <c r="H11" s="4" t="s">
        <v>122</v>
      </c>
      <c r="I11" s="4" t="s">
        <v>117</v>
      </c>
      <c r="J11" s="83"/>
      <c r="K11" s="4" t="s">
        <v>123</v>
      </c>
      <c r="L11" s="4" t="s">
        <v>124</v>
      </c>
      <c r="M11" s="4" t="s">
        <v>121</v>
      </c>
      <c r="N11" s="4" t="s">
        <v>125</v>
      </c>
      <c r="O11" s="4" t="s">
        <v>117</v>
      </c>
    </row>
    <row r="12" spans="1:15" ht="27" x14ac:dyDescent="0.15">
      <c r="A12" s="4">
        <v>1</v>
      </c>
      <c r="B12" s="4" t="s">
        <v>126</v>
      </c>
      <c r="C12" s="8">
        <f>I12</f>
        <v>2.4569999999999999</v>
      </c>
      <c r="D12" s="4">
        <v>1</v>
      </c>
      <c r="E12" s="9" t="s">
        <v>127</v>
      </c>
      <c r="F12" s="4" t="s">
        <v>128</v>
      </c>
      <c r="G12" s="1">
        <v>0.27300000000000002</v>
      </c>
      <c r="H12" s="10">
        <v>9</v>
      </c>
      <c r="I12" s="10">
        <f>G12*H12</f>
        <v>2.4569999999999999</v>
      </c>
      <c r="J12" s="4">
        <v>1</v>
      </c>
      <c r="K12" s="4" t="s">
        <v>129</v>
      </c>
      <c r="L12" s="26">
        <v>1</v>
      </c>
      <c r="M12" s="4" t="s">
        <v>130</v>
      </c>
      <c r="N12" s="4">
        <f>H27</f>
        <v>5.0000000000000001E-3</v>
      </c>
      <c r="O12" s="27">
        <f>30*L12/(1/H27)</f>
        <v>0.15</v>
      </c>
    </row>
    <row r="13" spans="1:15" x14ac:dyDescent="0.15">
      <c r="A13" s="4">
        <v>2</v>
      </c>
      <c r="B13" s="4" t="s">
        <v>131</v>
      </c>
      <c r="C13" s="8">
        <f>I22</f>
        <v>0</v>
      </c>
      <c r="D13" s="4">
        <v>2</v>
      </c>
      <c r="E13" s="4"/>
      <c r="F13" s="4"/>
      <c r="G13" s="1"/>
      <c r="H13" s="10"/>
      <c r="I13" s="10"/>
      <c r="J13" s="4">
        <v>2</v>
      </c>
      <c r="K13" s="4" t="s">
        <v>132</v>
      </c>
      <c r="L13" s="26"/>
      <c r="M13" s="4"/>
      <c r="N13" s="4"/>
      <c r="O13" s="26"/>
    </row>
    <row r="14" spans="1:15" x14ac:dyDescent="0.15">
      <c r="A14" s="4">
        <v>3</v>
      </c>
      <c r="B14" s="4" t="s">
        <v>133</v>
      </c>
      <c r="C14" s="8">
        <f>O22</f>
        <v>0.15</v>
      </c>
      <c r="D14" s="4">
        <v>3</v>
      </c>
      <c r="E14" s="1"/>
      <c r="F14" s="1"/>
      <c r="G14" s="1"/>
      <c r="H14" s="11"/>
      <c r="I14" s="11"/>
      <c r="J14" s="4">
        <v>3</v>
      </c>
      <c r="K14" s="4" t="s">
        <v>134</v>
      </c>
      <c r="L14" s="26"/>
      <c r="M14" s="4"/>
      <c r="N14" s="4"/>
      <c r="O14" s="26"/>
    </row>
    <row r="15" spans="1:15" x14ac:dyDescent="0.15">
      <c r="A15" s="4">
        <v>4</v>
      </c>
      <c r="B15" s="4" t="s">
        <v>135</v>
      </c>
      <c r="C15" s="8">
        <f>I26</f>
        <v>0.4</v>
      </c>
      <c r="D15" s="4">
        <v>4</v>
      </c>
      <c r="E15" s="1"/>
      <c r="F15" s="1"/>
      <c r="G15" s="1"/>
      <c r="H15" s="11"/>
      <c r="I15" s="11"/>
      <c r="J15" s="4">
        <v>4</v>
      </c>
      <c r="K15" s="4" t="s">
        <v>136</v>
      </c>
      <c r="L15" s="26"/>
      <c r="M15" s="4"/>
      <c r="N15" s="4"/>
      <c r="O15" s="26"/>
    </row>
    <row r="16" spans="1:15" x14ac:dyDescent="0.15">
      <c r="A16" s="4">
        <v>5</v>
      </c>
      <c r="B16" s="4" t="s">
        <v>137</v>
      </c>
      <c r="C16" s="8">
        <f>I36</f>
        <v>0.08</v>
      </c>
      <c r="D16" s="4">
        <v>5</v>
      </c>
      <c r="E16" s="1"/>
      <c r="F16" s="1"/>
      <c r="G16" s="1"/>
      <c r="H16" s="11"/>
      <c r="I16" s="11"/>
      <c r="J16" s="4">
        <v>5</v>
      </c>
      <c r="K16" s="4" t="s">
        <v>138</v>
      </c>
      <c r="L16" s="26"/>
      <c r="M16" s="4"/>
      <c r="N16" s="4"/>
      <c r="O16" s="26"/>
    </row>
    <row r="17" spans="1:15" x14ac:dyDescent="0.15">
      <c r="A17" s="4">
        <v>6</v>
      </c>
      <c r="B17" s="4" t="s">
        <v>139</v>
      </c>
      <c r="C17" s="8">
        <f>N36</f>
        <v>0</v>
      </c>
      <c r="D17" s="1"/>
      <c r="E17" s="98" t="s">
        <v>140</v>
      </c>
      <c r="F17" s="96"/>
      <c r="G17" s="96"/>
      <c r="H17" s="96"/>
      <c r="I17" s="97"/>
      <c r="J17" s="4">
        <v>6</v>
      </c>
      <c r="K17" s="4"/>
      <c r="L17" s="11"/>
      <c r="M17" s="1"/>
      <c r="N17" s="1"/>
      <c r="O17" s="11"/>
    </row>
    <row r="18" spans="1:15" x14ac:dyDescent="0.15">
      <c r="A18" s="4">
        <v>7</v>
      </c>
      <c r="B18" s="4"/>
      <c r="C18" s="12"/>
      <c r="D18" s="1"/>
      <c r="E18" s="4" t="s">
        <v>120</v>
      </c>
      <c r="F18" s="4" t="s">
        <v>121</v>
      </c>
      <c r="G18" s="4" t="s">
        <v>64</v>
      </c>
      <c r="H18" s="4" t="s">
        <v>122</v>
      </c>
      <c r="I18" s="4" t="s">
        <v>117</v>
      </c>
      <c r="J18" s="4">
        <v>7</v>
      </c>
      <c r="K18" s="4"/>
      <c r="L18" s="11"/>
      <c r="M18" s="1"/>
      <c r="N18" s="1"/>
      <c r="O18" s="11"/>
    </row>
    <row r="19" spans="1:15" x14ac:dyDescent="0.15">
      <c r="A19" s="4">
        <v>8</v>
      </c>
      <c r="B19" s="4" t="s">
        <v>141</v>
      </c>
      <c r="C19" s="8">
        <f>C12+C13+C14+C15+C16+C17</f>
        <v>3.0870000000000002</v>
      </c>
      <c r="D19" s="4">
        <v>1</v>
      </c>
      <c r="E19" s="4"/>
      <c r="F19" s="4"/>
      <c r="G19" s="1"/>
      <c r="H19" s="11"/>
      <c r="I19" s="10"/>
      <c r="J19" s="4">
        <v>8</v>
      </c>
      <c r="K19" s="4"/>
      <c r="L19" s="11"/>
      <c r="M19" s="1"/>
      <c r="N19" s="1"/>
      <c r="O19" s="11"/>
    </row>
    <row r="20" spans="1:15" x14ac:dyDescent="0.15">
      <c r="A20" s="4">
        <v>9</v>
      </c>
      <c r="B20" s="4" t="s">
        <v>142</v>
      </c>
      <c r="C20" s="12">
        <v>0.03</v>
      </c>
      <c r="D20" s="4">
        <v>2</v>
      </c>
      <c r="E20" s="13"/>
      <c r="F20" s="1"/>
      <c r="G20" s="1"/>
      <c r="H20" s="11"/>
      <c r="I20" s="11"/>
      <c r="J20" s="4">
        <v>9</v>
      </c>
      <c r="K20" s="4"/>
      <c r="L20" s="11"/>
      <c r="M20" s="1"/>
      <c r="N20" s="1"/>
      <c r="O20" s="11"/>
    </row>
    <row r="21" spans="1:15" x14ac:dyDescent="0.15">
      <c r="A21" s="4">
        <v>10</v>
      </c>
      <c r="B21" s="4" t="s">
        <v>143</v>
      </c>
      <c r="C21" s="12">
        <v>0.13</v>
      </c>
      <c r="D21" s="4">
        <v>3</v>
      </c>
      <c r="E21" s="1"/>
      <c r="F21" s="1"/>
      <c r="G21" s="1"/>
      <c r="H21" s="11"/>
      <c r="I21" s="11"/>
      <c r="J21" s="4">
        <v>10</v>
      </c>
      <c r="K21" s="4"/>
      <c r="L21" s="11"/>
      <c r="M21" s="1"/>
      <c r="N21" s="1"/>
      <c r="O21" s="11"/>
    </row>
    <row r="22" spans="1:15" x14ac:dyDescent="0.15">
      <c r="A22" s="4">
        <v>11</v>
      </c>
      <c r="B22" s="4" t="s">
        <v>144</v>
      </c>
      <c r="C22" s="12">
        <f>C19*3%</f>
        <v>9.2609999999999998E-2</v>
      </c>
      <c r="D22" s="1"/>
      <c r="E22" s="4" t="s">
        <v>145</v>
      </c>
      <c r="F22" s="1"/>
      <c r="G22" s="1"/>
      <c r="H22" s="11"/>
      <c r="I22" s="28">
        <f>I19+I20+I21</f>
        <v>0</v>
      </c>
      <c r="J22" s="1"/>
      <c r="K22" s="4" t="s">
        <v>146</v>
      </c>
      <c r="L22" s="11"/>
      <c r="M22" s="1"/>
      <c r="N22" s="1"/>
      <c r="O22" s="28">
        <f>O12</f>
        <v>0.15</v>
      </c>
    </row>
    <row r="23" spans="1:15" x14ac:dyDescent="0.15">
      <c r="A23" s="4">
        <v>12</v>
      </c>
      <c r="B23" s="7" t="s">
        <v>147</v>
      </c>
      <c r="C23" s="12">
        <f>C19*3%</f>
        <v>9.2609999999999998E-2</v>
      </c>
      <c r="D23" s="82" t="s">
        <v>0</v>
      </c>
      <c r="E23" s="104" t="s">
        <v>148</v>
      </c>
      <c r="F23" s="105"/>
      <c r="G23" s="105"/>
      <c r="H23" s="105"/>
      <c r="I23" s="100"/>
      <c r="J23" s="82" t="s">
        <v>0</v>
      </c>
      <c r="K23" s="98" t="s">
        <v>149</v>
      </c>
      <c r="L23" s="96"/>
      <c r="M23" s="96"/>
      <c r="N23" s="96"/>
      <c r="O23" s="97"/>
    </row>
    <row r="24" spans="1:15" x14ac:dyDescent="0.15">
      <c r="A24" s="4">
        <v>13</v>
      </c>
      <c r="B24" s="14"/>
      <c r="C24" s="12"/>
      <c r="D24" s="94"/>
      <c r="E24" s="82" t="s">
        <v>150</v>
      </c>
      <c r="F24" s="15" t="s">
        <v>151</v>
      </c>
      <c r="G24" s="82" t="s">
        <v>152</v>
      </c>
      <c r="H24" s="82" t="s">
        <v>153</v>
      </c>
      <c r="I24" s="82" t="s">
        <v>117</v>
      </c>
      <c r="J24" s="94"/>
      <c r="K24" s="82" t="s">
        <v>154</v>
      </c>
      <c r="L24" s="82" t="s">
        <v>122</v>
      </c>
      <c r="M24" s="82" t="s">
        <v>155</v>
      </c>
      <c r="N24" s="82" t="s">
        <v>117</v>
      </c>
      <c r="O24" s="82" t="s">
        <v>9</v>
      </c>
    </row>
    <row r="25" spans="1:15" x14ac:dyDescent="0.15">
      <c r="A25" s="4">
        <v>14</v>
      </c>
      <c r="B25" s="14"/>
      <c r="C25" s="12"/>
      <c r="D25" s="83"/>
      <c r="E25" s="83"/>
      <c r="F25" s="16" t="s">
        <v>156</v>
      </c>
      <c r="G25" s="83"/>
      <c r="H25" s="83"/>
      <c r="I25" s="83"/>
      <c r="J25" s="83"/>
      <c r="K25" s="83"/>
      <c r="L25" s="83"/>
      <c r="M25" s="83"/>
      <c r="N25" s="83"/>
      <c r="O25" s="83"/>
    </row>
    <row r="26" spans="1:15" x14ac:dyDescent="0.15">
      <c r="A26" s="4">
        <v>15</v>
      </c>
      <c r="B26" s="4" t="s">
        <v>157</v>
      </c>
      <c r="C26" s="8">
        <f>C19+C20+C21+C22+C23</f>
        <v>3.43222</v>
      </c>
      <c r="D26" s="4">
        <v>1</v>
      </c>
      <c r="E26" s="4" t="s">
        <v>158</v>
      </c>
      <c r="F26" s="1"/>
      <c r="G26" s="1"/>
      <c r="H26" s="1"/>
      <c r="I26" s="29">
        <f>I27+I28+I29+I30+I31+I32</f>
        <v>0.4</v>
      </c>
      <c r="J26" s="4">
        <v>1</v>
      </c>
      <c r="K26" s="4"/>
      <c r="L26" s="11"/>
      <c r="M26" s="1">
        <v>100000</v>
      </c>
      <c r="N26" s="30">
        <f>L26/M26</f>
        <v>0</v>
      </c>
      <c r="O26" s="1"/>
    </row>
    <row r="27" spans="1:15" x14ac:dyDescent="0.15">
      <c r="A27" s="4">
        <v>16</v>
      </c>
      <c r="B27" s="4" t="s">
        <v>159</v>
      </c>
      <c r="C27" s="12">
        <f>C26*5%</f>
        <v>0.17161100000000001</v>
      </c>
      <c r="D27" s="101" t="s">
        <v>160</v>
      </c>
      <c r="E27" s="14" t="s">
        <v>161</v>
      </c>
      <c r="F27" s="1">
        <v>25</v>
      </c>
      <c r="G27" s="1"/>
      <c r="H27" s="1">
        <v>5.0000000000000001E-3</v>
      </c>
      <c r="I27" s="11">
        <f t="shared" ref="I27:I29" si="0">F27*H27</f>
        <v>0.125</v>
      </c>
      <c r="J27" s="4">
        <v>2</v>
      </c>
      <c r="K27" s="4"/>
      <c r="L27" s="4"/>
      <c r="M27" s="1"/>
      <c r="N27" s="30"/>
      <c r="O27" s="1"/>
    </row>
    <row r="28" spans="1:15" x14ac:dyDescent="0.15">
      <c r="A28" s="4">
        <v>17</v>
      </c>
      <c r="B28" s="4" t="s">
        <v>162</v>
      </c>
      <c r="C28" s="8">
        <f>C26+C27</f>
        <v>3.603831</v>
      </c>
      <c r="D28" s="102"/>
      <c r="E28" s="14" t="s">
        <v>82</v>
      </c>
      <c r="F28" s="1">
        <v>25</v>
      </c>
      <c r="G28" s="1"/>
      <c r="H28" s="1">
        <v>2E-3</v>
      </c>
      <c r="I28" s="11">
        <f t="shared" si="0"/>
        <v>0.05</v>
      </c>
      <c r="J28" s="4">
        <v>3</v>
      </c>
      <c r="K28" s="4"/>
      <c r="L28" s="11"/>
      <c r="M28" s="1"/>
      <c r="N28" s="30"/>
      <c r="O28" s="1"/>
    </row>
    <row r="29" spans="1:15" x14ac:dyDescent="0.15">
      <c r="A29" s="4">
        <v>18</v>
      </c>
      <c r="B29" s="4" t="s">
        <v>163</v>
      </c>
      <c r="C29" s="12">
        <f>C28*0.13</f>
        <v>0.46849803000000001</v>
      </c>
      <c r="D29" s="102"/>
      <c r="E29" s="14" t="s">
        <v>164</v>
      </c>
      <c r="F29" s="1">
        <v>25</v>
      </c>
      <c r="G29" s="1"/>
      <c r="H29" s="1">
        <v>8.9999999999999993E-3</v>
      </c>
      <c r="I29" s="11">
        <f t="shared" si="0"/>
        <v>0.22500000000000001</v>
      </c>
      <c r="J29" s="4">
        <v>4</v>
      </c>
      <c r="K29" s="4"/>
      <c r="L29" s="11"/>
      <c r="M29" s="1"/>
      <c r="N29" s="11"/>
      <c r="O29" s="1"/>
    </row>
    <row r="30" spans="1:15" ht="18" customHeight="1" x14ac:dyDescent="0.15">
      <c r="A30" s="4"/>
      <c r="B30" s="4"/>
      <c r="C30" s="12"/>
      <c r="D30" s="102"/>
      <c r="E30" s="4"/>
      <c r="F30" s="95"/>
      <c r="G30" s="96"/>
      <c r="H30" s="97"/>
      <c r="I30" s="11"/>
      <c r="J30" s="4"/>
      <c r="K30" s="4"/>
      <c r="L30" s="11"/>
      <c r="M30" s="1"/>
      <c r="N30" s="11"/>
      <c r="O30" s="1"/>
    </row>
    <row r="31" spans="1:15" x14ac:dyDescent="0.15">
      <c r="A31" s="4">
        <v>19</v>
      </c>
      <c r="B31" s="4" t="s">
        <v>115</v>
      </c>
      <c r="C31" s="8">
        <f>C28+C29</f>
        <v>4.0723290299999997</v>
      </c>
      <c r="D31" s="103"/>
      <c r="E31" s="9"/>
      <c r="F31" s="98"/>
      <c r="G31" s="96"/>
      <c r="H31" s="97"/>
      <c r="I31" s="11"/>
      <c r="J31" s="1"/>
      <c r="K31" s="4"/>
      <c r="L31" s="11"/>
      <c r="M31" s="1"/>
      <c r="N31" s="11"/>
      <c r="O31" s="1"/>
    </row>
    <row r="32" spans="1:15" x14ac:dyDescent="0.15">
      <c r="A32" s="17"/>
      <c r="B32" s="14"/>
      <c r="C32" s="11"/>
      <c r="D32" s="5"/>
      <c r="E32" s="4"/>
      <c r="F32" s="1"/>
      <c r="G32" s="1"/>
      <c r="H32" s="1"/>
      <c r="I32" s="11"/>
      <c r="J32" s="1"/>
      <c r="K32" s="4"/>
      <c r="L32" s="11"/>
      <c r="M32" s="1"/>
      <c r="N32" s="11"/>
      <c r="O32" s="1"/>
    </row>
    <row r="33" spans="1:15" x14ac:dyDescent="0.15">
      <c r="A33" s="17"/>
      <c r="B33" s="14"/>
      <c r="C33" s="11"/>
      <c r="D33" s="4">
        <v>2</v>
      </c>
      <c r="E33" s="4" t="s">
        <v>137</v>
      </c>
      <c r="F33" s="1">
        <v>10</v>
      </c>
      <c r="G33" s="1"/>
      <c r="H33" s="1">
        <v>8.0000000000000002E-3</v>
      </c>
      <c r="I33" s="11">
        <f>F33*H33</f>
        <v>0.08</v>
      </c>
      <c r="J33" s="1"/>
      <c r="K33" s="4"/>
      <c r="L33" s="11"/>
      <c r="M33" s="1"/>
      <c r="N33" s="11"/>
      <c r="O33" s="1"/>
    </row>
    <row r="34" spans="1:15" x14ac:dyDescent="0.15">
      <c r="A34" s="17"/>
      <c r="B34" s="14"/>
      <c r="C34" s="11"/>
      <c r="D34" s="4">
        <v>3</v>
      </c>
      <c r="E34" s="1"/>
      <c r="F34" s="1"/>
      <c r="G34" s="1"/>
      <c r="H34" s="1"/>
      <c r="I34" s="11"/>
      <c r="J34" s="1"/>
      <c r="K34" s="4"/>
      <c r="L34" s="11"/>
      <c r="M34" s="1"/>
      <c r="N34" s="11"/>
      <c r="O34" s="1"/>
    </row>
    <row r="35" spans="1:15" x14ac:dyDescent="0.15">
      <c r="A35" s="17"/>
      <c r="B35" s="14"/>
      <c r="C35" s="11"/>
      <c r="D35" s="4"/>
      <c r="E35" s="1"/>
      <c r="F35" s="1"/>
      <c r="G35" s="1"/>
      <c r="H35" s="1"/>
      <c r="I35" s="11"/>
      <c r="J35" s="1"/>
      <c r="K35" s="4"/>
      <c r="L35" s="11"/>
      <c r="M35" s="1"/>
      <c r="N35" s="11"/>
      <c r="O35" s="1"/>
    </row>
    <row r="36" spans="1:15" x14ac:dyDescent="0.15">
      <c r="A36" s="1"/>
      <c r="B36" s="4"/>
      <c r="C36" s="1"/>
      <c r="D36" s="1"/>
      <c r="E36" s="4" t="s">
        <v>145</v>
      </c>
      <c r="F36" s="1"/>
      <c r="G36" s="1"/>
      <c r="H36" s="1"/>
      <c r="I36" s="28">
        <f>I33</f>
        <v>0.08</v>
      </c>
      <c r="J36" s="1"/>
      <c r="K36" s="4" t="s">
        <v>145</v>
      </c>
      <c r="L36" s="11"/>
      <c r="M36" s="1"/>
      <c r="N36" s="28">
        <f>N26+N27+N28</f>
        <v>0</v>
      </c>
      <c r="O36" s="1"/>
    </row>
    <row r="37" spans="1:15" x14ac:dyDescent="0.15">
      <c r="A37" s="18" t="s">
        <v>165</v>
      </c>
      <c r="B37" s="19"/>
      <c r="C37" s="18"/>
      <c r="D37" s="18"/>
      <c r="E37" s="18"/>
      <c r="F37" s="18"/>
      <c r="G37" s="18"/>
      <c r="H37" s="18"/>
      <c r="I37" s="18"/>
      <c r="J37" s="18"/>
      <c r="K37" s="19"/>
      <c r="L37" s="18"/>
      <c r="M37" s="18"/>
      <c r="N37" s="18"/>
      <c r="O37" s="18"/>
    </row>
    <row r="38" spans="1:15" x14ac:dyDescent="0.15">
      <c r="A38" s="18" t="s">
        <v>166</v>
      </c>
      <c r="B38" s="19"/>
      <c r="C38" s="18"/>
      <c r="D38" s="18"/>
      <c r="E38" s="18"/>
      <c r="F38" s="18"/>
      <c r="G38" s="18"/>
      <c r="H38" s="20"/>
      <c r="I38" s="18"/>
      <c r="J38" s="18"/>
      <c r="K38" s="19"/>
      <c r="L38" s="18"/>
      <c r="M38" s="18"/>
      <c r="N38" s="18"/>
      <c r="O38" s="18"/>
    </row>
    <row r="39" spans="1:15" x14ac:dyDescent="0.15">
      <c r="A39" s="18" t="s">
        <v>167</v>
      </c>
      <c r="B39" s="19"/>
      <c r="C39" s="18"/>
      <c r="D39" s="18"/>
      <c r="E39" s="18"/>
      <c r="F39" s="18"/>
      <c r="G39" s="18"/>
      <c r="H39" s="18"/>
      <c r="I39" s="18"/>
      <c r="J39" s="18"/>
      <c r="K39" s="19"/>
      <c r="L39" s="18"/>
      <c r="M39" s="18"/>
      <c r="N39" s="18"/>
      <c r="O39" s="18"/>
    </row>
  </sheetData>
  <mergeCells count="46">
    <mergeCell ref="I1:O1"/>
    <mergeCell ref="J2:O2"/>
    <mergeCell ref="J3:O3"/>
    <mergeCell ref="J4:K4"/>
    <mergeCell ref="M4:O4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F30:H30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E10:I10"/>
    <mergeCell ref="E17:I17"/>
    <mergeCell ref="E23:I23"/>
    <mergeCell ref="M24:M25"/>
    <mergeCell ref="N24:N25"/>
    <mergeCell ref="O24:O25"/>
    <mergeCell ref="A1:H4"/>
    <mergeCell ref="I24:I25"/>
    <mergeCell ref="J10:J11"/>
    <mergeCell ref="J23:J25"/>
    <mergeCell ref="K24:K25"/>
    <mergeCell ref="L24:L25"/>
    <mergeCell ref="K10:O10"/>
    <mergeCell ref="K23:O23"/>
    <mergeCell ref="C7:E7"/>
    <mergeCell ref="F7:G7"/>
    <mergeCell ref="H7:I7"/>
    <mergeCell ref="L7:M7"/>
    <mergeCell ref="C8:E8"/>
  </mergeCells>
  <phoneticPr fontId="14" type="noConversion"/>
  <pageMargins left="0.70069444444444495" right="0.70069444444444495" top="0.62986111111111098" bottom="0.75138888888888899" header="0.29861111111111099" footer="0.29861111111111099"/>
  <pageSetup paperSize="9" scale="9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9"/>
  <sheetViews>
    <sheetView workbookViewId="0">
      <selection sqref="A1:XFD1048576"/>
    </sheetView>
  </sheetViews>
  <sheetFormatPr defaultColWidth="9" defaultRowHeight="13.5" x14ac:dyDescent="0.15"/>
  <cols>
    <col min="3" max="3" width="10.375"/>
    <col min="8" max="8" width="9.375"/>
    <col min="12" max="12" width="9.375"/>
  </cols>
  <sheetData>
    <row r="1" spans="1:15" x14ac:dyDescent="0.15">
      <c r="A1" s="84" t="s">
        <v>93</v>
      </c>
      <c r="B1" s="85"/>
      <c r="C1" s="85"/>
      <c r="D1" s="85"/>
      <c r="E1" s="85"/>
      <c r="F1" s="85"/>
      <c r="G1" s="85"/>
      <c r="H1" s="86"/>
      <c r="I1" s="110" t="s">
        <v>94</v>
      </c>
      <c r="J1" s="111"/>
      <c r="K1" s="111"/>
      <c r="L1" s="111"/>
      <c r="M1" s="111"/>
      <c r="N1" s="111"/>
      <c r="O1" s="112"/>
    </row>
    <row r="2" spans="1:15" x14ac:dyDescent="0.15">
      <c r="A2" s="87"/>
      <c r="B2" s="88"/>
      <c r="C2" s="88"/>
      <c r="D2" s="88"/>
      <c r="E2" s="88"/>
      <c r="F2" s="88"/>
      <c r="G2" s="88"/>
      <c r="H2" s="89"/>
      <c r="I2" s="21" t="s">
        <v>95</v>
      </c>
      <c r="J2" s="113" t="s">
        <v>96</v>
      </c>
      <c r="K2" s="114"/>
      <c r="L2" s="114"/>
      <c r="M2" s="114"/>
      <c r="N2" s="114"/>
      <c r="O2" s="115"/>
    </row>
    <row r="3" spans="1:15" x14ac:dyDescent="0.15">
      <c r="A3" s="87"/>
      <c r="B3" s="88"/>
      <c r="C3" s="88"/>
      <c r="D3" s="88"/>
      <c r="E3" s="88"/>
      <c r="F3" s="88"/>
      <c r="G3" s="88"/>
      <c r="H3" s="89"/>
      <c r="I3" s="21" t="s">
        <v>97</v>
      </c>
      <c r="J3" s="113" t="s">
        <v>98</v>
      </c>
      <c r="K3" s="114"/>
      <c r="L3" s="114"/>
      <c r="M3" s="114"/>
      <c r="N3" s="114"/>
      <c r="O3" s="115"/>
    </row>
    <row r="4" spans="1:15" x14ac:dyDescent="0.15">
      <c r="A4" s="90"/>
      <c r="B4" s="91"/>
      <c r="C4" s="91"/>
      <c r="D4" s="91"/>
      <c r="E4" s="91"/>
      <c r="F4" s="91"/>
      <c r="G4" s="91"/>
      <c r="H4" s="92"/>
      <c r="I4" s="21" t="s">
        <v>99</v>
      </c>
      <c r="J4" s="116" t="s">
        <v>100</v>
      </c>
      <c r="K4" s="116"/>
      <c r="L4" s="21" t="s">
        <v>101</v>
      </c>
      <c r="M4" s="117">
        <v>13313276238</v>
      </c>
      <c r="N4" s="118"/>
      <c r="O4" s="119"/>
    </row>
    <row r="5" spans="1:15" x14ac:dyDescent="0.15">
      <c r="A5" s="1"/>
      <c r="B5" s="1"/>
      <c r="C5" s="98"/>
      <c r="D5" s="96"/>
      <c r="E5" s="97"/>
      <c r="F5" s="98"/>
      <c r="G5" s="97"/>
      <c r="H5" s="98"/>
      <c r="I5" s="97"/>
      <c r="J5" s="22"/>
      <c r="K5" s="3" t="s">
        <v>102</v>
      </c>
      <c r="L5" s="108">
        <v>45470</v>
      </c>
      <c r="M5" s="97"/>
      <c r="N5" s="4" t="s">
        <v>103</v>
      </c>
      <c r="O5" s="1" t="s">
        <v>104</v>
      </c>
    </row>
    <row r="6" spans="1:15" x14ac:dyDescent="0.15">
      <c r="A6" s="1"/>
      <c r="B6" s="4"/>
      <c r="C6" s="98"/>
      <c r="D6" s="96"/>
      <c r="E6" s="97"/>
      <c r="F6" s="98"/>
      <c r="G6" s="97"/>
      <c r="H6" s="98"/>
      <c r="I6" s="97"/>
      <c r="J6" s="22"/>
      <c r="K6" s="3" t="s">
        <v>105</v>
      </c>
      <c r="L6" s="95" t="s">
        <v>168</v>
      </c>
      <c r="M6" s="109"/>
      <c r="N6" s="4" t="s">
        <v>106</v>
      </c>
      <c r="O6" s="1" t="s">
        <v>169</v>
      </c>
    </row>
    <row r="7" spans="1:15" ht="30.95" customHeight="1" x14ac:dyDescent="0.15">
      <c r="A7" s="1"/>
      <c r="B7" s="4"/>
      <c r="C7" s="98"/>
      <c r="D7" s="96"/>
      <c r="E7" s="97"/>
      <c r="F7" s="98"/>
      <c r="G7" s="97"/>
      <c r="H7" s="98"/>
      <c r="I7" s="97"/>
      <c r="J7" s="22"/>
      <c r="K7" s="4" t="s">
        <v>107</v>
      </c>
      <c r="L7" s="120" t="s">
        <v>170</v>
      </c>
      <c r="M7" s="107"/>
      <c r="N7" s="4" t="s">
        <v>108</v>
      </c>
      <c r="O7" s="23" t="s">
        <v>171</v>
      </c>
    </row>
    <row r="8" spans="1:15" x14ac:dyDescent="0.15">
      <c r="A8" s="4" t="s">
        <v>0</v>
      </c>
      <c r="B8" s="4" t="s">
        <v>110</v>
      </c>
      <c r="C8" s="83" t="s">
        <v>111</v>
      </c>
      <c r="D8" s="83"/>
      <c r="E8" s="83"/>
      <c r="F8" s="98" t="s">
        <v>112</v>
      </c>
      <c r="G8" s="97"/>
      <c r="H8" s="105" t="s">
        <v>113</v>
      </c>
      <c r="I8" s="100"/>
      <c r="J8" s="22"/>
      <c r="K8" s="7" t="s">
        <v>114</v>
      </c>
      <c r="L8" s="98"/>
      <c r="M8" s="97"/>
      <c r="N8" s="4" t="s">
        <v>115</v>
      </c>
      <c r="O8" s="23"/>
    </row>
    <row r="9" spans="1:15" x14ac:dyDescent="0.15">
      <c r="A9" s="2"/>
      <c r="B9" s="2"/>
      <c r="C9" s="2"/>
      <c r="D9" s="2"/>
      <c r="E9" s="2"/>
      <c r="F9" s="6"/>
      <c r="G9" s="6"/>
      <c r="H9" s="6"/>
      <c r="I9" s="2"/>
      <c r="J9" s="24"/>
      <c r="K9" s="2"/>
      <c r="L9" s="2"/>
      <c r="M9" s="2"/>
      <c r="N9" s="2"/>
      <c r="O9" s="25"/>
    </row>
    <row r="10" spans="1:15" x14ac:dyDescent="0.15">
      <c r="A10" s="82" t="s">
        <v>0</v>
      </c>
      <c r="B10" s="99" t="s">
        <v>116</v>
      </c>
      <c r="C10" s="93" t="s">
        <v>117</v>
      </c>
      <c r="D10" s="93" t="s">
        <v>0</v>
      </c>
      <c r="E10" s="98" t="s">
        <v>118</v>
      </c>
      <c r="F10" s="96"/>
      <c r="G10" s="96"/>
      <c r="H10" s="96"/>
      <c r="I10" s="97"/>
      <c r="J10" s="93" t="s">
        <v>0</v>
      </c>
      <c r="K10" s="98" t="s">
        <v>119</v>
      </c>
      <c r="L10" s="96"/>
      <c r="M10" s="96"/>
      <c r="N10" s="96"/>
      <c r="O10" s="97"/>
    </row>
    <row r="11" spans="1:15" x14ac:dyDescent="0.15">
      <c r="A11" s="83"/>
      <c r="B11" s="100"/>
      <c r="C11" s="100"/>
      <c r="D11" s="100"/>
      <c r="E11" s="4" t="s">
        <v>120</v>
      </c>
      <c r="F11" s="4" t="s">
        <v>121</v>
      </c>
      <c r="G11" s="4" t="s">
        <v>64</v>
      </c>
      <c r="H11" s="4" t="s">
        <v>122</v>
      </c>
      <c r="I11" s="4" t="s">
        <v>117</v>
      </c>
      <c r="J11" s="83"/>
      <c r="K11" s="4" t="s">
        <v>123</v>
      </c>
      <c r="L11" s="4" t="s">
        <v>124</v>
      </c>
      <c r="M11" s="4" t="s">
        <v>121</v>
      </c>
      <c r="N11" s="4" t="s">
        <v>125</v>
      </c>
      <c r="O11" s="4" t="s">
        <v>117</v>
      </c>
    </row>
    <row r="12" spans="1:15" ht="27" x14ac:dyDescent="0.15">
      <c r="A12" s="4">
        <v>1</v>
      </c>
      <c r="B12" s="4" t="s">
        <v>126</v>
      </c>
      <c r="C12" s="8">
        <f>I12</f>
        <v>0.36449999999999999</v>
      </c>
      <c r="D12" s="4">
        <v>1</v>
      </c>
      <c r="E12" s="9" t="s">
        <v>172</v>
      </c>
      <c r="F12" s="4" t="s">
        <v>128</v>
      </c>
      <c r="G12" s="1">
        <v>7.0000000000000007E-2</v>
      </c>
      <c r="H12" s="10">
        <v>6</v>
      </c>
      <c r="I12" s="10">
        <f>G12*H12-0.037*1.5</f>
        <v>0.36449999999999999</v>
      </c>
      <c r="J12" s="4">
        <v>1</v>
      </c>
      <c r="K12" s="4" t="s">
        <v>129</v>
      </c>
      <c r="L12" s="26">
        <v>1</v>
      </c>
      <c r="M12" s="4" t="s">
        <v>173</v>
      </c>
      <c r="N12" s="4">
        <f>H27</f>
        <v>4.0000000000000001E-3</v>
      </c>
      <c r="O12" s="27">
        <f>12*L12/(1/H27)</f>
        <v>4.8000000000000001E-2</v>
      </c>
    </row>
    <row r="13" spans="1:15" x14ac:dyDescent="0.15">
      <c r="A13" s="4">
        <v>2</v>
      </c>
      <c r="B13" s="4" t="s">
        <v>131</v>
      </c>
      <c r="C13" s="8">
        <f>I22</f>
        <v>0.12</v>
      </c>
      <c r="D13" s="4">
        <v>2</v>
      </c>
      <c r="E13" s="4"/>
      <c r="F13" s="4"/>
      <c r="G13" s="1"/>
      <c r="H13" s="10"/>
      <c r="I13" s="10"/>
      <c r="J13" s="4">
        <v>2</v>
      </c>
      <c r="K13" s="4" t="s">
        <v>132</v>
      </c>
      <c r="L13" s="26"/>
      <c r="M13" s="4"/>
      <c r="N13" s="4"/>
      <c r="O13" s="26"/>
    </row>
    <row r="14" spans="1:15" x14ac:dyDescent="0.15">
      <c r="A14" s="4">
        <v>3</v>
      </c>
      <c r="B14" s="4" t="s">
        <v>133</v>
      </c>
      <c r="C14" s="8">
        <f>O22</f>
        <v>4.8000000000000001E-2</v>
      </c>
      <c r="D14" s="4">
        <v>3</v>
      </c>
      <c r="E14" s="1"/>
      <c r="F14" s="1"/>
      <c r="G14" s="1"/>
      <c r="H14" s="11"/>
      <c r="I14" s="11"/>
      <c r="J14" s="4">
        <v>3</v>
      </c>
      <c r="K14" s="4" t="s">
        <v>134</v>
      </c>
      <c r="L14" s="26"/>
      <c r="M14" s="4"/>
      <c r="N14" s="4"/>
      <c r="O14" s="26"/>
    </row>
    <row r="15" spans="1:15" x14ac:dyDescent="0.15">
      <c r="A15" s="4">
        <v>4</v>
      </c>
      <c r="B15" s="4" t="s">
        <v>135</v>
      </c>
      <c r="C15" s="8">
        <f>I26</f>
        <v>0.3</v>
      </c>
      <c r="D15" s="4">
        <v>4</v>
      </c>
      <c r="E15" s="1"/>
      <c r="F15" s="1"/>
      <c r="G15" s="1"/>
      <c r="H15" s="11"/>
      <c r="I15" s="11"/>
      <c r="J15" s="4">
        <v>4</v>
      </c>
      <c r="K15" s="4" t="s">
        <v>136</v>
      </c>
      <c r="L15" s="26"/>
      <c r="M15" s="4"/>
      <c r="N15" s="4"/>
      <c r="O15" s="26"/>
    </row>
    <row r="16" spans="1:15" x14ac:dyDescent="0.15">
      <c r="A16" s="4">
        <v>5</v>
      </c>
      <c r="B16" s="4" t="s">
        <v>137</v>
      </c>
      <c r="C16" s="8">
        <f>I36</f>
        <v>0.12</v>
      </c>
      <c r="D16" s="4">
        <v>5</v>
      </c>
      <c r="E16" s="1"/>
      <c r="F16" s="1"/>
      <c r="G16" s="1"/>
      <c r="H16" s="11"/>
      <c r="I16" s="11"/>
      <c r="J16" s="4">
        <v>5</v>
      </c>
      <c r="K16" s="4" t="s">
        <v>138</v>
      </c>
      <c r="L16" s="26">
        <f>0</f>
        <v>0</v>
      </c>
      <c r="M16" s="4"/>
      <c r="N16" s="4"/>
      <c r="O16" s="26"/>
    </row>
    <row r="17" spans="1:15" x14ac:dyDescent="0.15">
      <c r="A17" s="4">
        <v>6</v>
      </c>
      <c r="B17" s="4" t="s">
        <v>139</v>
      </c>
      <c r="C17" s="8">
        <f>N36</f>
        <v>0</v>
      </c>
      <c r="D17" s="1"/>
      <c r="E17" s="98" t="s">
        <v>140</v>
      </c>
      <c r="F17" s="96"/>
      <c r="G17" s="96"/>
      <c r="H17" s="96"/>
      <c r="I17" s="97"/>
      <c r="J17" s="4">
        <v>6</v>
      </c>
      <c r="K17" s="4"/>
      <c r="L17" s="11"/>
      <c r="M17" s="1"/>
      <c r="N17" s="1"/>
      <c r="O17" s="11"/>
    </row>
    <row r="18" spans="1:15" x14ac:dyDescent="0.15">
      <c r="A18" s="4">
        <v>7</v>
      </c>
      <c r="B18" s="4"/>
      <c r="C18" s="12"/>
      <c r="D18" s="1"/>
      <c r="E18" s="4" t="s">
        <v>120</v>
      </c>
      <c r="F18" s="4" t="s">
        <v>121</v>
      </c>
      <c r="G18" s="4" t="s">
        <v>64</v>
      </c>
      <c r="H18" s="4" t="s">
        <v>122</v>
      </c>
      <c r="I18" s="4" t="s">
        <v>117</v>
      </c>
      <c r="J18" s="4">
        <v>7</v>
      </c>
      <c r="K18" s="4"/>
      <c r="L18" s="11"/>
      <c r="M18" s="1"/>
      <c r="N18" s="1"/>
      <c r="O18" s="11"/>
    </row>
    <row r="19" spans="1:15" x14ac:dyDescent="0.15">
      <c r="A19" s="4">
        <v>8</v>
      </c>
      <c r="B19" s="4" t="s">
        <v>141</v>
      </c>
      <c r="C19" s="8">
        <f>C12+C13+C14+C15+C16+C17</f>
        <v>0.95250000000000001</v>
      </c>
      <c r="D19" s="4">
        <v>1</v>
      </c>
      <c r="E19" s="4" t="s">
        <v>174</v>
      </c>
      <c r="F19" s="4"/>
      <c r="G19" s="1"/>
      <c r="H19" s="11"/>
      <c r="I19" s="10">
        <v>0.12</v>
      </c>
      <c r="J19" s="4">
        <v>8</v>
      </c>
      <c r="K19" s="4"/>
      <c r="L19" s="11"/>
      <c r="M19" s="1"/>
      <c r="N19" s="1"/>
      <c r="O19" s="11"/>
    </row>
    <row r="20" spans="1:15" x14ac:dyDescent="0.15">
      <c r="A20" s="4">
        <v>9</v>
      </c>
      <c r="B20" s="4" t="s">
        <v>142</v>
      </c>
      <c r="C20" s="12">
        <v>0.02</v>
      </c>
      <c r="D20" s="4">
        <v>2</v>
      </c>
      <c r="E20" s="13"/>
      <c r="F20" s="1"/>
      <c r="G20" s="1"/>
      <c r="H20" s="11"/>
      <c r="I20" s="11"/>
      <c r="J20" s="4">
        <v>9</v>
      </c>
      <c r="K20" s="4"/>
      <c r="L20" s="11"/>
      <c r="M20" s="1"/>
      <c r="N20" s="1"/>
      <c r="O20" s="11"/>
    </row>
    <row r="21" spans="1:15" x14ac:dyDescent="0.15">
      <c r="A21" s="4">
        <v>10</v>
      </c>
      <c r="B21" s="4" t="s">
        <v>143</v>
      </c>
      <c r="C21" s="12">
        <v>0.02</v>
      </c>
      <c r="D21" s="4">
        <v>3</v>
      </c>
      <c r="E21" s="1"/>
      <c r="F21" s="1"/>
      <c r="G21" s="1"/>
      <c r="H21" s="11"/>
      <c r="I21" s="11"/>
      <c r="J21" s="4">
        <v>10</v>
      </c>
      <c r="K21" s="4"/>
      <c r="L21" s="11"/>
      <c r="M21" s="1"/>
      <c r="N21" s="1"/>
      <c r="O21" s="11"/>
    </row>
    <row r="22" spans="1:15" x14ac:dyDescent="0.15">
      <c r="A22" s="4">
        <v>11</v>
      </c>
      <c r="B22" s="4" t="s">
        <v>144</v>
      </c>
      <c r="C22" s="12">
        <f>C19*3%</f>
        <v>2.8575E-2</v>
      </c>
      <c r="D22" s="1"/>
      <c r="E22" s="4" t="s">
        <v>145</v>
      </c>
      <c r="F22" s="1"/>
      <c r="G22" s="1"/>
      <c r="H22" s="11"/>
      <c r="I22" s="28">
        <f>I19+I20+I21</f>
        <v>0.12</v>
      </c>
      <c r="J22" s="1"/>
      <c r="K22" s="4" t="s">
        <v>146</v>
      </c>
      <c r="L22" s="11"/>
      <c r="M22" s="1"/>
      <c r="N22" s="1"/>
      <c r="O22" s="28">
        <f>O12</f>
        <v>4.8000000000000001E-2</v>
      </c>
    </row>
    <row r="23" spans="1:15" x14ac:dyDescent="0.15">
      <c r="A23" s="4">
        <v>12</v>
      </c>
      <c r="B23" s="7" t="s">
        <v>147</v>
      </c>
      <c r="C23" s="12">
        <f>C19*3%</f>
        <v>2.8575E-2</v>
      </c>
      <c r="D23" s="82" t="s">
        <v>0</v>
      </c>
      <c r="E23" s="104" t="s">
        <v>148</v>
      </c>
      <c r="F23" s="105"/>
      <c r="G23" s="105"/>
      <c r="H23" s="105"/>
      <c r="I23" s="100"/>
      <c r="J23" s="82" t="s">
        <v>0</v>
      </c>
      <c r="K23" s="98" t="s">
        <v>149</v>
      </c>
      <c r="L23" s="96"/>
      <c r="M23" s="96"/>
      <c r="N23" s="96"/>
      <c r="O23" s="97"/>
    </row>
    <row r="24" spans="1:15" x14ac:dyDescent="0.15">
      <c r="A24" s="4">
        <v>13</v>
      </c>
      <c r="B24" s="14"/>
      <c r="C24" s="12"/>
      <c r="D24" s="94"/>
      <c r="E24" s="82" t="s">
        <v>150</v>
      </c>
      <c r="F24" s="15" t="s">
        <v>151</v>
      </c>
      <c r="G24" s="82" t="s">
        <v>152</v>
      </c>
      <c r="H24" s="82" t="s">
        <v>153</v>
      </c>
      <c r="I24" s="82" t="s">
        <v>117</v>
      </c>
      <c r="J24" s="94"/>
      <c r="K24" s="82" t="s">
        <v>154</v>
      </c>
      <c r="L24" s="82" t="s">
        <v>122</v>
      </c>
      <c r="M24" s="82" t="s">
        <v>155</v>
      </c>
      <c r="N24" s="82" t="s">
        <v>117</v>
      </c>
      <c r="O24" s="82" t="s">
        <v>9</v>
      </c>
    </row>
    <row r="25" spans="1:15" x14ac:dyDescent="0.15">
      <c r="A25" s="4">
        <v>14</v>
      </c>
      <c r="B25" s="14"/>
      <c r="C25" s="12"/>
      <c r="D25" s="83"/>
      <c r="E25" s="83"/>
      <c r="F25" s="16" t="s">
        <v>156</v>
      </c>
      <c r="G25" s="83"/>
      <c r="H25" s="83"/>
      <c r="I25" s="83"/>
      <c r="J25" s="83"/>
      <c r="K25" s="83"/>
      <c r="L25" s="83"/>
      <c r="M25" s="83"/>
      <c r="N25" s="83"/>
      <c r="O25" s="83"/>
    </row>
    <row r="26" spans="1:15" x14ac:dyDescent="0.15">
      <c r="A26" s="4">
        <v>15</v>
      </c>
      <c r="B26" s="4" t="s">
        <v>157</v>
      </c>
      <c r="C26" s="8">
        <f>C19+C20+C21+C22+C23</f>
        <v>1.04965</v>
      </c>
      <c r="D26" s="4">
        <v>1</v>
      </c>
      <c r="E26" s="4" t="s">
        <v>158</v>
      </c>
      <c r="F26" s="1"/>
      <c r="G26" s="1"/>
      <c r="H26" s="1"/>
      <c r="I26" s="29">
        <f>I27+I28+I29+I30+I31+I32</f>
        <v>0.3</v>
      </c>
      <c r="J26" s="4">
        <v>1</v>
      </c>
      <c r="K26" s="4"/>
      <c r="L26" s="11"/>
      <c r="M26" s="1">
        <v>100000</v>
      </c>
      <c r="N26" s="30">
        <f>L26/M26</f>
        <v>0</v>
      </c>
      <c r="O26" s="1"/>
    </row>
    <row r="27" spans="1:15" x14ac:dyDescent="0.15">
      <c r="A27" s="4">
        <v>16</v>
      </c>
      <c r="B27" s="4" t="s">
        <v>159</v>
      </c>
      <c r="C27" s="12">
        <f>C26*5%</f>
        <v>5.2482500000000001E-2</v>
      </c>
      <c r="D27" s="101" t="s">
        <v>160</v>
      </c>
      <c r="E27" s="14" t="s">
        <v>175</v>
      </c>
      <c r="F27" s="1">
        <v>25</v>
      </c>
      <c r="G27" s="1"/>
      <c r="H27" s="1">
        <v>4.0000000000000001E-3</v>
      </c>
      <c r="I27" s="11">
        <f t="shared" ref="I27:I29" si="0">F27*H27</f>
        <v>0.1</v>
      </c>
      <c r="J27" s="4">
        <v>2</v>
      </c>
      <c r="K27" s="4"/>
      <c r="L27" s="4"/>
      <c r="M27" s="1"/>
      <c r="N27" s="30"/>
      <c r="O27" s="1"/>
    </row>
    <row r="28" spans="1:15" x14ac:dyDescent="0.15">
      <c r="A28" s="4">
        <v>17</v>
      </c>
      <c r="B28" s="4" t="s">
        <v>162</v>
      </c>
      <c r="C28" s="8">
        <f>C26+C27</f>
        <v>1.1021325</v>
      </c>
      <c r="D28" s="102"/>
      <c r="E28" s="14" t="s">
        <v>176</v>
      </c>
      <c r="F28" s="1">
        <v>25</v>
      </c>
      <c r="G28" s="1"/>
      <c r="H28" s="1">
        <v>6.0000000000000001E-3</v>
      </c>
      <c r="I28" s="11">
        <f t="shared" si="0"/>
        <v>0.15</v>
      </c>
      <c r="J28" s="4">
        <v>3</v>
      </c>
      <c r="K28" s="4"/>
      <c r="L28" s="11"/>
      <c r="M28" s="1"/>
      <c r="N28" s="30"/>
      <c r="O28" s="1"/>
    </row>
    <row r="29" spans="1:15" x14ac:dyDescent="0.15">
      <c r="A29" s="4">
        <v>18</v>
      </c>
      <c r="B29" s="4" t="s">
        <v>163</v>
      </c>
      <c r="C29" s="12">
        <f>C28*0.13</f>
        <v>0.14327722500000001</v>
      </c>
      <c r="D29" s="102"/>
      <c r="E29" s="14" t="s">
        <v>82</v>
      </c>
      <c r="F29" s="1">
        <v>25</v>
      </c>
      <c r="G29" s="1"/>
      <c r="H29" s="1">
        <v>2E-3</v>
      </c>
      <c r="I29" s="11">
        <f t="shared" si="0"/>
        <v>0.05</v>
      </c>
      <c r="J29" s="4">
        <v>4</v>
      </c>
      <c r="K29" s="4"/>
      <c r="L29" s="11"/>
      <c r="M29" s="1"/>
      <c r="N29" s="11"/>
      <c r="O29" s="1"/>
    </row>
    <row r="30" spans="1:15" ht="18" customHeight="1" x14ac:dyDescent="0.15">
      <c r="A30" s="4"/>
      <c r="B30" s="4"/>
      <c r="C30" s="12"/>
      <c r="D30" s="102"/>
      <c r="E30" s="14"/>
      <c r="F30" s="1"/>
      <c r="G30" s="1"/>
      <c r="H30" s="1"/>
      <c r="I30" s="11"/>
      <c r="J30" s="4"/>
      <c r="K30" s="4"/>
      <c r="L30" s="11"/>
      <c r="M30" s="1"/>
      <c r="N30" s="11"/>
      <c r="O30" s="1"/>
    </row>
    <row r="31" spans="1:15" x14ac:dyDescent="0.15">
      <c r="A31" s="4">
        <v>19</v>
      </c>
      <c r="B31" s="4" t="s">
        <v>115</v>
      </c>
      <c r="C31" s="8">
        <f>C28+C29</f>
        <v>1.245409725</v>
      </c>
      <c r="D31" s="103"/>
      <c r="E31" s="9"/>
      <c r="F31" s="98"/>
      <c r="G31" s="96"/>
      <c r="H31" s="97"/>
      <c r="I31" s="11"/>
      <c r="J31" s="1"/>
      <c r="K31" s="4"/>
      <c r="L31" s="11"/>
      <c r="M31" s="1"/>
      <c r="N31" s="11"/>
      <c r="O31" s="1"/>
    </row>
    <row r="32" spans="1:15" x14ac:dyDescent="0.15">
      <c r="A32" s="17"/>
      <c r="B32" s="14"/>
      <c r="C32" s="11"/>
      <c r="D32" s="5"/>
      <c r="E32" s="4"/>
      <c r="F32" s="1"/>
      <c r="G32" s="1"/>
      <c r="H32" s="1"/>
      <c r="I32" s="11"/>
      <c r="J32" s="1"/>
      <c r="K32" s="4"/>
      <c r="L32" s="11"/>
      <c r="M32" s="1"/>
      <c r="N32" s="11"/>
      <c r="O32" s="1"/>
    </row>
    <row r="33" spans="1:15" x14ac:dyDescent="0.15">
      <c r="A33" s="17"/>
      <c r="B33" s="14"/>
      <c r="C33" s="11"/>
      <c r="D33" s="4">
        <v>2</v>
      </c>
      <c r="E33" s="4" t="s">
        <v>137</v>
      </c>
      <c r="F33" s="1">
        <v>10</v>
      </c>
      <c r="G33" s="1"/>
      <c r="H33" s="1">
        <f>H27+H28+H29+H30</f>
        <v>1.2E-2</v>
      </c>
      <c r="I33" s="11">
        <f>F33*H33</f>
        <v>0.12</v>
      </c>
      <c r="J33" s="1"/>
      <c r="K33" s="4"/>
      <c r="L33" s="11"/>
      <c r="M33" s="1"/>
      <c r="N33" s="11"/>
      <c r="O33" s="1"/>
    </row>
    <row r="34" spans="1:15" x14ac:dyDescent="0.15">
      <c r="A34" s="17"/>
      <c r="B34" s="14"/>
      <c r="C34" s="11"/>
      <c r="D34" s="4">
        <v>3</v>
      </c>
      <c r="E34" s="1"/>
      <c r="F34" s="1"/>
      <c r="G34" s="1"/>
      <c r="H34" s="1"/>
      <c r="I34" s="11"/>
      <c r="J34" s="1"/>
      <c r="K34" s="4"/>
      <c r="L34" s="11"/>
      <c r="M34" s="1"/>
      <c r="N34" s="11"/>
      <c r="O34" s="1"/>
    </row>
    <row r="35" spans="1:15" x14ac:dyDescent="0.15">
      <c r="A35" s="17"/>
      <c r="B35" s="14"/>
      <c r="C35" s="11"/>
      <c r="D35" s="4"/>
      <c r="E35" s="1"/>
      <c r="F35" s="1"/>
      <c r="G35" s="1"/>
      <c r="H35" s="1"/>
      <c r="I35" s="11"/>
      <c r="J35" s="1"/>
      <c r="K35" s="4"/>
      <c r="L35" s="11"/>
      <c r="M35" s="1"/>
      <c r="N35" s="11"/>
      <c r="O35" s="1"/>
    </row>
    <row r="36" spans="1:15" x14ac:dyDescent="0.15">
      <c r="A36" s="1"/>
      <c r="B36" s="4"/>
      <c r="C36" s="1"/>
      <c r="D36" s="1"/>
      <c r="E36" s="4" t="s">
        <v>145</v>
      </c>
      <c r="F36" s="1"/>
      <c r="G36" s="1"/>
      <c r="H36" s="1"/>
      <c r="I36" s="28">
        <f>I33</f>
        <v>0.12</v>
      </c>
      <c r="J36" s="1"/>
      <c r="K36" s="4" t="s">
        <v>145</v>
      </c>
      <c r="L36" s="11"/>
      <c r="M36" s="1"/>
      <c r="N36" s="28">
        <f>N26+N27+N28</f>
        <v>0</v>
      </c>
      <c r="O36" s="1"/>
    </row>
    <row r="37" spans="1:15" x14ac:dyDescent="0.15">
      <c r="A37" s="18" t="s">
        <v>165</v>
      </c>
      <c r="B37" s="19"/>
      <c r="C37" s="18"/>
      <c r="D37" s="18"/>
      <c r="E37" s="18"/>
      <c r="F37" s="18"/>
      <c r="G37" s="18"/>
      <c r="H37" s="18"/>
      <c r="I37" s="18"/>
      <c r="J37" s="18"/>
      <c r="K37" s="19"/>
      <c r="L37" s="18"/>
      <c r="M37" s="18"/>
      <c r="N37" s="18"/>
      <c r="O37" s="18"/>
    </row>
    <row r="38" spans="1:15" x14ac:dyDescent="0.15">
      <c r="A38" s="18" t="s">
        <v>166</v>
      </c>
      <c r="B38" s="19"/>
      <c r="C38" s="18"/>
      <c r="D38" s="18"/>
      <c r="E38" s="18"/>
      <c r="F38" s="18"/>
      <c r="G38" s="18"/>
      <c r="H38" s="20"/>
      <c r="I38" s="18"/>
      <c r="J38" s="18"/>
      <c r="K38" s="19"/>
      <c r="L38" s="18"/>
      <c r="M38" s="18"/>
      <c r="N38" s="18"/>
      <c r="O38" s="18"/>
    </row>
    <row r="39" spans="1:15" x14ac:dyDescent="0.15">
      <c r="A39" s="18" t="s">
        <v>167</v>
      </c>
      <c r="B39" s="19"/>
      <c r="C39" s="18"/>
      <c r="D39" s="18"/>
      <c r="E39" s="18"/>
      <c r="F39" s="18"/>
      <c r="G39" s="18"/>
      <c r="H39" s="18"/>
      <c r="I39" s="18"/>
      <c r="J39" s="18"/>
      <c r="K39" s="19"/>
      <c r="L39" s="18"/>
      <c r="M39" s="18"/>
      <c r="N39" s="18"/>
      <c r="O39" s="18"/>
    </row>
  </sheetData>
  <mergeCells count="45">
    <mergeCell ref="I1:O1"/>
    <mergeCell ref="J2:O2"/>
    <mergeCell ref="J3:O3"/>
    <mergeCell ref="J4:K4"/>
    <mergeCell ref="M4:O4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E10:I10"/>
    <mergeCell ref="E17:I17"/>
    <mergeCell ref="E23:I23"/>
    <mergeCell ref="M24:M25"/>
    <mergeCell ref="N24:N25"/>
    <mergeCell ref="O24:O25"/>
    <mergeCell ref="A1:H4"/>
    <mergeCell ref="I24:I25"/>
    <mergeCell ref="J10:J11"/>
    <mergeCell ref="J23:J25"/>
    <mergeCell ref="K24:K25"/>
    <mergeCell ref="L24:L25"/>
    <mergeCell ref="K10:O10"/>
    <mergeCell ref="K23:O23"/>
    <mergeCell ref="C7:E7"/>
    <mergeCell ref="F7:G7"/>
    <mergeCell ref="H7:I7"/>
    <mergeCell ref="L7:M7"/>
    <mergeCell ref="C8:E8"/>
  </mergeCells>
  <phoneticPr fontId="14" type="noConversion"/>
  <pageMargins left="0.70069444444444495" right="0.70069444444444495" top="0.62986111111111098" bottom="0.75138888888888899" header="0.29861111111111099" footer="0.29861111111111099"/>
  <pageSetup paperSize="9" scale="9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9"/>
  <sheetViews>
    <sheetView topLeftCell="A4" workbookViewId="0">
      <selection activeCell="C28" sqref="C28"/>
    </sheetView>
  </sheetViews>
  <sheetFormatPr defaultColWidth="9" defaultRowHeight="13.5" x14ac:dyDescent="0.15"/>
  <cols>
    <col min="3" max="3" width="10.375"/>
    <col min="8" max="8" width="9.375"/>
    <col min="12" max="12" width="9.375"/>
    <col min="16" max="16" width="12.625"/>
  </cols>
  <sheetData>
    <row r="1" spans="1:15" x14ac:dyDescent="0.15">
      <c r="A1" s="84" t="s">
        <v>93</v>
      </c>
      <c r="B1" s="85"/>
      <c r="C1" s="85"/>
      <c r="D1" s="85"/>
      <c r="E1" s="85"/>
      <c r="F1" s="85"/>
      <c r="G1" s="85"/>
      <c r="H1" s="86"/>
      <c r="I1" s="110" t="s">
        <v>94</v>
      </c>
      <c r="J1" s="111"/>
      <c r="K1" s="111"/>
      <c r="L1" s="111"/>
      <c r="M1" s="111"/>
      <c r="N1" s="111"/>
      <c r="O1" s="112"/>
    </row>
    <row r="2" spans="1:15" x14ac:dyDescent="0.15">
      <c r="A2" s="87"/>
      <c r="B2" s="88"/>
      <c r="C2" s="88"/>
      <c r="D2" s="88"/>
      <c r="E2" s="88"/>
      <c r="F2" s="88"/>
      <c r="G2" s="88"/>
      <c r="H2" s="89"/>
      <c r="I2" s="21" t="s">
        <v>95</v>
      </c>
      <c r="J2" s="113" t="s">
        <v>96</v>
      </c>
      <c r="K2" s="114"/>
      <c r="L2" s="114"/>
      <c r="M2" s="114"/>
      <c r="N2" s="114"/>
      <c r="O2" s="115"/>
    </row>
    <row r="3" spans="1:15" x14ac:dyDescent="0.15">
      <c r="A3" s="87"/>
      <c r="B3" s="88"/>
      <c r="C3" s="88"/>
      <c r="D3" s="88"/>
      <c r="E3" s="88"/>
      <c r="F3" s="88"/>
      <c r="G3" s="88"/>
      <c r="H3" s="89"/>
      <c r="I3" s="21" t="s">
        <v>97</v>
      </c>
      <c r="J3" s="113" t="s">
        <v>98</v>
      </c>
      <c r="K3" s="114"/>
      <c r="L3" s="114"/>
      <c r="M3" s="114"/>
      <c r="N3" s="114"/>
      <c r="O3" s="115"/>
    </row>
    <row r="4" spans="1:15" x14ac:dyDescent="0.15">
      <c r="A4" s="90"/>
      <c r="B4" s="91"/>
      <c r="C4" s="91"/>
      <c r="D4" s="91"/>
      <c r="E4" s="91"/>
      <c r="F4" s="91"/>
      <c r="G4" s="91"/>
      <c r="H4" s="92"/>
      <c r="I4" s="21" t="s">
        <v>99</v>
      </c>
      <c r="J4" s="116" t="s">
        <v>100</v>
      </c>
      <c r="K4" s="116"/>
      <c r="L4" s="21" t="s">
        <v>101</v>
      </c>
      <c r="M4" s="117">
        <v>13313276238</v>
      </c>
      <c r="N4" s="118"/>
      <c r="O4" s="119"/>
    </row>
    <row r="5" spans="1:15" x14ac:dyDescent="0.15">
      <c r="A5" s="1"/>
      <c r="B5" s="1"/>
      <c r="C5" s="98"/>
      <c r="D5" s="96"/>
      <c r="E5" s="97"/>
      <c r="F5" s="98"/>
      <c r="G5" s="97"/>
      <c r="H5" s="98"/>
      <c r="I5" s="97"/>
      <c r="J5" s="22"/>
      <c r="K5" s="3" t="s">
        <v>102</v>
      </c>
      <c r="L5" s="108">
        <v>45531</v>
      </c>
      <c r="M5" s="97"/>
      <c r="N5" s="4" t="s">
        <v>103</v>
      </c>
      <c r="O5" s="1" t="s">
        <v>104</v>
      </c>
    </row>
    <row r="6" spans="1:15" ht="24" customHeight="1" x14ac:dyDescent="0.15">
      <c r="A6" s="1"/>
      <c r="B6" s="4"/>
      <c r="C6" s="98"/>
      <c r="D6" s="96"/>
      <c r="E6" s="97"/>
      <c r="F6" s="98"/>
      <c r="G6" s="97"/>
      <c r="H6" s="98"/>
      <c r="I6" s="97"/>
      <c r="J6" s="22"/>
      <c r="K6" s="3" t="s">
        <v>105</v>
      </c>
      <c r="L6" s="95" t="s">
        <v>177</v>
      </c>
      <c r="M6" s="109"/>
      <c r="N6" s="4" t="s">
        <v>106</v>
      </c>
      <c r="O6" s="1"/>
    </row>
    <row r="7" spans="1:15" ht="24" customHeight="1" x14ac:dyDescent="0.15">
      <c r="A7" s="1"/>
      <c r="B7" s="4"/>
      <c r="C7" s="98"/>
      <c r="D7" s="96"/>
      <c r="E7" s="97"/>
      <c r="F7" s="98"/>
      <c r="G7" s="97"/>
      <c r="H7" s="98"/>
      <c r="I7" s="97"/>
      <c r="J7" s="22"/>
      <c r="K7" s="4" t="s">
        <v>107</v>
      </c>
      <c r="L7" s="120" t="s">
        <v>178</v>
      </c>
      <c r="M7" s="107"/>
      <c r="N7" s="4" t="s">
        <v>108</v>
      </c>
      <c r="O7" s="23" t="s">
        <v>179</v>
      </c>
    </row>
    <row r="8" spans="1:15" x14ac:dyDescent="0.15">
      <c r="A8" s="4" t="s">
        <v>0</v>
      </c>
      <c r="B8" s="4" t="s">
        <v>110</v>
      </c>
      <c r="C8" s="83" t="s">
        <v>111</v>
      </c>
      <c r="D8" s="83"/>
      <c r="E8" s="83"/>
      <c r="F8" s="98" t="s">
        <v>112</v>
      </c>
      <c r="G8" s="97"/>
      <c r="H8" s="105" t="s">
        <v>113</v>
      </c>
      <c r="I8" s="100"/>
      <c r="J8" s="22"/>
      <c r="K8" s="7" t="s">
        <v>114</v>
      </c>
      <c r="L8" s="98"/>
      <c r="M8" s="97"/>
      <c r="N8" s="4" t="s">
        <v>115</v>
      </c>
      <c r="O8" s="23"/>
    </row>
    <row r="9" spans="1:15" x14ac:dyDescent="0.15">
      <c r="A9" s="2"/>
      <c r="B9" s="2"/>
      <c r="C9" s="2"/>
      <c r="D9" s="2"/>
      <c r="E9" s="2"/>
      <c r="F9" s="6"/>
      <c r="G9" s="6"/>
      <c r="H9" s="6"/>
      <c r="I9" s="2"/>
      <c r="J9" s="24"/>
      <c r="K9" s="2"/>
      <c r="L9" s="2"/>
      <c r="M9" s="2"/>
      <c r="N9" s="2"/>
      <c r="O9" s="25"/>
    </row>
    <row r="10" spans="1:15" x14ac:dyDescent="0.15">
      <c r="A10" s="82" t="s">
        <v>0</v>
      </c>
      <c r="B10" s="99" t="s">
        <v>116</v>
      </c>
      <c r="C10" s="93" t="s">
        <v>117</v>
      </c>
      <c r="D10" s="93" t="s">
        <v>0</v>
      </c>
      <c r="E10" s="98" t="s">
        <v>118</v>
      </c>
      <c r="F10" s="96"/>
      <c r="G10" s="96"/>
      <c r="H10" s="96"/>
      <c r="I10" s="97"/>
      <c r="J10" s="93" t="s">
        <v>0</v>
      </c>
      <c r="K10" s="98" t="s">
        <v>119</v>
      </c>
      <c r="L10" s="96"/>
      <c r="M10" s="96"/>
      <c r="N10" s="96"/>
      <c r="O10" s="97"/>
    </row>
    <row r="11" spans="1:15" x14ac:dyDescent="0.15">
      <c r="A11" s="83"/>
      <c r="B11" s="100"/>
      <c r="C11" s="100"/>
      <c r="D11" s="100"/>
      <c r="E11" s="4" t="s">
        <v>120</v>
      </c>
      <c r="F11" s="4" t="s">
        <v>121</v>
      </c>
      <c r="G11" s="4" t="s">
        <v>64</v>
      </c>
      <c r="H11" s="4" t="s">
        <v>122</v>
      </c>
      <c r="I11" s="4" t="s">
        <v>117</v>
      </c>
      <c r="J11" s="83"/>
      <c r="K11" s="4" t="s">
        <v>123</v>
      </c>
      <c r="L11" s="4" t="s">
        <v>124</v>
      </c>
      <c r="M11" s="4" t="s">
        <v>121</v>
      </c>
      <c r="N11" s="4" t="s">
        <v>125</v>
      </c>
      <c r="O11" s="4" t="s">
        <v>117</v>
      </c>
    </row>
    <row r="12" spans="1:15" x14ac:dyDescent="0.15">
      <c r="A12" s="4">
        <v>1</v>
      </c>
      <c r="B12" s="4" t="s">
        <v>126</v>
      </c>
      <c r="C12" s="8">
        <f>I12+I13</f>
        <v>1.4570000000000001</v>
      </c>
      <c r="D12" s="4">
        <v>1</v>
      </c>
      <c r="E12" s="9" t="s">
        <v>180</v>
      </c>
      <c r="F12" s="4" t="s">
        <v>128</v>
      </c>
      <c r="G12" s="1">
        <v>0.2374</v>
      </c>
      <c r="H12" s="10">
        <v>5</v>
      </c>
      <c r="I12" s="10">
        <f>G12*H12</f>
        <v>1.1870000000000001</v>
      </c>
      <c r="J12" s="4">
        <v>1</v>
      </c>
      <c r="K12" s="4" t="s">
        <v>129</v>
      </c>
      <c r="L12" s="26">
        <v>1</v>
      </c>
      <c r="M12" s="4" t="s">
        <v>181</v>
      </c>
      <c r="N12" s="4">
        <f>H27</f>
        <v>5.0000000000000001E-3</v>
      </c>
      <c r="O12" s="27">
        <f>10*L12/(1/H27)</f>
        <v>0.05</v>
      </c>
    </row>
    <row r="13" spans="1:15" x14ac:dyDescent="0.15">
      <c r="A13" s="4">
        <v>2</v>
      </c>
      <c r="B13" s="4" t="s">
        <v>131</v>
      </c>
      <c r="C13" s="8">
        <f>I22</f>
        <v>0</v>
      </c>
      <c r="D13" s="4">
        <v>2</v>
      </c>
      <c r="E13" s="9" t="s">
        <v>182</v>
      </c>
      <c r="F13" s="4" t="s">
        <v>128</v>
      </c>
      <c r="G13" s="1">
        <v>5.3999999999999999E-2</v>
      </c>
      <c r="H13" s="10">
        <v>5</v>
      </c>
      <c r="I13" s="10">
        <f>G13*H13</f>
        <v>0.27</v>
      </c>
      <c r="J13" s="4">
        <v>2</v>
      </c>
      <c r="K13" s="4" t="s">
        <v>132</v>
      </c>
      <c r="L13" s="26"/>
      <c r="M13" s="4"/>
      <c r="N13" s="4"/>
      <c r="O13" s="26"/>
    </row>
    <row r="14" spans="1:15" x14ac:dyDescent="0.15">
      <c r="A14" s="4">
        <v>3</v>
      </c>
      <c r="B14" s="4" t="s">
        <v>133</v>
      </c>
      <c r="C14" s="8">
        <f>O22</f>
        <v>0.05</v>
      </c>
      <c r="D14" s="4">
        <v>3</v>
      </c>
      <c r="E14" s="1"/>
      <c r="F14" s="1"/>
      <c r="G14" s="1"/>
      <c r="H14" s="11"/>
      <c r="I14" s="11"/>
      <c r="J14" s="4">
        <v>3</v>
      </c>
      <c r="K14" s="4" t="s">
        <v>134</v>
      </c>
      <c r="L14" s="26"/>
      <c r="M14" s="4"/>
      <c r="N14" s="4"/>
      <c r="O14" s="26"/>
    </row>
    <row r="15" spans="1:15" x14ac:dyDescent="0.15">
      <c r="A15" s="4">
        <v>4</v>
      </c>
      <c r="B15" s="4" t="s">
        <v>135</v>
      </c>
      <c r="C15" s="8">
        <f>I26</f>
        <v>0.32500000000000001</v>
      </c>
      <c r="D15" s="4">
        <v>4</v>
      </c>
      <c r="E15" s="1"/>
      <c r="F15" s="1"/>
      <c r="G15" s="1"/>
      <c r="H15" s="11"/>
      <c r="I15" s="11"/>
      <c r="J15" s="4">
        <v>4</v>
      </c>
      <c r="K15" s="4" t="s">
        <v>136</v>
      </c>
      <c r="L15" s="26"/>
      <c r="M15" s="4"/>
      <c r="N15" s="4"/>
      <c r="O15" s="26"/>
    </row>
    <row r="16" spans="1:15" x14ac:dyDescent="0.15">
      <c r="A16" s="4">
        <v>5</v>
      </c>
      <c r="B16" s="4" t="s">
        <v>137</v>
      </c>
      <c r="C16" s="8">
        <f>I36</f>
        <v>0.13</v>
      </c>
      <c r="D16" s="4">
        <v>5</v>
      </c>
      <c r="E16" s="1"/>
      <c r="F16" s="1"/>
      <c r="G16" s="1"/>
      <c r="H16" s="11"/>
      <c r="I16" s="11"/>
      <c r="J16" s="4">
        <v>5</v>
      </c>
      <c r="K16" s="4" t="s">
        <v>138</v>
      </c>
      <c r="L16" s="26">
        <f>0</f>
        <v>0</v>
      </c>
      <c r="M16" s="4"/>
      <c r="N16" s="4"/>
      <c r="O16" s="26"/>
    </row>
    <row r="17" spans="1:15" x14ac:dyDescent="0.15">
      <c r="A17" s="4">
        <v>6</v>
      </c>
      <c r="B17" s="4" t="s">
        <v>139</v>
      </c>
      <c r="C17" s="8">
        <f>N36</f>
        <v>0.05</v>
      </c>
      <c r="D17" s="1"/>
      <c r="E17" s="98" t="s">
        <v>140</v>
      </c>
      <c r="F17" s="96"/>
      <c r="G17" s="96"/>
      <c r="H17" s="96"/>
      <c r="I17" s="97"/>
      <c r="J17" s="4">
        <v>6</v>
      </c>
      <c r="K17" s="4"/>
      <c r="L17" s="11"/>
      <c r="M17" s="1"/>
      <c r="N17" s="1"/>
      <c r="O17" s="11"/>
    </row>
    <row r="18" spans="1:15" x14ac:dyDescent="0.15">
      <c r="A18" s="4">
        <v>7</v>
      </c>
      <c r="B18" s="4"/>
      <c r="C18" s="12"/>
      <c r="D18" s="1"/>
      <c r="E18" s="4" t="s">
        <v>120</v>
      </c>
      <c r="F18" s="4" t="s">
        <v>121</v>
      </c>
      <c r="G18" s="4" t="s">
        <v>64</v>
      </c>
      <c r="H18" s="4" t="s">
        <v>122</v>
      </c>
      <c r="I18" s="4" t="s">
        <v>117</v>
      </c>
      <c r="J18" s="4">
        <v>7</v>
      </c>
      <c r="K18" s="4"/>
      <c r="L18" s="11"/>
      <c r="M18" s="1"/>
      <c r="N18" s="1"/>
      <c r="O18" s="11"/>
    </row>
    <row r="19" spans="1:15" x14ac:dyDescent="0.15">
      <c r="A19" s="4">
        <v>8</v>
      </c>
      <c r="B19" s="4" t="s">
        <v>141</v>
      </c>
      <c r="C19" s="8">
        <f>C12+C13+C14+C15+C16+C17</f>
        <v>2.012</v>
      </c>
      <c r="D19" s="4">
        <v>1</v>
      </c>
      <c r="E19" s="13"/>
      <c r="F19" s="1"/>
      <c r="G19" s="1"/>
      <c r="H19" s="11"/>
      <c r="I19" s="11"/>
      <c r="J19" s="4">
        <v>8</v>
      </c>
      <c r="K19" s="4"/>
      <c r="L19" s="11"/>
      <c r="M19" s="1"/>
      <c r="N19" s="1"/>
      <c r="O19" s="11"/>
    </row>
    <row r="20" spans="1:15" x14ac:dyDescent="0.15">
      <c r="A20" s="4">
        <v>9</v>
      </c>
      <c r="B20" s="4" t="s">
        <v>142</v>
      </c>
      <c r="C20" s="12">
        <v>0.14000000000000001</v>
      </c>
      <c r="D20" s="4">
        <v>2</v>
      </c>
      <c r="E20" s="13"/>
      <c r="F20" s="1"/>
      <c r="G20" s="1"/>
      <c r="H20" s="11"/>
      <c r="I20" s="11"/>
      <c r="J20" s="4">
        <v>9</v>
      </c>
      <c r="K20" s="4"/>
      <c r="L20" s="11"/>
      <c r="M20" s="1"/>
      <c r="N20" s="1"/>
      <c r="O20" s="11"/>
    </row>
    <row r="21" spans="1:15" x14ac:dyDescent="0.15">
      <c r="A21" s="4">
        <v>10</v>
      </c>
      <c r="B21" s="4" t="s">
        <v>143</v>
      </c>
      <c r="C21" s="12">
        <v>0.15</v>
      </c>
      <c r="D21" s="4">
        <v>3</v>
      </c>
      <c r="E21" s="1"/>
      <c r="F21" s="1"/>
      <c r="G21" s="1"/>
      <c r="H21" s="11"/>
      <c r="I21" s="11"/>
      <c r="J21" s="4">
        <v>10</v>
      </c>
      <c r="K21" s="4"/>
      <c r="L21" s="11"/>
      <c r="M21" s="1"/>
      <c r="N21" s="1"/>
      <c r="O21" s="11"/>
    </row>
    <row r="22" spans="1:15" x14ac:dyDescent="0.15">
      <c r="A22" s="4">
        <v>11</v>
      </c>
      <c r="B22" s="4" t="s">
        <v>144</v>
      </c>
      <c r="C22" s="12">
        <f>C19*3%</f>
        <v>6.0359999999999997E-2</v>
      </c>
      <c r="D22" s="1"/>
      <c r="E22" s="4" t="s">
        <v>145</v>
      </c>
      <c r="F22" s="1"/>
      <c r="G22" s="1"/>
      <c r="H22" s="11"/>
      <c r="I22" s="28">
        <f>I19+I20+I21</f>
        <v>0</v>
      </c>
      <c r="J22" s="1"/>
      <c r="K22" s="4" t="s">
        <v>146</v>
      </c>
      <c r="L22" s="11"/>
      <c r="M22" s="1"/>
      <c r="N22" s="1"/>
      <c r="O22" s="28">
        <f>O12</f>
        <v>0.05</v>
      </c>
    </row>
    <row r="23" spans="1:15" x14ac:dyDescent="0.15">
      <c r="A23" s="4">
        <v>12</v>
      </c>
      <c r="B23" s="7" t="s">
        <v>147</v>
      </c>
      <c r="C23" s="12">
        <f>C19*3%</f>
        <v>6.0359999999999997E-2</v>
      </c>
      <c r="D23" s="82" t="s">
        <v>0</v>
      </c>
      <c r="E23" s="104" t="s">
        <v>148</v>
      </c>
      <c r="F23" s="105"/>
      <c r="G23" s="105"/>
      <c r="H23" s="105"/>
      <c r="I23" s="100"/>
      <c r="J23" s="82" t="s">
        <v>0</v>
      </c>
      <c r="K23" s="98" t="s">
        <v>149</v>
      </c>
      <c r="L23" s="96"/>
      <c r="M23" s="96"/>
      <c r="N23" s="96"/>
      <c r="O23" s="97"/>
    </row>
    <row r="24" spans="1:15" x14ac:dyDescent="0.15">
      <c r="A24" s="4">
        <v>13</v>
      </c>
      <c r="B24" s="14"/>
      <c r="C24" s="12"/>
      <c r="D24" s="94"/>
      <c r="E24" s="82" t="s">
        <v>150</v>
      </c>
      <c r="F24" s="15" t="s">
        <v>151</v>
      </c>
      <c r="G24" s="82" t="s">
        <v>152</v>
      </c>
      <c r="H24" s="82" t="s">
        <v>153</v>
      </c>
      <c r="I24" s="82" t="s">
        <v>117</v>
      </c>
      <c r="J24" s="94"/>
      <c r="K24" s="82" t="s">
        <v>154</v>
      </c>
      <c r="L24" s="82" t="s">
        <v>122</v>
      </c>
      <c r="M24" s="82" t="s">
        <v>155</v>
      </c>
      <c r="N24" s="82" t="s">
        <v>117</v>
      </c>
      <c r="O24" s="82" t="s">
        <v>9</v>
      </c>
    </row>
    <row r="25" spans="1:15" x14ac:dyDescent="0.15">
      <c r="A25" s="4">
        <v>14</v>
      </c>
      <c r="B25" s="14"/>
      <c r="C25" s="12"/>
      <c r="D25" s="83"/>
      <c r="E25" s="83"/>
      <c r="F25" s="16" t="s">
        <v>156</v>
      </c>
      <c r="G25" s="83"/>
      <c r="H25" s="83"/>
      <c r="I25" s="83"/>
      <c r="J25" s="83"/>
      <c r="K25" s="83"/>
      <c r="L25" s="83"/>
      <c r="M25" s="83"/>
      <c r="N25" s="83"/>
      <c r="O25" s="83"/>
    </row>
    <row r="26" spans="1:15" x14ac:dyDescent="0.15">
      <c r="A26" s="4">
        <v>15</v>
      </c>
      <c r="B26" s="4" t="s">
        <v>157</v>
      </c>
      <c r="C26" s="8">
        <f>C19+C20+C21+C22+C23</f>
        <v>2.42272</v>
      </c>
      <c r="D26" s="4">
        <v>1</v>
      </c>
      <c r="E26" s="4" t="s">
        <v>158</v>
      </c>
      <c r="F26" s="1"/>
      <c r="G26" s="1"/>
      <c r="H26" s="1"/>
      <c r="I26" s="29">
        <f>I27+I28+I29+I30+I31+I32</f>
        <v>0.32500000000000001</v>
      </c>
      <c r="J26" s="4">
        <v>1</v>
      </c>
      <c r="K26" s="4" t="s">
        <v>183</v>
      </c>
      <c r="L26" s="11">
        <v>3000</v>
      </c>
      <c r="M26" s="1">
        <v>100000</v>
      </c>
      <c r="N26" s="30">
        <f>L26/M26</f>
        <v>0.03</v>
      </c>
      <c r="O26" s="1"/>
    </row>
    <row r="27" spans="1:15" x14ac:dyDescent="0.15">
      <c r="A27" s="4">
        <v>16</v>
      </c>
      <c r="B27" s="4" t="s">
        <v>159</v>
      </c>
      <c r="C27" s="12">
        <f>C26*5%</f>
        <v>0.12113599999999999</v>
      </c>
      <c r="D27" s="101" t="s">
        <v>160</v>
      </c>
      <c r="E27" s="14" t="s">
        <v>184</v>
      </c>
      <c r="F27" s="1">
        <v>25</v>
      </c>
      <c r="G27" s="1"/>
      <c r="H27" s="1">
        <v>5.0000000000000001E-3</v>
      </c>
      <c r="I27" s="11">
        <f t="shared" ref="I27:I30" si="0">F27*H27</f>
        <v>0.125</v>
      </c>
      <c r="J27" s="4">
        <v>2</v>
      </c>
      <c r="K27" s="4" t="s">
        <v>185</v>
      </c>
      <c r="L27" s="11">
        <v>2000</v>
      </c>
      <c r="M27" s="1">
        <v>100000</v>
      </c>
      <c r="N27" s="30">
        <f>L27/M27</f>
        <v>0.02</v>
      </c>
      <c r="O27" s="1"/>
    </row>
    <row r="28" spans="1:15" x14ac:dyDescent="0.15">
      <c r="A28" s="4">
        <v>17</v>
      </c>
      <c r="B28" s="4" t="s">
        <v>162</v>
      </c>
      <c r="C28" s="8">
        <f>C26+C27</f>
        <v>2.5438559999999999</v>
      </c>
      <c r="D28" s="102"/>
      <c r="E28" s="14" t="s">
        <v>186</v>
      </c>
      <c r="F28" s="1">
        <v>25</v>
      </c>
      <c r="G28" s="1"/>
      <c r="H28" s="1">
        <v>8.0000000000000002E-3</v>
      </c>
      <c r="I28" s="11">
        <f t="shared" si="0"/>
        <v>0.2</v>
      </c>
      <c r="J28" s="4">
        <v>3</v>
      </c>
      <c r="K28" s="4"/>
      <c r="L28" s="11"/>
      <c r="M28" s="1"/>
      <c r="N28" s="30"/>
      <c r="O28" s="1"/>
    </row>
    <row r="29" spans="1:15" x14ac:dyDescent="0.15">
      <c r="A29" s="4">
        <v>18</v>
      </c>
      <c r="B29" s="4" t="s">
        <v>163</v>
      </c>
      <c r="C29" s="12">
        <f>C28*0.13</f>
        <v>0.33070127999999999</v>
      </c>
      <c r="D29" s="102"/>
      <c r="E29" s="14"/>
      <c r="F29" s="1"/>
      <c r="G29" s="1"/>
      <c r="H29" s="1"/>
      <c r="I29" s="11">
        <f t="shared" si="0"/>
        <v>0</v>
      </c>
      <c r="J29" s="4">
        <v>4</v>
      </c>
      <c r="K29" s="4"/>
      <c r="L29" s="11"/>
      <c r="M29" s="1"/>
      <c r="N29" s="11"/>
      <c r="O29" s="1"/>
    </row>
    <row r="30" spans="1:15" ht="18" customHeight="1" x14ac:dyDescent="0.15">
      <c r="A30" s="4"/>
      <c r="B30" s="4"/>
      <c r="C30" s="12"/>
      <c r="D30" s="102"/>
      <c r="E30" s="4"/>
      <c r="F30" s="1"/>
      <c r="G30" s="1"/>
      <c r="H30" s="1"/>
      <c r="I30" s="11">
        <f t="shared" si="0"/>
        <v>0</v>
      </c>
      <c r="J30" s="4"/>
      <c r="K30" s="4"/>
      <c r="L30" s="11"/>
      <c r="M30" s="1"/>
      <c r="N30" s="11"/>
      <c r="O30" s="1"/>
    </row>
    <row r="31" spans="1:15" x14ac:dyDescent="0.15">
      <c r="A31" s="4">
        <v>19</v>
      </c>
      <c r="B31" s="4" t="s">
        <v>115</v>
      </c>
      <c r="C31" s="8">
        <f>C28+C29</f>
        <v>2.8745572799999999</v>
      </c>
      <c r="D31" s="103"/>
      <c r="E31" s="9"/>
      <c r="F31" s="98"/>
      <c r="G31" s="96"/>
      <c r="H31" s="97"/>
      <c r="I31" s="11"/>
      <c r="J31" s="1"/>
      <c r="K31" s="4"/>
      <c r="L31" s="11"/>
      <c r="M31" s="1"/>
      <c r="N31" s="11"/>
      <c r="O31" s="1"/>
    </row>
    <row r="32" spans="1:15" x14ac:dyDescent="0.15">
      <c r="A32" s="17"/>
      <c r="B32" s="14"/>
      <c r="C32" s="11"/>
      <c r="D32" s="5"/>
      <c r="E32" s="4"/>
      <c r="F32" s="1"/>
      <c r="G32" s="1"/>
      <c r="H32" s="1"/>
      <c r="I32" s="11"/>
      <c r="J32" s="1"/>
      <c r="K32" s="4"/>
      <c r="L32" s="11"/>
      <c r="M32" s="1"/>
      <c r="N32" s="11"/>
      <c r="O32" s="1"/>
    </row>
    <row r="33" spans="1:15" x14ac:dyDescent="0.15">
      <c r="A33" s="17"/>
      <c r="B33" s="14"/>
      <c r="C33" s="11"/>
      <c r="D33" s="4">
        <v>2</v>
      </c>
      <c r="E33" s="4" t="s">
        <v>137</v>
      </c>
      <c r="F33" s="1">
        <v>10</v>
      </c>
      <c r="G33" s="1"/>
      <c r="H33" s="1">
        <f>H27+H28+H29+H30</f>
        <v>1.2999999999999999E-2</v>
      </c>
      <c r="I33" s="11">
        <f>F33*H33</f>
        <v>0.13</v>
      </c>
      <c r="J33" s="1"/>
      <c r="K33" s="4"/>
      <c r="L33" s="11"/>
      <c r="M33" s="1"/>
      <c r="N33" s="11"/>
      <c r="O33" s="1"/>
    </row>
    <row r="34" spans="1:15" x14ac:dyDescent="0.15">
      <c r="A34" s="17"/>
      <c r="B34" s="14"/>
      <c r="C34" s="11"/>
      <c r="D34" s="4">
        <v>3</v>
      </c>
      <c r="E34" s="1"/>
      <c r="F34" s="1"/>
      <c r="G34" s="1"/>
      <c r="H34" s="1"/>
      <c r="I34" s="11"/>
      <c r="J34" s="1"/>
      <c r="K34" s="4"/>
      <c r="L34" s="11"/>
      <c r="M34" s="1"/>
      <c r="N34" s="11"/>
      <c r="O34" s="1"/>
    </row>
    <row r="35" spans="1:15" x14ac:dyDescent="0.15">
      <c r="A35" s="17"/>
      <c r="B35" s="14"/>
      <c r="C35" s="11"/>
      <c r="D35" s="4"/>
      <c r="E35" s="1"/>
      <c r="F35" s="1"/>
      <c r="G35" s="1"/>
      <c r="H35" s="1"/>
      <c r="I35" s="11"/>
      <c r="J35" s="1"/>
      <c r="K35" s="4"/>
      <c r="L35" s="11"/>
      <c r="M35" s="1"/>
      <c r="N35" s="11"/>
      <c r="O35" s="1"/>
    </row>
    <row r="36" spans="1:15" x14ac:dyDescent="0.15">
      <c r="A36" s="1"/>
      <c r="B36" s="4"/>
      <c r="C36" s="1"/>
      <c r="D36" s="1"/>
      <c r="E36" s="4" t="s">
        <v>145</v>
      </c>
      <c r="F36" s="1"/>
      <c r="G36" s="1"/>
      <c r="H36" s="1"/>
      <c r="I36" s="28">
        <f>I33</f>
        <v>0.13</v>
      </c>
      <c r="J36" s="1"/>
      <c r="K36" s="4" t="s">
        <v>145</v>
      </c>
      <c r="L36" s="11"/>
      <c r="M36" s="1"/>
      <c r="N36" s="28">
        <f>N26+N27+N28</f>
        <v>0.05</v>
      </c>
      <c r="O36" s="1"/>
    </row>
    <row r="37" spans="1:15" x14ac:dyDescent="0.15">
      <c r="A37" s="18" t="s">
        <v>165</v>
      </c>
      <c r="B37" s="19"/>
      <c r="C37" s="18"/>
      <c r="D37" s="18"/>
      <c r="E37" s="18"/>
      <c r="F37" s="18"/>
      <c r="G37" s="18"/>
      <c r="H37" s="18"/>
      <c r="I37" s="18"/>
      <c r="J37" s="18"/>
      <c r="K37" s="19"/>
      <c r="L37" s="18"/>
      <c r="M37" s="18"/>
      <c r="N37" s="18"/>
      <c r="O37" s="18"/>
    </row>
    <row r="38" spans="1:15" x14ac:dyDescent="0.15">
      <c r="A38" s="18" t="s">
        <v>166</v>
      </c>
      <c r="B38" s="19"/>
      <c r="C38" s="18"/>
      <c r="D38" s="18"/>
      <c r="E38" s="18"/>
      <c r="F38" s="18"/>
      <c r="G38" s="18"/>
      <c r="H38" s="20"/>
      <c r="I38" s="18"/>
      <c r="J38" s="18"/>
      <c r="K38" s="19"/>
      <c r="L38" s="18"/>
      <c r="M38" s="18"/>
      <c r="N38" s="18"/>
      <c r="O38" s="18"/>
    </row>
    <row r="39" spans="1:15" x14ac:dyDescent="0.15">
      <c r="A39" s="18" t="s">
        <v>167</v>
      </c>
      <c r="B39" s="19"/>
      <c r="C39" s="18"/>
      <c r="D39" s="18"/>
      <c r="E39" s="18"/>
      <c r="F39" s="18"/>
      <c r="G39" s="18"/>
      <c r="H39" s="18"/>
      <c r="I39" s="18"/>
      <c r="J39" s="18"/>
      <c r="K39" s="19"/>
      <c r="L39" s="18"/>
      <c r="M39" s="18"/>
      <c r="N39" s="18"/>
      <c r="O39" s="18"/>
    </row>
  </sheetData>
  <mergeCells count="45">
    <mergeCell ref="I1:O1"/>
    <mergeCell ref="J2:O2"/>
    <mergeCell ref="J3:O3"/>
    <mergeCell ref="J4:K4"/>
    <mergeCell ref="M4:O4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E10:I10"/>
    <mergeCell ref="E17:I17"/>
    <mergeCell ref="E23:I23"/>
    <mergeCell ref="M24:M25"/>
    <mergeCell ref="N24:N25"/>
    <mergeCell ref="O24:O25"/>
    <mergeCell ref="A1:H4"/>
    <mergeCell ref="I24:I25"/>
    <mergeCell ref="J10:J11"/>
    <mergeCell ref="J23:J25"/>
    <mergeCell ref="K24:K25"/>
    <mergeCell ref="L24:L25"/>
    <mergeCell ref="K10:O10"/>
    <mergeCell ref="K23:O23"/>
    <mergeCell ref="C7:E7"/>
    <mergeCell ref="F7:G7"/>
    <mergeCell ref="H7:I7"/>
    <mergeCell ref="L7:M7"/>
    <mergeCell ref="C8:E8"/>
  </mergeCells>
  <phoneticPr fontId="14" type="noConversion"/>
  <pageMargins left="0.70069444444444495" right="0.70069444444444495" top="0.62986111111111098" bottom="0.75138888888888899" header="0.29861111111111099" footer="0.29861111111111099"/>
  <pageSetup paperSize="9" scale="9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未定价清单</vt:lpstr>
      <vt:lpstr>未定价清单 (2)</vt:lpstr>
      <vt:lpstr>最新核价</vt:lpstr>
      <vt:lpstr>BSP0000047</vt:lpstr>
      <vt:lpstr>安全固定片（不电泳）</vt:lpstr>
      <vt:lpstr>SHT0017396</vt:lpstr>
      <vt:lpstr>未定价清单!Print_Area</vt:lpstr>
      <vt:lpstr>'未定价清单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Administrator</cp:lastModifiedBy>
  <dcterms:created xsi:type="dcterms:W3CDTF">2023-12-19T01:24:00Z</dcterms:created>
  <dcterms:modified xsi:type="dcterms:W3CDTF">2025-10-28T02:19:15Z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0ABA6D20C2C947A4A4BB9F33726D9CD3_13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