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5\项目\轻卡\轻卡经济型\轻卡报价单\"/>
    </mc:Choice>
  </mc:AlternateContent>
  <bookViews>
    <workbookView xWindow="0" yWindow="0" windowWidth="28800" windowHeight="12210" activeTab="1"/>
  </bookViews>
  <sheets>
    <sheet name="冲压件申请" sheetId="1" r:id="rId1"/>
    <sheet name="钢丝申请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2" l="1"/>
  <c r="P6" i="1" l="1"/>
  <c r="L8" i="2"/>
  <c r="L7" i="2"/>
  <c r="K7" i="2"/>
  <c r="K8" i="2"/>
  <c r="K6" i="2"/>
  <c r="L6" i="2" s="1"/>
  <c r="J7" i="2"/>
  <c r="J8" i="2"/>
  <c r="F8" i="2"/>
  <c r="F7" i="2"/>
  <c r="F6" i="2"/>
  <c r="Y8" i="1" l="1"/>
  <c r="Y7" i="1"/>
  <c r="Y6" i="1"/>
  <c r="N9" i="1" l="1"/>
  <c r="O9" i="1"/>
  <c r="P9" i="1"/>
  <c r="R9" i="1"/>
  <c r="L9" i="1" l="1"/>
  <c r="T6" i="1"/>
  <c r="S7" i="1"/>
  <c r="G7" i="1"/>
  <c r="G8" i="1"/>
  <c r="S8" i="1"/>
  <c r="G6" i="1"/>
  <c r="S6" i="1"/>
  <c r="M7" i="1"/>
  <c r="N7" i="1"/>
  <c r="M8" i="1"/>
  <c r="N8" i="1"/>
  <c r="M6" i="1"/>
  <c r="N6" i="1"/>
  <c r="R8" i="1"/>
  <c r="Q8" i="1"/>
  <c r="R7" i="1"/>
  <c r="Q7" i="1"/>
  <c r="R6" i="1"/>
  <c r="Q6" i="1"/>
</calcChain>
</file>

<file path=xl/sharedStrings.xml><?xml version="1.0" encoding="utf-8"?>
<sst xmlns="http://schemas.openxmlformats.org/spreadsheetml/2006/main" count="134" uniqueCount="69">
  <si>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</si>
  <si>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</si>
  <si>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</si>
  <si>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</si>
  <si>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</si>
  <si>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</si>
  <si>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</si>
  <si>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</si>
  <si>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开发情况</t>
  </si>
  <si>
    <t>产品价格</t>
  </si>
  <si>
    <t>模具价格</t>
  </si>
  <si>
    <t>开发周期</t>
  </si>
  <si>
    <t>年降情况</t>
  </si>
  <si>
    <t>结算方式</t>
  </si>
  <si>
    <t xml:space="preserve">
总经理
日期：
</t>
  </si>
  <si>
    <t xml:space="preserve">
采购工程师
日期：
</t>
  </si>
  <si>
    <t>未税价格</t>
    <phoneticPr fontId="7" type="noConversion"/>
  </si>
  <si>
    <t>价格</t>
    <phoneticPr fontId="6" type="noConversion"/>
  </si>
  <si>
    <t xml:space="preserve">
副总经理
日期：</t>
    <phoneticPr fontId="2" type="noConversion"/>
  </si>
  <si>
    <t>采购工厂：河北工厂</t>
    <phoneticPr fontId="2" type="noConversion"/>
  </si>
  <si>
    <t xml:space="preserve"> </t>
    <phoneticPr fontId="2" type="noConversion"/>
  </si>
  <si>
    <t>物料采购价格审批表</t>
    <phoneticPr fontId="2" type="noConversion"/>
  </si>
  <si>
    <t>注明：
1、此价格审批仅适用于研发阶段，SOP后价格由工厂进行最终定价；
2、此价格审批同时适用于研发阶段结算使用（可做为样件价格协议签订依据）。</t>
    <phoneticPr fontId="2" type="noConversion"/>
  </si>
  <si>
    <t>克重</t>
    <phoneticPr fontId="2" type="noConversion"/>
  </si>
  <si>
    <t>材料单价</t>
    <phoneticPr fontId="2" type="noConversion"/>
  </si>
  <si>
    <t>材质</t>
    <phoneticPr fontId="2" type="noConversion"/>
  </si>
  <si>
    <t>件</t>
    <phoneticPr fontId="2" type="noConversion"/>
  </si>
  <si>
    <t>成卓</t>
    <phoneticPr fontId="6" type="noConversion"/>
  </si>
  <si>
    <t>方昕</t>
    <phoneticPr fontId="7" type="noConversion"/>
  </si>
  <si>
    <t>博江</t>
    <phoneticPr fontId="2" type="noConversion"/>
  </si>
  <si>
    <t>瀚宸</t>
    <phoneticPr fontId="2" type="noConversion"/>
  </si>
  <si>
    <t>鑫昌</t>
    <phoneticPr fontId="2" type="noConversion"/>
  </si>
  <si>
    <t>再兴</t>
    <phoneticPr fontId="2" type="noConversion"/>
  </si>
  <si>
    <t>啸宇</t>
    <phoneticPr fontId="2" type="noConversion"/>
  </si>
  <si>
    <t>放弃</t>
    <phoneticPr fontId="2" type="noConversion"/>
  </si>
  <si>
    <t>模具费</t>
    <phoneticPr fontId="2" type="noConversion"/>
  </si>
  <si>
    <t>未税</t>
    <phoneticPr fontId="2" type="noConversion"/>
  </si>
  <si>
    <t>590*2.5</t>
    <phoneticPr fontId="2" type="noConversion"/>
  </si>
  <si>
    <t>440*2</t>
    <phoneticPr fontId="2" type="noConversion"/>
  </si>
  <si>
    <t>590*5</t>
    <phoneticPr fontId="2" type="noConversion"/>
  </si>
  <si>
    <t>合计</t>
    <phoneticPr fontId="2" type="noConversion"/>
  </si>
  <si>
    <t>目标价</t>
    <phoneticPr fontId="2" type="noConversion"/>
  </si>
  <si>
    <t xml:space="preserve">  </t>
    <phoneticPr fontId="2" type="noConversion"/>
  </si>
  <si>
    <t>周期</t>
    <phoneticPr fontId="2" type="noConversion"/>
  </si>
  <si>
    <t>付款</t>
    <phoneticPr fontId="2" type="noConversion"/>
  </si>
  <si>
    <t>20天</t>
    <phoneticPr fontId="2" type="noConversion"/>
  </si>
  <si>
    <t>90天承兑</t>
    <phoneticPr fontId="2" type="noConversion"/>
  </si>
  <si>
    <t>10万件，2年分摊</t>
    <phoneticPr fontId="2" type="noConversion"/>
  </si>
  <si>
    <t>类似产品价格</t>
    <phoneticPr fontId="2" type="noConversion"/>
  </si>
  <si>
    <t>0.1716</t>
    <phoneticPr fontId="2" type="noConversion"/>
  </si>
  <si>
    <t>0.1018</t>
    <phoneticPr fontId="2" type="noConversion"/>
  </si>
  <si>
    <t>侧翼支撑钢丝L</t>
  </si>
  <si>
    <t>海兴</t>
    <phoneticPr fontId="6" type="noConversion"/>
  </si>
  <si>
    <t>材料</t>
    <phoneticPr fontId="2" type="noConversion"/>
  </si>
  <si>
    <t>重量</t>
    <phoneticPr fontId="2" type="noConversion"/>
  </si>
  <si>
    <t>Q235</t>
    <phoneticPr fontId="2" type="noConversion"/>
  </si>
  <si>
    <t>海兴</t>
    <phoneticPr fontId="2" type="noConversion"/>
  </si>
  <si>
    <t xml:space="preserve">  未税价格</t>
    <phoneticPr fontId="2" type="noConversion"/>
  </si>
  <si>
    <t>SHT0018620</t>
    <phoneticPr fontId="2" type="noConversion"/>
  </si>
  <si>
    <t>复位卷簧下限位支架</t>
    <phoneticPr fontId="2" type="noConversion"/>
  </si>
  <si>
    <t>SLT0012965</t>
    <phoneticPr fontId="2" type="noConversion"/>
  </si>
  <si>
    <t>座椅靠背调节限位柱B</t>
    <phoneticPr fontId="2" type="noConversion"/>
  </si>
  <si>
    <t>SLT0012961</t>
    <phoneticPr fontId="2" type="noConversion"/>
  </si>
  <si>
    <t>调角器限位钣金</t>
    <phoneticPr fontId="2" type="noConversion"/>
  </si>
  <si>
    <t>SLT0012956</t>
    <phoneticPr fontId="2" type="noConversion"/>
  </si>
  <si>
    <t>SLT0012957</t>
    <phoneticPr fontId="2" type="noConversion"/>
  </si>
  <si>
    <t>侧翼支撑钢丝R</t>
    <phoneticPr fontId="2" type="noConversion"/>
  </si>
  <si>
    <t>SLT0012964</t>
    <phoneticPr fontId="2" type="noConversion"/>
  </si>
  <si>
    <t>靠背底部支撑钢丝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</si>
</sst>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00"/>
    <numFmt numFmtId="177" formatCode="0.0"/>
    <numFmt numFmtId="178" formatCode="0.000_);[Red]\(0.000\)"/>
    <numFmt numFmtId="179" formatCode="0.0000_);[Red]\(0.0000\)"/>
    <numFmt numFmtId="180" formatCode="0.0%"/>
  </numFmts>
  <fonts count="10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11"/>
      <color theme="1"/>
      <name val="等线"/>
      <family val="2"/>
      <charset val="134"/>
      <scheme val="minor"/>
    </font>
    <font>
      <sz val="1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177" fontId="5" fillId="2" borderId="5" xfId="0" applyNumberFormat="1" applyFont="1" applyFill="1" applyBorder="1" applyAlignment="1">
      <alignment horizontal="center" vertical="center" wrapText="1"/>
    </xf>
    <xf numFmtId="1" fontId="5" fillId="2" borderId="5" xfId="0" applyNumberFormat="1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9" fontId="5" fillId="2" borderId="5" xfId="0" applyNumberFormat="1" applyFont="1" applyFill="1" applyBorder="1" applyAlignment="1">
      <alignment horizontal="center" vertical="center" wrapText="1"/>
    </xf>
    <xf numFmtId="176" fontId="5" fillId="2" borderId="7" xfId="0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9" fontId="5" fillId="2" borderId="1" xfId="1" applyFont="1" applyFill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 wrapText="1"/>
    </xf>
    <xf numFmtId="179" fontId="5" fillId="2" borderId="1" xfId="0" applyNumberFormat="1" applyFont="1" applyFill="1" applyBorder="1" applyAlignment="1">
      <alignment horizontal="center" vertical="center" wrapText="1"/>
    </xf>
    <xf numFmtId="178" fontId="5" fillId="2" borderId="5" xfId="0" applyNumberFormat="1" applyFont="1" applyFill="1" applyBorder="1" applyAlignment="1">
      <alignment horizontal="center" vertical="center" wrapText="1"/>
    </xf>
    <xf numFmtId="180" fontId="5" fillId="2" borderId="1" xfId="1" applyNumberFormat="1" applyFont="1" applyFill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8" xfId="0" applyNumberFormat="1" applyFont="1" applyFill="1" applyBorder="1" applyAlignment="1">
      <alignment horizontal="center" vertical="center" wrapText="1"/>
    </xf>
    <xf numFmtId="1" fontId="5" fillId="2" borderId="5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</cellXfs>
  <cellStyles count="2">
    <cellStyle name="百分比" xfId="1" builtinId="5"/>
    <cellStyle name="常规" xfId="0" builtinId="0"/>
  </cellStyles>
  <dxfs count="11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"/>
  <sheetViews>
    <sheetView zoomScaleNormal="100" workbookViewId="0">
      <selection activeCell="C18" sqref="C18:Y18"/>
    </sheetView>
  </sheetViews>
  <sheetFormatPr defaultRowHeight="14.25" x14ac:dyDescent="0.2"/>
  <cols>
    <col min="1" max="1" width="4.875" customWidth="1"/>
    <col min="2" max="2" width="11.375" customWidth="1"/>
    <col min="3" max="3" width="17.75" customWidth="1"/>
    <col min="5" max="5" width="0" hidden="1" customWidth="1"/>
    <col min="6" max="7" width="9" hidden="1" customWidth="1"/>
    <col min="8" max="8" width="9.125" bestFit="1" customWidth="1"/>
    <col min="9" max="9" width="7.375" customWidth="1"/>
    <col min="10" max="10" width="8.375" customWidth="1"/>
    <col min="11" max="11" width="7.875" customWidth="1"/>
    <col min="12" max="13" width="8" customWidth="1"/>
    <col min="14" max="14" width="9.125" customWidth="1"/>
    <col min="15" max="15" width="7.875" customWidth="1"/>
    <col min="16" max="16" width="7.5" customWidth="1"/>
    <col min="17" max="17" width="8" customWidth="1"/>
    <col min="18" max="18" width="7.875" customWidth="1"/>
    <col min="19" max="19" width="7.25" customWidth="1"/>
    <col min="20" max="20" width="6.5" customWidth="1"/>
    <col min="21" max="22" width="9.125" customWidth="1"/>
    <col min="23" max="23" width="10.5" bestFit="1" customWidth="1"/>
    <col min="24" max="24" width="10.875" customWidth="1"/>
    <col min="25" max="25" width="9" customWidth="1"/>
  </cols>
  <sheetData>
    <row r="1" spans="1:25" ht="22.5" x14ac:dyDescent="0.2">
      <c r="A1" s="37" t="s">
        <v>21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</row>
    <row r="2" spans="1:25" ht="26.25" customHeight="1" x14ac:dyDescent="0.2">
      <c r="A2" s="39" t="s">
        <v>19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</row>
    <row r="3" spans="1:25" ht="58.5" customHeight="1" x14ac:dyDescent="0.2">
      <c r="A3" s="40" t="s">
        <v>22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2"/>
    </row>
    <row r="4" spans="1:25" ht="24" customHeight="1" x14ac:dyDescent="0.2">
      <c r="A4" s="43" t="s">
        <v>0</v>
      </c>
      <c r="B4" s="43" t="s">
        <v>1</v>
      </c>
      <c r="C4" s="43" t="s">
        <v>2</v>
      </c>
      <c r="D4" s="43" t="s">
        <v>3</v>
      </c>
      <c r="E4" s="35" t="s">
        <v>25</v>
      </c>
      <c r="F4" s="35" t="s">
        <v>23</v>
      </c>
      <c r="G4" s="35" t="s">
        <v>24</v>
      </c>
      <c r="H4" s="43" t="s">
        <v>4</v>
      </c>
      <c r="I4" s="35" t="s">
        <v>48</v>
      </c>
      <c r="J4" s="3" t="s">
        <v>41</v>
      </c>
      <c r="K4" s="3" t="s">
        <v>27</v>
      </c>
      <c r="L4" s="3" t="s">
        <v>35</v>
      </c>
      <c r="M4" s="3" t="s">
        <v>28</v>
      </c>
      <c r="N4" s="3" t="s">
        <v>35</v>
      </c>
      <c r="O4" s="3" t="s">
        <v>33</v>
      </c>
      <c r="P4" s="3" t="s">
        <v>35</v>
      </c>
      <c r="Q4" s="3" t="s">
        <v>29</v>
      </c>
      <c r="R4" s="3" t="s">
        <v>35</v>
      </c>
      <c r="S4" s="3" t="s">
        <v>30</v>
      </c>
      <c r="T4" s="3" t="s">
        <v>35</v>
      </c>
      <c r="U4" s="3" t="s">
        <v>31</v>
      </c>
      <c r="V4" s="3" t="s">
        <v>32</v>
      </c>
      <c r="W4" s="2" t="s">
        <v>5</v>
      </c>
      <c r="X4" s="43" t="s">
        <v>6</v>
      </c>
      <c r="Y4" s="43" t="s">
        <v>7</v>
      </c>
    </row>
    <row r="5" spans="1:25" x14ac:dyDescent="0.2">
      <c r="A5" s="43"/>
      <c r="B5" s="43"/>
      <c r="C5" s="43"/>
      <c r="D5" s="43"/>
      <c r="E5" s="36"/>
      <c r="F5" s="36"/>
      <c r="G5" s="36"/>
      <c r="H5" s="43"/>
      <c r="I5" s="36"/>
      <c r="J5" s="6" t="s">
        <v>16</v>
      </c>
      <c r="K5" s="2" t="s">
        <v>16</v>
      </c>
      <c r="L5" s="6" t="s">
        <v>36</v>
      </c>
      <c r="M5" s="2" t="s">
        <v>16</v>
      </c>
      <c r="N5" s="6" t="s">
        <v>36</v>
      </c>
      <c r="O5" s="6" t="s">
        <v>16</v>
      </c>
      <c r="P5" s="6" t="s">
        <v>36</v>
      </c>
      <c r="Q5" s="6" t="s">
        <v>16</v>
      </c>
      <c r="R5" s="6" t="s">
        <v>36</v>
      </c>
      <c r="S5" s="6" t="s">
        <v>16</v>
      </c>
      <c r="T5" s="6" t="s">
        <v>36</v>
      </c>
      <c r="U5" s="6" t="s">
        <v>16</v>
      </c>
      <c r="V5" s="6" t="s">
        <v>16</v>
      </c>
      <c r="W5" s="2" t="s">
        <v>17</v>
      </c>
      <c r="X5" s="43"/>
      <c r="Y5" s="43"/>
    </row>
    <row r="6" spans="1:25" ht="20.25" customHeight="1" x14ac:dyDescent="0.2">
      <c r="A6" s="6">
        <v>1</v>
      </c>
      <c r="B6" s="14" t="s">
        <v>58</v>
      </c>
      <c r="C6" s="15" t="s">
        <v>59</v>
      </c>
      <c r="D6" s="5" t="s">
        <v>26</v>
      </c>
      <c r="E6" s="13" t="s">
        <v>37</v>
      </c>
      <c r="F6" s="13">
        <v>8.0000000000000002E-3</v>
      </c>
      <c r="G6" s="21">
        <f>F6*4.33</f>
        <v>3.4640000000000004E-2</v>
      </c>
      <c r="H6" s="19">
        <v>0.13</v>
      </c>
      <c r="I6" s="25" t="s">
        <v>49</v>
      </c>
      <c r="J6" s="27">
        <v>0.1295</v>
      </c>
      <c r="K6" s="8">
        <v>0.20399999999999999</v>
      </c>
      <c r="L6" s="8">
        <v>6500</v>
      </c>
      <c r="M6" s="17">
        <f>1.441/1.13</f>
        <v>1.2752212389380533</v>
      </c>
      <c r="N6" s="18">
        <f>10852/1.13</f>
        <v>9603.5398230088504</v>
      </c>
      <c r="O6" s="8">
        <v>0.247</v>
      </c>
      <c r="P6" s="8">
        <f>0.59*2</f>
        <v>1.18</v>
      </c>
      <c r="Q6" s="16">
        <f>0.34/1.13</f>
        <v>0.30088495575221241</v>
      </c>
      <c r="R6" s="17">
        <f>5200/1.13</f>
        <v>4601.7699115044252</v>
      </c>
      <c r="S6" s="16">
        <f>0.6/1.13</f>
        <v>0.53097345132743368</v>
      </c>
      <c r="T6" s="32">
        <f>8000/1.13</f>
        <v>7079.6460176991159</v>
      </c>
      <c r="U6" s="8" t="s">
        <v>34</v>
      </c>
      <c r="V6" s="8" t="s">
        <v>34</v>
      </c>
      <c r="W6" s="6">
        <v>0.13600000000000001</v>
      </c>
      <c r="X6" s="6" t="s">
        <v>29</v>
      </c>
      <c r="Y6" s="31">
        <f>1-J6/W6</f>
        <v>4.7794117647058876E-2</v>
      </c>
    </row>
    <row r="7" spans="1:25" ht="17.25" customHeight="1" x14ac:dyDescent="0.2">
      <c r="A7" s="6">
        <v>2</v>
      </c>
      <c r="B7" s="14" t="s">
        <v>60</v>
      </c>
      <c r="C7" s="15" t="s">
        <v>61</v>
      </c>
      <c r="D7" s="5" t="s">
        <v>26</v>
      </c>
      <c r="E7" s="13" t="s">
        <v>39</v>
      </c>
      <c r="F7" s="13">
        <v>6.4999999999999997E-3</v>
      </c>
      <c r="G7" s="21">
        <f>4.09*F7</f>
        <v>2.6584999999999998E-2</v>
      </c>
      <c r="H7" s="19">
        <v>0.13</v>
      </c>
      <c r="I7" s="25"/>
      <c r="J7" s="27">
        <v>0.1018</v>
      </c>
      <c r="K7" s="8">
        <v>0.17899999999999999</v>
      </c>
      <c r="L7" s="8">
        <v>3500</v>
      </c>
      <c r="M7" s="17">
        <f>1.522/1.13</f>
        <v>1.3469026548672567</v>
      </c>
      <c r="N7" s="18">
        <f>5426/1.13</f>
        <v>4801.7699115044252</v>
      </c>
      <c r="O7" s="8">
        <v>0.193</v>
      </c>
      <c r="P7" s="8">
        <v>0.59</v>
      </c>
      <c r="Q7" s="16">
        <f>0.29/1.13</f>
        <v>0.25663716814159293</v>
      </c>
      <c r="R7" s="17">
        <f>2600/1.13</f>
        <v>2300.8849557522126</v>
      </c>
      <c r="S7" s="16">
        <f>0.5/1.13</f>
        <v>0.44247787610619471</v>
      </c>
      <c r="T7" s="33"/>
      <c r="U7" s="8" t="s">
        <v>34</v>
      </c>
      <c r="V7" s="8" t="s">
        <v>34</v>
      </c>
      <c r="W7" s="6">
        <v>0.10199999999999999</v>
      </c>
      <c r="X7" s="6" t="s">
        <v>29</v>
      </c>
      <c r="Y7" s="31">
        <f>1-J7/W7</f>
        <v>1.9607843137253722E-3</v>
      </c>
    </row>
    <row r="8" spans="1:25" x14ac:dyDescent="0.2">
      <c r="A8" s="2">
        <v>3</v>
      </c>
      <c r="B8" s="14" t="s">
        <v>62</v>
      </c>
      <c r="C8" s="15" t="s">
        <v>63</v>
      </c>
      <c r="D8" s="5" t="s">
        <v>26</v>
      </c>
      <c r="E8" s="5" t="s">
        <v>38</v>
      </c>
      <c r="F8" s="5">
        <v>5.0000000000000001E-3</v>
      </c>
      <c r="G8" s="22">
        <f>4.1*F8</f>
        <v>2.0499999999999997E-2</v>
      </c>
      <c r="H8" s="19">
        <v>0.13</v>
      </c>
      <c r="I8" s="25" t="s">
        <v>50</v>
      </c>
      <c r="J8" s="27">
        <v>0.10272000000000001</v>
      </c>
      <c r="K8" s="4">
        <v>0.14099999999999999</v>
      </c>
      <c r="L8" s="8">
        <v>6500</v>
      </c>
      <c r="M8" s="17">
        <f>1.394/1.13</f>
        <v>1.2336283185840708</v>
      </c>
      <c r="N8" s="18">
        <f>10852/1.13</f>
        <v>9603.5398230088504</v>
      </c>
      <c r="O8" s="8">
        <v>0.17399999999999999</v>
      </c>
      <c r="P8" s="8">
        <v>1.18</v>
      </c>
      <c r="Q8" s="16">
        <f>0.34/1.13</f>
        <v>0.30088495575221241</v>
      </c>
      <c r="R8" s="17">
        <f>5000/1.13</f>
        <v>4424.7787610619471</v>
      </c>
      <c r="S8" s="16">
        <f>0.4/1.13</f>
        <v>0.3539823008849558</v>
      </c>
      <c r="T8" s="34"/>
      <c r="U8" s="8" t="s">
        <v>34</v>
      </c>
      <c r="V8" s="8" t="s">
        <v>34</v>
      </c>
      <c r="W8" s="2">
        <v>0.104</v>
      </c>
      <c r="X8" s="6" t="s">
        <v>29</v>
      </c>
      <c r="Y8" s="31">
        <f>1-J8/W8</f>
        <v>1.2307692307692242E-2</v>
      </c>
    </row>
    <row r="9" spans="1:25" x14ac:dyDescent="0.2">
      <c r="A9" s="6"/>
      <c r="B9" s="14" t="s">
        <v>40</v>
      </c>
      <c r="C9" s="15"/>
      <c r="D9" s="5"/>
      <c r="E9" s="5"/>
      <c r="F9" s="5"/>
      <c r="G9" s="5"/>
      <c r="H9" s="19"/>
      <c r="I9" s="20"/>
      <c r="J9" s="20"/>
      <c r="K9" s="8"/>
      <c r="L9" s="8">
        <f>SUM(L6:L8)</f>
        <v>16500</v>
      </c>
      <c r="M9" s="8"/>
      <c r="N9" s="18">
        <f t="shared" ref="N9:R9" si="0">SUM(N6:N8)</f>
        <v>24008.849557522124</v>
      </c>
      <c r="O9" s="8">
        <f t="shared" si="0"/>
        <v>0.61399999999999999</v>
      </c>
      <c r="P9" s="8">
        <f t="shared" si="0"/>
        <v>2.95</v>
      </c>
      <c r="Q9" s="8"/>
      <c r="R9" s="8">
        <f t="shared" si="0"/>
        <v>11327.433628318584</v>
      </c>
      <c r="S9" s="16"/>
      <c r="T9" s="18"/>
      <c r="U9" s="8"/>
      <c r="V9" s="8"/>
      <c r="W9" s="6"/>
      <c r="X9" s="6"/>
      <c r="Y9" s="6"/>
    </row>
    <row r="10" spans="1:25" x14ac:dyDescent="0.2">
      <c r="A10" s="6"/>
      <c r="B10" s="14" t="s">
        <v>43</v>
      </c>
      <c r="C10" s="15"/>
      <c r="D10" s="5"/>
      <c r="E10" s="5"/>
      <c r="F10" s="5"/>
      <c r="G10" s="5"/>
      <c r="H10" s="19"/>
      <c r="I10" s="20"/>
      <c r="J10" s="20"/>
      <c r="K10" s="8"/>
      <c r="L10" s="8"/>
      <c r="M10" s="17"/>
      <c r="N10" s="18"/>
      <c r="O10" s="8"/>
      <c r="P10" s="8"/>
      <c r="Q10" s="16" t="s">
        <v>45</v>
      </c>
      <c r="R10" s="23"/>
      <c r="S10" s="16" t="s">
        <v>45</v>
      </c>
      <c r="T10" s="18"/>
      <c r="U10" s="8"/>
      <c r="V10" s="8"/>
      <c r="W10" s="6"/>
      <c r="X10" s="6"/>
      <c r="Y10" s="6"/>
    </row>
    <row r="11" spans="1:25" ht="30.75" customHeight="1" x14ac:dyDescent="0.2">
      <c r="A11" s="6"/>
      <c r="B11" s="14" t="s">
        <v>44</v>
      </c>
      <c r="C11" s="15"/>
      <c r="D11" s="5"/>
      <c r="E11" s="5"/>
      <c r="F11" s="5"/>
      <c r="G11" s="5"/>
      <c r="H11" s="19"/>
      <c r="I11" s="20"/>
      <c r="J11" s="20"/>
      <c r="K11" s="8"/>
      <c r="L11" s="8"/>
      <c r="N11" s="18"/>
      <c r="O11" s="8"/>
      <c r="P11" s="8"/>
      <c r="Q11" s="16" t="s">
        <v>46</v>
      </c>
      <c r="R11" s="24" t="s">
        <v>47</v>
      </c>
      <c r="S11" s="16"/>
      <c r="T11" s="18"/>
      <c r="U11" s="8"/>
      <c r="V11" s="8"/>
      <c r="W11" s="6"/>
      <c r="X11" s="6"/>
      <c r="Y11" s="6"/>
    </row>
    <row r="12" spans="1:25" ht="20.25" customHeight="1" x14ac:dyDescent="0.2">
      <c r="A12" s="45" t="s">
        <v>57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ht="21" customHeight="1" x14ac:dyDescent="0.2">
      <c r="A13" s="1">
        <v>1</v>
      </c>
      <c r="B13" s="1" t="s">
        <v>8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ht="20.100000000000001" customHeight="1" x14ac:dyDescent="0.2">
      <c r="A14" s="1">
        <v>2</v>
      </c>
      <c r="B14" s="1" t="s">
        <v>9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ht="20.100000000000001" customHeight="1" x14ac:dyDescent="0.2">
      <c r="A15" s="1">
        <v>3</v>
      </c>
      <c r="B15" s="1" t="s">
        <v>10</v>
      </c>
      <c r="C15" s="47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9"/>
    </row>
    <row r="16" spans="1:25" ht="20.100000000000001" customHeight="1" x14ac:dyDescent="0.2">
      <c r="A16" s="1">
        <v>4</v>
      </c>
      <c r="B16" s="1" t="s">
        <v>11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30" ht="20.100000000000001" customHeight="1" x14ac:dyDescent="0.2">
      <c r="A17" s="1">
        <v>5</v>
      </c>
      <c r="B17" s="1" t="s">
        <v>12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30" ht="20.100000000000001" customHeight="1" x14ac:dyDescent="0.2">
      <c r="A18" s="1">
        <v>6</v>
      </c>
      <c r="B18" s="1" t="s">
        <v>13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30" ht="20.100000000000001" customHeight="1" x14ac:dyDescent="0.2">
      <c r="A19" s="1">
        <v>7</v>
      </c>
      <c r="B19" s="1" t="s">
        <v>7</v>
      </c>
      <c r="C19" s="47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9"/>
    </row>
    <row r="20" spans="1:30" ht="76.5" customHeight="1" x14ac:dyDescent="0.2">
      <c r="A20" s="44" t="s">
        <v>14</v>
      </c>
      <c r="B20" s="44"/>
      <c r="C20" s="44"/>
      <c r="D20" s="44" t="s">
        <v>18</v>
      </c>
      <c r="E20" s="44"/>
      <c r="F20" s="44"/>
      <c r="G20" s="44"/>
      <c r="H20" s="44"/>
      <c r="I20" s="44"/>
      <c r="J20" s="44"/>
      <c r="K20" s="44"/>
      <c r="L20" s="7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 t="s">
        <v>15</v>
      </c>
      <c r="Y20" s="44"/>
      <c r="AD20" t="s">
        <v>20</v>
      </c>
    </row>
  </sheetData>
  <mergeCells count="27">
    <mergeCell ref="A20:C20"/>
    <mergeCell ref="D20:K20"/>
    <mergeCell ref="M20:W20"/>
    <mergeCell ref="X20:Y20"/>
    <mergeCell ref="X4:X5"/>
    <mergeCell ref="Y4:Y5"/>
    <mergeCell ref="A12:Y12"/>
    <mergeCell ref="C13:Y13"/>
    <mergeCell ref="C14:Y14"/>
    <mergeCell ref="C15:Y15"/>
    <mergeCell ref="C16:Y16"/>
    <mergeCell ref="C17:Y17"/>
    <mergeCell ref="C18:Y18"/>
    <mergeCell ref="C19:Y19"/>
    <mergeCell ref="F4:F5"/>
    <mergeCell ref="G4:G5"/>
    <mergeCell ref="T6:T8"/>
    <mergeCell ref="I4:I5"/>
    <mergeCell ref="A1:Y1"/>
    <mergeCell ref="A2:Y2"/>
    <mergeCell ref="A3:Y3"/>
    <mergeCell ref="A4:A5"/>
    <mergeCell ref="B4:B5"/>
    <mergeCell ref="C4:C5"/>
    <mergeCell ref="D4:D5"/>
    <mergeCell ref="H4:H5"/>
    <mergeCell ref="E4:E5"/>
  </mergeCells>
  <phoneticPr fontId="2" type="noConversion"/>
  <conditionalFormatting sqref="B6">
    <cfRule type="duplicateValues" dxfId="109" priority="24"/>
    <cfRule type="duplicateValues" dxfId="108" priority="26"/>
    <cfRule type="duplicateValues" dxfId="107" priority="28"/>
    <cfRule type="duplicateValues" dxfId="106" priority="30"/>
    <cfRule type="duplicateValues" dxfId="105" priority="32"/>
    <cfRule type="duplicateValues" dxfId="104" priority="34"/>
    <cfRule type="duplicateValues" dxfId="103" priority="36"/>
    <cfRule type="duplicateValues" dxfId="102" priority="38"/>
    <cfRule type="duplicateValues" dxfId="101" priority="40"/>
    <cfRule type="duplicateValues" dxfId="100" priority="42"/>
    <cfRule type="duplicateValues" dxfId="99" priority="44"/>
    <cfRule type="duplicateValues" dxfId="98" priority="46"/>
    <cfRule type="duplicateValues" dxfId="97" priority="48"/>
    <cfRule type="duplicateValues" dxfId="96" priority="50"/>
    <cfRule type="duplicateValues" dxfId="95" priority="52"/>
    <cfRule type="duplicateValues" dxfId="94" priority="54"/>
    <cfRule type="duplicateValues" dxfId="93" priority="56"/>
    <cfRule type="duplicateValues" dxfId="92" priority="58"/>
    <cfRule type="duplicateValues" dxfId="91" priority="60"/>
    <cfRule type="duplicateValues" dxfId="90" priority="62"/>
    <cfRule type="duplicateValues" dxfId="89" priority="64"/>
    <cfRule type="duplicateValues" dxfId="88" priority="66"/>
  </conditionalFormatting>
  <conditionalFormatting sqref="B7">
    <cfRule type="duplicateValues" dxfId="87" priority="23"/>
    <cfRule type="duplicateValues" dxfId="86" priority="25"/>
    <cfRule type="duplicateValues" dxfId="85" priority="27"/>
    <cfRule type="duplicateValues" dxfId="84" priority="29"/>
    <cfRule type="duplicateValues" dxfId="83" priority="31"/>
    <cfRule type="duplicateValues" dxfId="82" priority="33"/>
    <cfRule type="duplicateValues" dxfId="81" priority="35"/>
    <cfRule type="duplicateValues" dxfId="80" priority="37"/>
    <cfRule type="duplicateValues" dxfId="79" priority="39"/>
    <cfRule type="duplicateValues" dxfId="78" priority="41"/>
    <cfRule type="duplicateValues" dxfId="77" priority="43"/>
    <cfRule type="duplicateValues" dxfId="76" priority="45"/>
    <cfRule type="duplicateValues" dxfId="75" priority="47"/>
    <cfRule type="duplicateValues" dxfId="74" priority="49"/>
    <cfRule type="duplicateValues" dxfId="73" priority="51"/>
    <cfRule type="duplicateValues" dxfId="72" priority="53"/>
    <cfRule type="duplicateValues" dxfId="71" priority="55"/>
    <cfRule type="duplicateValues" dxfId="70" priority="57"/>
    <cfRule type="duplicateValues" dxfId="69" priority="59"/>
    <cfRule type="duplicateValues" dxfId="68" priority="61"/>
    <cfRule type="duplicateValues" dxfId="67" priority="63"/>
    <cfRule type="duplicateValues" dxfId="66" priority="65"/>
  </conditionalFormatting>
  <conditionalFormatting sqref="B8:B11">
    <cfRule type="duplicateValues" dxfId="65" priority="1"/>
    <cfRule type="duplicateValues" dxfId="64" priority="2"/>
    <cfRule type="duplicateValues" dxfId="63" priority="3"/>
    <cfRule type="duplicateValues" dxfId="62" priority="4"/>
    <cfRule type="duplicateValues" dxfId="61" priority="5"/>
    <cfRule type="duplicateValues" dxfId="60" priority="6"/>
    <cfRule type="duplicateValues" dxfId="59" priority="7"/>
    <cfRule type="duplicateValues" dxfId="58" priority="8"/>
    <cfRule type="duplicateValues" dxfId="57" priority="9"/>
    <cfRule type="duplicateValues" dxfId="56" priority="10"/>
    <cfRule type="duplicateValues" dxfId="55" priority="11"/>
    <cfRule type="duplicateValues" dxfId="54" priority="12"/>
    <cfRule type="duplicateValues" dxfId="53" priority="13"/>
    <cfRule type="duplicateValues" dxfId="52" priority="14"/>
    <cfRule type="duplicateValues" dxfId="51" priority="15"/>
    <cfRule type="duplicateValues" dxfId="50" priority="16"/>
    <cfRule type="duplicateValues" dxfId="49" priority="17"/>
    <cfRule type="duplicateValues" dxfId="48" priority="18"/>
    <cfRule type="duplicateValues" dxfId="47" priority="19"/>
    <cfRule type="duplicateValues" dxfId="46" priority="20"/>
    <cfRule type="duplicateValues" dxfId="45" priority="21"/>
    <cfRule type="duplicateValues" dxfId="44" priority="22"/>
  </conditionalFormatting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workbookViewId="0">
      <selection activeCell="C8" sqref="C8"/>
    </sheetView>
  </sheetViews>
  <sheetFormatPr defaultRowHeight="14.25" x14ac:dyDescent="0.2"/>
  <cols>
    <col min="1" max="1" width="4.875" customWidth="1"/>
    <col min="2" max="2" width="11.375" customWidth="1"/>
    <col min="3" max="3" width="17.75" customWidth="1"/>
    <col min="5" max="6" width="0" hidden="1" customWidth="1"/>
    <col min="7" max="7" width="9.125" bestFit="1" customWidth="1"/>
    <col min="8" max="9" width="9.125" customWidth="1"/>
    <col min="10" max="10" width="8.375" customWidth="1"/>
    <col min="11" max="11" width="7.875" customWidth="1"/>
    <col min="12" max="12" width="10.5" bestFit="1" customWidth="1"/>
    <col min="13" max="13" width="10.875" customWidth="1"/>
    <col min="14" max="14" width="9" customWidth="1"/>
  </cols>
  <sheetData>
    <row r="1" spans="1:14" ht="22.5" x14ac:dyDescent="0.2">
      <c r="A1" s="37" t="s">
        <v>21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26.25" customHeight="1" x14ac:dyDescent="0.2">
      <c r="A2" s="39" t="s">
        <v>19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ht="58.5" customHeight="1" x14ac:dyDescent="0.2">
      <c r="A3" s="40" t="s">
        <v>22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2"/>
    </row>
    <row r="4" spans="1:14" ht="24" customHeight="1" x14ac:dyDescent="0.2">
      <c r="A4" s="43" t="s">
        <v>0</v>
      </c>
      <c r="B4" s="43" t="s">
        <v>1</v>
      </c>
      <c r="C4" s="43" t="s">
        <v>2</v>
      </c>
      <c r="D4" s="43" t="s">
        <v>3</v>
      </c>
      <c r="E4" s="35" t="s">
        <v>23</v>
      </c>
      <c r="F4" s="35" t="s">
        <v>24</v>
      </c>
      <c r="G4" s="43" t="s">
        <v>4</v>
      </c>
      <c r="H4" s="35" t="s">
        <v>53</v>
      </c>
      <c r="I4" s="35" t="s">
        <v>54</v>
      </c>
      <c r="J4" s="3" t="s">
        <v>41</v>
      </c>
      <c r="K4" s="3" t="s">
        <v>52</v>
      </c>
      <c r="L4" s="10" t="s">
        <v>5</v>
      </c>
      <c r="M4" s="43" t="s">
        <v>6</v>
      </c>
      <c r="N4" s="43" t="s">
        <v>7</v>
      </c>
    </row>
    <row r="5" spans="1:14" x14ac:dyDescent="0.2">
      <c r="A5" s="43"/>
      <c r="B5" s="43"/>
      <c r="C5" s="43"/>
      <c r="D5" s="43"/>
      <c r="E5" s="36"/>
      <c r="F5" s="36"/>
      <c r="G5" s="43"/>
      <c r="H5" s="36"/>
      <c r="I5" s="36"/>
      <c r="J5" s="10" t="s">
        <v>16</v>
      </c>
      <c r="K5" s="10" t="s">
        <v>16</v>
      </c>
      <c r="L5" s="10" t="s">
        <v>17</v>
      </c>
      <c r="M5" s="43"/>
      <c r="N5" s="43"/>
    </row>
    <row r="6" spans="1:14" ht="20.25" customHeight="1" x14ac:dyDescent="0.2">
      <c r="A6" s="10">
        <v>1</v>
      </c>
      <c r="B6" s="14" t="s">
        <v>64</v>
      </c>
      <c r="C6" s="15" t="s">
        <v>51</v>
      </c>
      <c r="D6" s="5" t="s">
        <v>26</v>
      </c>
      <c r="E6" s="13">
        <v>8.0000000000000002E-3</v>
      </c>
      <c r="F6" s="21">
        <f>E6*4.33</f>
        <v>3.4640000000000004E-2</v>
      </c>
      <c r="G6" s="19">
        <v>0.13</v>
      </c>
      <c r="H6" s="19" t="s">
        <v>55</v>
      </c>
      <c r="I6" s="28">
        <v>6.5000000000000002E-2</v>
      </c>
      <c r="J6" s="30">
        <f>I6*9/1.13*0.95</f>
        <v>0.49181415929203542</v>
      </c>
      <c r="K6" s="30">
        <f>J6</f>
        <v>0.49181415929203542</v>
      </c>
      <c r="L6" s="30">
        <f t="shared" ref="L6:L8" si="0">K6</f>
        <v>0.49181415929203542</v>
      </c>
      <c r="M6" s="10" t="s">
        <v>56</v>
      </c>
      <c r="N6" s="26"/>
    </row>
    <row r="7" spans="1:14" ht="17.25" customHeight="1" x14ac:dyDescent="0.2">
      <c r="A7" s="10">
        <v>2</v>
      </c>
      <c r="B7" s="14" t="s">
        <v>65</v>
      </c>
      <c r="C7" s="15" t="s">
        <v>66</v>
      </c>
      <c r="D7" s="5" t="s">
        <v>26</v>
      </c>
      <c r="E7" s="13">
        <v>6.4999999999999997E-3</v>
      </c>
      <c r="F7" s="21">
        <f>4.09*E7</f>
        <v>2.6584999999999998E-2</v>
      </c>
      <c r="G7" s="19">
        <v>0.13</v>
      </c>
      <c r="H7" s="19" t="s">
        <v>55</v>
      </c>
      <c r="I7" s="28">
        <v>6.5000000000000002E-2</v>
      </c>
      <c r="J7" s="30">
        <f t="shared" ref="J7:J8" si="1">I7*9/1.13*0.95</f>
        <v>0.49181415929203542</v>
      </c>
      <c r="K7" s="30">
        <f t="shared" ref="K7:K8" si="2">J7</f>
        <v>0.49181415929203542</v>
      </c>
      <c r="L7" s="30">
        <f t="shared" si="0"/>
        <v>0.49181415929203542</v>
      </c>
      <c r="M7" s="10" t="s">
        <v>56</v>
      </c>
      <c r="N7" s="26"/>
    </row>
    <row r="8" spans="1:14" x14ac:dyDescent="0.2">
      <c r="A8" s="10">
        <v>3</v>
      </c>
      <c r="B8" s="14" t="s">
        <v>67</v>
      </c>
      <c r="C8" s="15" t="s">
        <v>68</v>
      </c>
      <c r="D8" s="5" t="s">
        <v>26</v>
      </c>
      <c r="E8" s="5">
        <v>5.0000000000000001E-3</v>
      </c>
      <c r="F8" s="22">
        <f>4.1*E8</f>
        <v>2.0499999999999997E-2</v>
      </c>
      <c r="G8" s="19">
        <v>0.13</v>
      </c>
      <c r="H8" s="19" t="s">
        <v>55</v>
      </c>
      <c r="I8" s="29">
        <v>8.8499999999999995E-2</v>
      </c>
      <c r="J8" s="30">
        <f t="shared" si="1"/>
        <v>0.66962389380530973</v>
      </c>
      <c r="K8" s="30">
        <f t="shared" si="2"/>
        <v>0.66962389380530973</v>
      </c>
      <c r="L8" s="30">
        <f t="shared" si="0"/>
        <v>0.66962389380530973</v>
      </c>
      <c r="M8" s="10" t="s">
        <v>56</v>
      </c>
      <c r="N8" s="26"/>
    </row>
    <row r="9" spans="1:14" x14ac:dyDescent="0.2">
      <c r="A9" s="10"/>
      <c r="B9" s="14" t="s">
        <v>40</v>
      </c>
      <c r="C9" s="15"/>
      <c r="D9" s="5"/>
      <c r="E9" s="5"/>
      <c r="F9" s="5"/>
      <c r="G9" s="19"/>
      <c r="H9" s="20"/>
      <c r="I9" s="20"/>
      <c r="J9" s="20"/>
      <c r="K9" s="12"/>
      <c r="L9" s="10"/>
      <c r="M9" s="10"/>
      <c r="N9" s="10"/>
    </row>
    <row r="10" spans="1:14" x14ac:dyDescent="0.2">
      <c r="A10" s="10"/>
      <c r="B10" s="14" t="s">
        <v>43</v>
      </c>
      <c r="C10" s="15"/>
      <c r="D10" s="5"/>
      <c r="E10" s="5"/>
      <c r="F10" s="5"/>
      <c r="G10" s="19"/>
      <c r="H10" s="20"/>
      <c r="I10" s="20"/>
      <c r="J10" s="20"/>
      <c r="K10" s="12"/>
      <c r="L10" s="10"/>
      <c r="M10" s="10"/>
      <c r="N10" s="10"/>
    </row>
    <row r="11" spans="1:14" ht="30.75" customHeight="1" x14ac:dyDescent="0.2">
      <c r="A11" s="10"/>
      <c r="B11" s="14" t="s">
        <v>44</v>
      </c>
      <c r="C11" s="15"/>
      <c r="D11" s="5"/>
      <c r="E11" s="5"/>
      <c r="F11" s="5"/>
      <c r="G11" s="19"/>
      <c r="H11" s="20"/>
      <c r="I11" s="20"/>
      <c r="J11" s="20"/>
      <c r="K11" s="12"/>
      <c r="L11" s="10"/>
      <c r="M11" s="10"/>
      <c r="N11" s="10"/>
    </row>
    <row r="12" spans="1:14" ht="31.5" customHeight="1" x14ac:dyDescent="0.2">
      <c r="A12" s="45" t="s">
        <v>42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  <row r="13" spans="1:14" ht="21" customHeight="1" x14ac:dyDescent="0.2">
      <c r="A13" s="11">
        <v>1</v>
      </c>
      <c r="B13" s="11" t="s">
        <v>8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</row>
    <row r="14" spans="1:14" ht="20.100000000000001" customHeight="1" x14ac:dyDescent="0.2">
      <c r="A14" s="11">
        <v>2</v>
      </c>
      <c r="B14" s="11" t="s">
        <v>9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</row>
    <row r="15" spans="1:14" ht="20.100000000000001" customHeight="1" x14ac:dyDescent="0.2">
      <c r="A15" s="11">
        <v>3</v>
      </c>
      <c r="B15" s="11" t="s">
        <v>10</v>
      </c>
      <c r="C15" s="47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9"/>
    </row>
    <row r="16" spans="1:14" ht="20.100000000000001" customHeight="1" x14ac:dyDescent="0.2">
      <c r="A16" s="11">
        <v>4</v>
      </c>
      <c r="B16" s="11" t="s">
        <v>11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</row>
    <row r="17" spans="1:19" ht="20.100000000000001" customHeight="1" x14ac:dyDescent="0.2">
      <c r="A17" s="11">
        <v>5</v>
      </c>
      <c r="B17" s="11" t="s">
        <v>12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</row>
    <row r="18" spans="1:19" ht="20.100000000000001" customHeight="1" x14ac:dyDescent="0.2">
      <c r="A18" s="11">
        <v>6</v>
      </c>
      <c r="B18" s="11" t="s">
        <v>13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</row>
    <row r="19" spans="1:19" ht="20.100000000000001" customHeight="1" x14ac:dyDescent="0.2">
      <c r="A19" s="11">
        <v>7</v>
      </c>
      <c r="B19" s="11" t="s">
        <v>7</v>
      </c>
      <c r="C19" s="47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9"/>
    </row>
    <row r="20" spans="1:19" ht="76.5" customHeight="1" x14ac:dyDescent="0.2">
      <c r="A20" s="44" t="s">
        <v>14</v>
      </c>
      <c r="B20" s="44"/>
      <c r="C20" s="44"/>
      <c r="D20" s="44" t="s">
        <v>18</v>
      </c>
      <c r="E20" s="44"/>
      <c r="F20" s="44"/>
      <c r="G20" s="44"/>
      <c r="H20" s="44"/>
      <c r="I20" s="44"/>
      <c r="J20" s="44"/>
      <c r="K20" s="44"/>
      <c r="L20" s="9"/>
      <c r="M20" s="44" t="s">
        <v>15</v>
      </c>
      <c r="N20" s="44"/>
      <c r="S20" t="s">
        <v>20</v>
      </c>
    </row>
  </sheetData>
  <mergeCells count="25">
    <mergeCell ref="C19:N19"/>
    <mergeCell ref="A20:C20"/>
    <mergeCell ref="D20:K20"/>
    <mergeCell ref="M20:N20"/>
    <mergeCell ref="I4:I5"/>
    <mergeCell ref="C13:N13"/>
    <mergeCell ref="C14:N14"/>
    <mergeCell ref="C15:N15"/>
    <mergeCell ref="C16:N16"/>
    <mergeCell ref="C17:N17"/>
    <mergeCell ref="C18:N18"/>
    <mergeCell ref="G4:G5"/>
    <mergeCell ref="H4:H5"/>
    <mergeCell ref="M4:M5"/>
    <mergeCell ref="N4:N5"/>
    <mergeCell ref="A12:N12"/>
    <mergeCell ref="A1:N1"/>
    <mergeCell ref="A2:N2"/>
    <mergeCell ref="A3:N3"/>
    <mergeCell ref="A4:A5"/>
    <mergeCell ref="B4:B5"/>
    <mergeCell ref="C4:C5"/>
    <mergeCell ref="D4:D5"/>
    <mergeCell ref="E4:E5"/>
    <mergeCell ref="F4:F5"/>
  </mergeCells>
  <phoneticPr fontId="2" type="noConversion"/>
  <conditionalFormatting sqref="B9:B11">
    <cfRule type="duplicateValues" dxfId="43" priority="23"/>
    <cfRule type="duplicateValues" dxfId="42" priority="24"/>
    <cfRule type="duplicateValues" dxfId="41" priority="25"/>
    <cfRule type="duplicateValues" dxfId="40" priority="26"/>
    <cfRule type="duplicateValues" dxfId="39" priority="27"/>
    <cfRule type="duplicateValues" dxfId="38" priority="28"/>
    <cfRule type="duplicateValues" dxfId="37" priority="29"/>
    <cfRule type="duplicateValues" dxfId="36" priority="30"/>
    <cfRule type="duplicateValues" dxfId="35" priority="31"/>
    <cfRule type="duplicateValues" dxfId="34" priority="32"/>
    <cfRule type="duplicateValues" dxfId="33" priority="33"/>
    <cfRule type="duplicateValues" dxfId="32" priority="34"/>
    <cfRule type="duplicateValues" dxfId="31" priority="35"/>
    <cfRule type="duplicateValues" dxfId="30" priority="36"/>
    <cfRule type="duplicateValues" dxfId="29" priority="37"/>
    <cfRule type="duplicateValues" dxfId="28" priority="38"/>
    <cfRule type="duplicateValues" dxfId="27" priority="39"/>
    <cfRule type="duplicateValues" dxfId="26" priority="40"/>
    <cfRule type="duplicateValues" dxfId="25" priority="41"/>
    <cfRule type="duplicateValues" dxfId="24" priority="42"/>
    <cfRule type="duplicateValues" dxfId="23" priority="43"/>
    <cfRule type="duplicateValues" dxfId="22" priority="44"/>
  </conditionalFormatting>
  <conditionalFormatting sqref="B6:B8">
    <cfRule type="duplicateValues" dxfId="21" priority="1"/>
    <cfRule type="duplicateValues" dxfId="20" priority="2"/>
    <cfRule type="duplicateValues" dxfId="19" priority="3"/>
    <cfRule type="duplicateValues" dxfId="18" priority="4"/>
    <cfRule type="duplicateValues" dxfId="17" priority="5"/>
    <cfRule type="duplicateValues" dxfId="16" priority="6"/>
    <cfRule type="duplicateValues" dxfId="15" priority="7"/>
    <cfRule type="duplicateValues" dxfId="14" priority="8"/>
    <cfRule type="duplicateValues" dxfId="13" priority="9"/>
    <cfRule type="duplicateValues" dxfId="12" priority="10"/>
    <cfRule type="duplicateValues" dxfId="11" priority="11"/>
    <cfRule type="duplicateValues" dxfId="10" priority="12"/>
    <cfRule type="duplicateValues" dxfId="9" priority="13"/>
    <cfRule type="duplicateValues" dxfId="8" priority="14"/>
    <cfRule type="duplicateValues" dxfId="7" priority="15"/>
    <cfRule type="duplicateValues" dxfId="6" priority="16"/>
    <cfRule type="duplicateValues" dxfId="5" priority="17"/>
    <cfRule type="duplicateValues" dxfId="4" priority="18"/>
    <cfRule type="duplicateValues" dxfId="3" priority="19"/>
    <cfRule type="duplicateValues" dxfId="2" priority="20"/>
    <cfRule type="duplicateValues" dxfId="1" priority="21"/>
    <cfRule type="duplicateValues" dxfId="0" priority="2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冲压件申请</vt:lpstr>
      <vt:lpstr>钢丝申请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2025-11-04T01:42:45Z</dcterms:modified>
</cp:coreProperties>
</file>