
<file path=[Content_Types].xml><?xml version="1.0" encoding="utf-8"?>
<Types xmlns="http://schemas.openxmlformats.org/package/2006/content-types">
  <Default Extension="vml" ContentType="application/vnd.openxmlformats-officedocument.vmlDrawing"/>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390" firstSheet="47" activeTab="52"/>
  </bookViews>
  <sheets>
    <sheet name="2020.11" sheetId="1" r:id="rId1"/>
    <sheet name="2020.12" sheetId="2" r:id="rId2"/>
    <sheet name="2021.01" sheetId="3" r:id="rId3"/>
    <sheet name="2021.03" sheetId="4" r:id="rId4"/>
    <sheet name="2021.04" sheetId="5" r:id="rId5"/>
    <sheet name="2021.05" sheetId="6" r:id="rId6"/>
    <sheet name="2021.06" sheetId="7" r:id="rId7"/>
    <sheet name="2021.08" sheetId="8" r:id="rId8"/>
    <sheet name="2021.10" sheetId="9" r:id="rId9"/>
    <sheet name="2021.11" sheetId="10" r:id="rId10"/>
    <sheet name="2021.12" sheetId="11" r:id="rId11"/>
    <sheet name="2022.01" sheetId="12" r:id="rId12"/>
    <sheet name="2022.02" sheetId="13" r:id="rId13"/>
    <sheet name="2022.03" sheetId="14" r:id="rId14"/>
    <sheet name="2022.04" sheetId="15" r:id="rId15"/>
    <sheet name="2022.05" sheetId="16" r:id="rId16"/>
    <sheet name="2022.06" sheetId="17" r:id="rId17"/>
    <sheet name="2022.07" sheetId="18" r:id="rId18"/>
    <sheet name="2202.08" sheetId="19" r:id="rId19"/>
    <sheet name="2022.09" sheetId="20" r:id="rId20"/>
    <sheet name="2022.10" sheetId="21" r:id="rId21"/>
    <sheet name="2022.11" sheetId="22" r:id="rId22"/>
    <sheet name="2022.12" sheetId="23" r:id="rId23"/>
    <sheet name="2023.01" sheetId="24" r:id="rId24"/>
    <sheet name="2023.02" sheetId="25" r:id="rId25"/>
    <sheet name="2023.03" sheetId="26" r:id="rId26"/>
    <sheet name="2023.04" sheetId="27" r:id="rId27"/>
    <sheet name="2023.05" sheetId="28" r:id="rId28"/>
    <sheet name="2023.06" sheetId="33" r:id="rId29"/>
    <sheet name="2023.07" sheetId="31" r:id="rId30"/>
    <sheet name="2023.08" sheetId="34" r:id="rId31"/>
    <sheet name="2023.09" sheetId="36" r:id="rId32"/>
    <sheet name="2023.10" sheetId="38" r:id="rId33"/>
    <sheet name="2023.11" sheetId="39" r:id="rId34"/>
    <sheet name="2023.12" sheetId="37" r:id="rId35"/>
    <sheet name="2024.01" sheetId="40" r:id="rId36"/>
    <sheet name="24.02" sheetId="42" r:id="rId37"/>
    <sheet name="24.3" sheetId="43" r:id="rId38"/>
    <sheet name="24.4" sheetId="44" r:id="rId39"/>
    <sheet name="24.5" sheetId="41" r:id="rId40"/>
    <sheet name="24.6" sheetId="47" r:id="rId41"/>
    <sheet name="24.7" sheetId="48" r:id="rId42"/>
    <sheet name="24.8" sheetId="49" r:id="rId43"/>
    <sheet name="24.9" sheetId="50" r:id="rId44"/>
    <sheet name="24.10" sheetId="45" r:id="rId45"/>
    <sheet name="24.11" sheetId="52" r:id="rId46"/>
    <sheet name="25.01" sheetId="51" r:id="rId47"/>
    <sheet name="25.02" sheetId="53" r:id="rId48"/>
    <sheet name="25.03" sheetId="57" r:id="rId49"/>
    <sheet name="25.04" sheetId="58" r:id="rId50"/>
    <sheet name="25.7" sheetId="59" r:id="rId51"/>
    <sheet name="25.8" sheetId="60" r:id="rId52"/>
    <sheet name="25.10" sheetId="61" r:id="rId53"/>
    <sheet name="Sheet2" sheetId="35" r:id="rId54"/>
    <sheet name="Sheet1" sheetId="54" r:id="rId55"/>
  </sheets>
  <externalReferences>
    <externalReference r:id="rId58"/>
    <externalReference r:id="rId59"/>
    <externalReference r:id="rId60"/>
  </externalReferences>
  <definedNames>
    <definedName name="_xlnm._FilterDatabase" localSheetId="15" hidden="1">'2022.05'!$R$3:$S$55</definedName>
    <definedName name="_xlnm._FilterDatabase" localSheetId="16" hidden="1">'2022.06'!$AJ$2:$AK$58</definedName>
    <definedName name="_xlnm._FilterDatabase" localSheetId="19" hidden="1">'2022.09'!$AY$4:$BB$72</definedName>
    <definedName name="_xlnm._FilterDatabase" localSheetId="20" hidden="1">'2022.10'!$BC$3:$BE$64</definedName>
    <definedName name="_xlnm._FilterDatabase" localSheetId="21" hidden="1">'2022.11'!$AC$4:$AD$58</definedName>
    <definedName name="_xlnm._FilterDatabase" localSheetId="22" hidden="1">'2022.12'!$AO$2:$AP$32</definedName>
    <definedName name="_xlnm._FilterDatabase" localSheetId="29" hidden="1">'2023.07'!$AL$4:$AM$56</definedName>
    <definedName name="_xlnm._FilterDatabase" localSheetId="45" hidden="1">'24.11'!$AF$4:$AI$38</definedName>
    <definedName name="_xlnm._FilterDatabase" localSheetId="24" hidden="1">'2023.02'!$E$1:$F$1</definedName>
    <definedName name="_xlnm.Print_Area" localSheetId="50">'25.7'!$A$2:$F$16</definedName>
    <definedName name="_xlnm.Print_Area" localSheetId="51">'25.8'!$A$1:$F$17</definedName>
  </definedNames>
  <calcPr calcId="144525"/>
  <pivotCaches>
    <pivotCache cacheId="0" r:id="rId56"/>
    <pivotCache cacheId="1" r:id="rId57"/>
  </pivotCaches>
</workbook>
</file>

<file path=xl/comments1.xml><?xml version="1.0" encoding="utf-8"?>
<comments xmlns="http://schemas.openxmlformats.org/spreadsheetml/2006/main">
  <authors>
    <author>Administrator</author>
  </authors>
  <commentList>
    <comment ref="H14" authorId="0">
      <text>
        <r>
          <rPr>
            <b/>
            <sz val="9"/>
            <rFont val="宋体"/>
            <charset val="134"/>
          </rPr>
          <t>Administrator:</t>
        </r>
        <r>
          <rPr>
            <sz val="9"/>
            <rFont val="宋体"/>
            <charset val="134"/>
          </rPr>
          <t xml:space="preserve">
一线34人，另加 贺王瑜2元</t>
        </r>
      </text>
    </comment>
  </commentList>
</comments>
</file>

<file path=xl/comments10.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AC3" authorId="0">
      <text>
        <r>
          <rPr>
            <b/>
            <sz val="9"/>
            <rFont val="宋体"/>
            <charset val="134"/>
          </rPr>
          <t>Administrator:</t>
        </r>
        <r>
          <rPr>
            <sz val="9"/>
            <rFont val="宋体"/>
            <charset val="134"/>
          </rPr>
          <t xml:space="preserve">
2号报告：7天
3号报告：8天</t>
        </r>
      </text>
    </comment>
    <comment ref="F5" authorId="0">
      <text>
        <r>
          <rPr>
            <b/>
            <sz val="9"/>
            <rFont val="宋体"/>
            <charset val="134"/>
          </rPr>
          <t>Administrator:</t>
        </r>
        <r>
          <rPr>
            <sz val="9"/>
            <rFont val="宋体"/>
            <charset val="134"/>
          </rPr>
          <t xml:space="preserve">
4.11晚八点-4.18晚23点加班8天
按每天90元计算，根绝计划达成率核算</t>
        </r>
      </text>
    </comment>
    <comment ref="AD5" authorId="0">
      <text>
        <r>
          <rPr>
            <b/>
            <sz val="9"/>
            <rFont val="宋体"/>
            <charset val="134"/>
          </rPr>
          <t>Administrator:</t>
        </r>
        <r>
          <rPr>
            <sz val="9"/>
            <rFont val="宋体"/>
            <charset val="134"/>
          </rPr>
          <t xml:space="preserve">
8/11-13、15-18,20,22,24-31合计18天，除8/11/12以外15天加班至晚上10点
</t>
        </r>
      </text>
    </comment>
    <comment ref="C12" authorId="0">
      <text>
        <r>
          <rPr>
            <b/>
            <sz val="9"/>
            <rFont val="宋体"/>
            <charset val="134"/>
          </rPr>
          <t>Administrator:</t>
        </r>
        <r>
          <rPr>
            <sz val="9"/>
            <rFont val="宋体"/>
            <charset val="134"/>
          </rPr>
          <t xml:space="preserve">
2/9报告一起15天</t>
        </r>
      </text>
    </comment>
    <comment ref="F12" authorId="0">
      <text>
        <r>
          <rPr>
            <b/>
            <sz val="9"/>
            <rFont val="宋体"/>
            <charset val="134"/>
          </rPr>
          <t>Administrator:</t>
        </r>
        <r>
          <rPr>
            <sz val="9"/>
            <rFont val="宋体"/>
            <charset val="134"/>
          </rPr>
          <t xml:space="preserve">
4.11晚八点-4.18晚23点加班8天
按每天90元计算，根绝计划达成率核算</t>
        </r>
      </text>
    </comment>
    <comment ref="C14" authorId="0">
      <text>
        <r>
          <rPr>
            <b/>
            <sz val="9"/>
            <rFont val="宋体"/>
            <charset val="134"/>
          </rPr>
          <t>Administrator:</t>
        </r>
        <r>
          <rPr>
            <sz val="9"/>
            <rFont val="宋体"/>
            <charset val="134"/>
          </rPr>
          <t xml:space="preserve">
异常工时2200</t>
        </r>
      </text>
    </comment>
    <comment ref="F14" authorId="0">
      <text>
        <r>
          <rPr>
            <b/>
            <sz val="9"/>
            <rFont val="宋体"/>
            <charset val="134"/>
          </rPr>
          <t>Administrator:</t>
        </r>
        <r>
          <rPr>
            <sz val="9"/>
            <rFont val="宋体"/>
            <charset val="134"/>
          </rPr>
          <t xml:space="preserve">
走异常工时</t>
        </r>
      </text>
    </comment>
    <comment ref="C16" authorId="0">
      <text>
        <r>
          <rPr>
            <b/>
            <sz val="9"/>
            <rFont val="宋体"/>
            <charset val="134"/>
          </rPr>
          <t>Administrator:</t>
        </r>
        <r>
          <rPr>
            <sz val="9"/>
            <rFont val="宋体"/>
            <charset val="134"/>
          </rPr>
          <t xml:space="preserve">
5月份修补380件</t>
        </r>
      </text>
    </comment>
    <comment ref="AP45" authorId="0">
      <text>
        <r>
          <rPr>
            <b/>
            <sz val="9"/>
            <rFont val="宋体"/>
            <charset val="134"/>
          </rPr>
          <t>Administrator:</t>
        </r>
        <r>
          <rPr>
            <sz val="9"/>
            <rFont val="宋体"/>
            <charset val="134"/>
          </rPr>
          <t xml:space="preserve">
何胜春100异常工时补贴在奖励</t>
        </r>
      </text>
    </comment>
  </commentList>
</comments>
</file>

<file path=xl/comments11.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B3" authorId="0">
      <text>
        <r>
          <rPr>
            <b/>
            <sz val="9"/>
            <rFont val="宋体"/>
            <charset val="134"/>
          </rPr>
          <t>Administrator:</t>
        </r>
        <r>
          <rPr>
            <sz val="9"/>
            <rFont val="宋体"/>
            <charset val="134"/>
          </rPr>
          <t xml:space="preserve">
23.7.2发泡清模人员岗位津贴增加200元/月</t>
        </r>
      </text>
    </comment>
    <comment ref="H3" authorId="0">
      <text>
        <r>
          <rPr>
            <b/>
            <sz val="9"/>
            <rFont val="宋体"/>
            <charset val="134"/>
          </rPr>
          <t>Administrator:</t>
        </r>
        <r>
          <rPr>
            <sz val="9"/>
            <rFont val="宋体"/>
            <charset val="134"/>
          </rPr>
          <t xml:space="preserve">
2号报告：7天
3号报告：8天</t>
        </r>
      </text>
    </comment>
    <comment ref="I5" authorId="0">
      <text>
        <r>
          <rPr>
            <b/>
            <sz val="9"/>
            <rFont val="宋体"/>
            <charset val="134"/>
          </rPr>
          <t>Administrator:</t>
        </r>
        <r>
          <rPr>
            <sz val="9"/>
            <rFont val="宋体"/>
            <charset val="134"/>
          </rPr>
          <t xml:space="preserve">
8/11-13、15-18,20,22,24-31合计18天，除8/11/12以外15天加班至晚上10点
</t>
        </r>
      </text>
    </comment>
    <comment ref="C9" authorId="0">
      <text>
        <r>
          <rPr>
            <b/>
            <sz val="9"/>
            <rFont val="宋体"/>
            <charset val="134"/>
          </rPr>
          <t>Administrator:</t>
        </r>
        <r>
          <rPr>
            <sz val="9"/>
            <rFont val="宋体"/>
            <charset val="134"/>
          </rPr>
          <t xml:space="preserve">
5100+1500</t>
        </r>
      </text>
    </comment>
    <comment ref="R14" authorId="0">
      <text>
        <r>
          <rPr>
            <b/>
            <sz val="9"/>
            <rFont val="宋体"/>
            <charset val="134"/>
          </rPr>
          <t>Administrator:</t>
        </r>
        <r>
          <rPr>
            <sz val="9"/>
            <rFont val="宋体"/>
            <charset val="134"/>
          </rPr>
          <t xml:space="preserve">
5.31离职</t>
        </r>
      </text>
    </comment>
    <comment ref="AG46" authorId="0">
      <text>
        <r>
          <rPr>
            <b/>
            <sz val="9"/>
            <rFont val="宋体"/>
            <charset val="134"/>
          </rPr>
          <t>Administrator:</t>
        </r>
        <r>
          <rPr>
            <sz val="9"/>
            <rFont val="宋体"/>
            <charset val="134"/>
          </rPr>
          <t xml:space="preserve">
5.31离职</t>
        </r>
      </text>
    </comment>
    <comment ref="AG58" authorId="0">
      <text>
        <r>
          <rPr>
            <b/>
            <sz val="9"/>
            <rFont val="宋体"/>
            <charset val="134"/>
          </rPr>
          <t>Administrator:</t>
        </r>
        <r>
          <rPr>
            <sz val="9"/>
            <rFont val="宋体"/>
            <charset val="134"/>
          </rPr>
          <t xml:space="preserve">
易祖豪5.31离职</t>
        </r>
      </text>
    </comment>
  </commentList>
</comments>
</file>

<file path=xl/comments12.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C4" authorId="0">
      <text>
        <r>
          <rPr>
            <b/>
            <sz val="9"/>
            <rFont val="宋体"/>
            <charset val="134"/>
          </rPr>
          <t>Administrator:</t>
        </r>
        <r>
          <rPr>
            <sz val="9"/>
            <rFont val="宋体"/>
            <charset val="134"/>
          </rPr>
          <t xml:space="preserve">
7月8日加班至晚上10点</t>
        </r>
      </text>
    </comment>
    <comment ref="F12" authorId="0">
      <text>
        <r>
          <rPr>
            <b/>
            <sz val="9"/>
            <rFont val="宋体"/>
            <charset val="134"/>
          </rPr>
          <t>Administrator:</t>
        </r>
        <r>
          <rPr>
            <sz val="9"/>
            <rFont val="宋体"/>
            <charset val="134"/>
          </rPr>
          <t xml:space="preserve">
23.10.8C32B座框奖励杨甜、伍赤诚、陈明奖励316.2元/人未发放，10月新报告中体现</t>
        </r>
      </text>
    </comment>
    <comment ref="B13" authorId="0">
      <text>
        <r>
          <rPr>
            <b/>
            <sz val="9"/>
            <rFont val="宋体"/>
            <charset val="134"/>
          </rPr>
          <t>Administrator:</t>
        </r>
        <r>
          <rPr>
            <sz val="9"/>
            <rFont val="宋体"/>
            <charset val="134"/>
          </rPr>
          <t xml:space="preserve">
2023.08.07收</t>
        </r>
      </text>
    </comment>
    <comment ref="D13" authorId="0">
      <text>
        <r>
          <rPr>
            <b/>
            <sz val="9"/>
            <rFont val="宋体"/>
            <charset val="134"/>
          </rPr>
          <t>Administrator:</t>
        </r>
        <r>
          <rPr>
            <sz val="9"/>
            <rFont val="宋体"/>
            <charset val="134"/>
          </rPr>
          <t xml:space="preserve">
出勤算半天，考核30元不重复</t>
        </r>
      </text>
    </comment>
  </commentList>
</comments>
</file>

<file path=xl/comments13.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14.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F8" authorId="0">
      <text>
        <r>
          <rPr>
            <b/>
            <sz val="9"/>
            <rFont val="宋体"/>
            <charset val="134"/>
          </rPr>
          <t>Administrator:</t>
        </r>
        <r>
          <rPr>
            <sz val="9"/>
            <rFont val="宋体"/>
            <charset val="134"/>
          </rPr>
          <t xml:space="preserve">
欧响亮、刘明、高磊、余斌、杨亮亮、苏超、刘孝其、罗亚南、李知洋、刘文强、罗鹏11人</t>
        </r>
      </text>
    </comment>
    <comment ref="C19" authorId="0">
      <text>
        <r>
          <rPr>
            <b/>
            <sz val="9"/>
            <rFont val="宋体"/>
            <charset val="134"/>
          </rPr>
          <t>Administrator:</t>
        </r>
        <r>
          <rPr>
            <sz val="9"/>
            <rFont val="宋体"/>
            <charset val="134"/>
          </rPr>
          <t xml:space="preserve">
23.10.11发放罗亚南工资中用于聚餐</t>
        </r>
      </text>
    </comment>
  </commentList>
</comments>
</file>

<file path=xl/comments15.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16.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E9" authorId="0">
      <text>
        <r>
          <rPr>
            <b/>
            <sz val="9"/>
            <rFont val="宋体"/>
            <charset val="134"/>
          </rPr>
          <t>Administrator:</t>
        </r>
        <r>
          <rPr>
            <sz val="9"/>
            <rFont val="宋体"/>
            <charset val="134"/>
          </rPr>
          <t xml:space="preserve">
11.30无拍照取证，下次发现累计考核</t>
        </r>
      </text>
    </comment>
  </commentList>
</comments>
</file>

<file path=xl/comments17.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18.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19.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xml><?xml version="1.0" encoding="utf-8"?>
<comments xmlns="http://schemas.openxmlformats.org/spreadsheetml/2006/main">
  <authors>
    <author>Administrator</author>
  </authors>
  <commentList>
    <comment ref="H4" authorId="0">
      <text>
        <r>
          <rPr>
            <b/>
            <sz val="9"/>
            <rFont val="宋体"/>
            <charset val="134"/>
          </rPr>
          <t>Administrator:</t>
        </r>
        <r>
          <rPr>
            <sz val="9"/>
            <rFont val="宋体"/>
            <charset val="134"/>
          </rPr>
          <t xml:space="preserve">
罗亚南班4月生产天数11天</t>
        </r>
      </text>
    </comment>
    <comment ref="R4" authorId="0">
      <text>
        <r>
          <rPr>
            <b/>
            <sz val="9"/>
            <rFont val="宋体"/>
            <charset val="134"/>
          </rPr>
          <t>Administrator:</t>
        </r>
        <r>
          <rPr>
            <sz val="9"/>
            <rFont val="宋体"/>
            <charset val="134"/>
          </rPr>
          <t xml:space="preserve">
罗亚南班4月生产天数11天</t>
        </r>
      </text>
    </comment>
    <comment ref="K16" authorId="0">
      <text>
        <r>
          <rPr>
            <b/>
            <sz val="9"/>
            <rFont val="宋体"/>
            <charset val="134"/>
          </rPr>
          <t>Administrator:</t>
        </r>
        <r>
          <rPr>
            <sz val="9"/>
            <rFont val="宋体"/>
            <charset val="134"/>
          </rPr>
          <t xml:space="preserve">
月薪6000，24天制（低于24天折算，高于24天，每多一天多200元），试用期一个月，按80%发放</t>
        </r>
      </text>
    </comment>
    <comment ref="R31" authorId="0">
      <text>
        <r>
          <rPr>
            <b/>
            <sz val="9"/>
            <rFont val="宋体"/>
            <charset val="134"/>
          </rPr>
          <t>Administrator:</t>
        </r>
        <r>
          <rPr>
            <sz val="9"/>
            <rFont val="宋体"/>
            <charset val="134"/>
          </rPr>
          <t xml:space="preserve">
月薪6000，24天制（低于24天折算，高于24天，每多一天多200元），试用期一个月，按80%发放</t>
        </r>
      </text>
    </comment>
  </commentList>
</comments>
</file>

<file path=xl/comments20.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1.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2.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3.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4.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5.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6.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7.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28.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AF19" authorId="0">
      <text>
        <r>
          <rPr>
            <b/>
            <sz val="9"/>
            <rFont val="宋体"/>
            <charset val="134"/>
          </rPr>
          <t>Administrator:</t>
        </r>
        <r>
          <rPr>
            <sz val="9"/>
            <rFont val="宋体"/>
            <charset val="134"/>
          </rPr>
          <t xml:space="preserve">
孟君</t>
        </r>
      </text>
    </comment>
    <comment ref="AF24" authorId="0">
      <text>
        <r>
          <rPr>
            <b/>
            <sz val="9"/>
            <rFont val="宋体"/>
            <charset val="134"/>
          </rPr>
          <t>Administrator:</t>
        </r>
        <r>
          <rPr>
            <sz val="9"/>
            <rFont val="宋体"/>
            <charset val="134"/>
          </rPr>
          <t xml:space="preserve">
田贵</t>
        </r>
      </text>
    </comment>
  </commentList>
</comments>
</file>

<file path=xl/comments29.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O16" authorId="0">
      <text>
        <r>
          <rPr>
            <b/>
            <sz val="9"/>
            <rFont val="宋体"/>
            <charset val="134"/>
          </rPr>
          <t>Administrator:</t>
        </r>
        <r>
          <rPr>
            <sz val="9"/>
            <rFont val="宋体"/>
            <charset val="134"/>
          </rPr>
          <t xml:space="preserve">
26号半天</t>
        </r>
      </text>
    </comment>
    <comment ref="H26" authorId="0">
      <text>
        <r>
          <rPr>
            <b/>
            <sz val="9"/>
            <rFont val="宋体"/>
            <charset val="134"/>
          </rPr>
          <t>Administrator:</t>
        </r>
        <r>
          <rPr>
            <sz val="9"/>
            <rFont val="宋体"/>
            <charset val="134"/>
          </rPr>
          <t xml:space="preserve">
2022.3.18由焊接普工调入发泡车间副班长
24.6月调岗至一线
</t>
        </r>
      </text>
    </comment>
    <comment ref="H27" authorId="0">
      <text>
        <r>
          <rPr>
            <b/>
            <sz val="9"/>
            <rFont val="宋体"/>
            <charset val="134"/>
          </rPr>
          <t>Administrator:</t>
        </r>
        <r>
          <rPr>
            <sz val="9"/>
            <rFont val="宋体"/>
            <charset val="134"/>
          </rPr>
          <t xml:space="preserve">
2022.5.6由总装调入焊接车间
2023.10.01焊接调总装
2023年8.11转入诚展
2024.04.01总装调焊接</t>
        </r>
      </text>
    </comment>
    <comment ref="H28" authorId="0">
      <text>
        <r>
          <rPr>
            <b/>
            <sz val="9"/>
            <rFont val="宋体"/>
            <charset val="134"/>
          </rPr>
          <t>Administrator:</t>
        </r>
        <r>
          <rPr>
            <sz val="9"/>
            <rFont val="宋体"/>
            <charset val="134"/>
          </rPr>
          <t xml:space="preserve">
2022.5.6由总装调入焊接车间
2023.10.01焊接调总装
2024.04.01总装调焊接</t>
        </r>
      </text>
    </comment>
    <comment ref="H35" authorId="0">
      <text>
        <r>
          <rPr>
            <b/>
            <sz val="9"/>
            <rFont val="宋体"/>
            <charset val="134"/>
          </rPr>
          <t>Administrator:</t>
        </r>
        <r>
          <rPr>
            <sz val="9"/>
            <rFont val="宋体"/>
            <charset val="134"/>
          </rPr>
          <t xml:space="preserve">
23.8.1调岗至喷脱模剂岗位
24.6月调岗至修边</t>
        </r>
      </text>
    </comment>
    <comment ref="H36" authorId="0">
      <text>
        <r>
          <rPr>
            <b/>
            <sz val="9"/>
            <rFont val="宋体"/>
            <charset val="134"/>
          </rPr>
          <t>Administrator:</t>
        </r>
        <r>
          <rPr>
            <sz val="9"/>
            <rFont val="宋体"/>
            <charset val="134"/>
          </rPr>
          <t xml:space="preserve">
2019-8-1转正，8月6天非转正</t>
        </r>
      </text>
    </comment>
    <comment ref="H37" authorId="0">
      <text>
        <r>
          <rPr>
            <b/>
            <sz val="9"/>
            <rFont val="宋体"/>
            <charset val="134"/>
          </rPr>
          <t>Administrator:</t>
        </r>
        <r>
          <rPr>
            <sz val="9"/>
            <rFont val="宋体"/>
            <charset val="134"/>
          </rPr>
          <t xml:space="preserve">
2019-8-24转正，8月2天转正</t>
        </r>
      </text>
    </comment>
    <comment ref="H38" authorId="0">
      <text>
        <r>
          <rPr>
            <b/>
            <sz val="9"/>
            <rFont val="宋体"/>
            <charset val="134"/>
          </rPr>
          <t>Administrator:</t>
        </r>
        <r>
          <rPr>
            <sz val="9"/>
            <rFont val="宋体"/>
            <charset val="134"/>
          </rPr>
          <t xml:space="preserve">
2019-9-26转正
24.6月调岗至一线</t>
        </r>
      </text>
    </comment>
    <comment ref="H58" authorId="0">
      <text>
        <r>
          <rPr>
            <b/>
            <sz val="9"/>
            <rFont val="宋体"/>
            <charset val="134"/>
          </rPr>
          <t>Administrator:</t>
        </r>
        <r>
          <rPr>
            <sz val="9"/>
            <rFont val="宋体"/>
            <charset val="134"/>
          </rPr>
          <t xml:space="preserve">
25.1.5 20:52花名册漏掉了，上个月是小时工</t>
        </r>
      </text>
    </comment>
    <comment ref="H59" authorId="0">
      <text>
        <r>
          <rPr>
            <b/>
            <sz val="9"/>
            <rFont val="宋体"/>
            <charset val="134"/>
          </rPr>
          <t>Administrator:</t>
        </r>
        <r>
          <rPr>
            <sz val="9"/>
            <rFont val="宋体"/>
            <charset val="134"/>
          </rPr>
          <t xml:space="preserve">
25.1.5 20:52花名册漏掉了，诚展花名册有</t>
        </r>
      </text>
    </comment>
    <comment ref="H60" authorId="0">
      <text>
        <r>
          <rPr>
            <b/>
            <sz val="9"/>
            <rFont val="宋体"/>
            <charset val="134"/>
          </rPr>
          <t>Administrator:</t>
        </r>
        <r>
          <rPr>
            <sz val="9"/>
            <rFont val="宋体"/>
            <charset val="134"/>
          </rPr>
          <t xml:space="preserve">
25.2.3  12月漏掉了计件按照计时</t>
        </r>
      </text>
    </comment>
    <comment ref="H63" authorId="0">
      <text>
        <r>
          <rPr>
            <b/>
            <sz val="9"/>
            <rFont val="宋体"/>
            <charset val="134"/>
          </rPr>
          <t>Administrator:</t>
        </r>
        <r>
          <rPr>
            <sz val="9"/>
            <rFont val="宋体"/>
            <charset val="134"/>
          </rPr>
          <t xml:space="preserve">
2019-8-26转正</t>
        </r>
      </text>
    </comment>
    <comment ref="H67" authorId="0">
      <text>
        <r>
          <rPr>
            <b/>
            <sz val="9"/>
            <rFont val="宋体"/>
            <charset val="134"/>
          </rPr>
          <t>Administrator:</t>
        </r>
        <r>
          <rPr>
            <sz val="9"/>
            <rFont val="宋体"/>
            <charset val="134"/>
          </rPr>
          <t xml:space="preserve">
2021-4-20新进员工</t>
        </r>
      </text>
    </comment>
    <comment ref="H73" authorId="0">
      <text>
        <r>
          <rPr>
            <b/>
            <sz val="9"/>
            <rFont val="宋体"/>
            <charset val="134"/>
          </rPr>
          <t>Administrator:</t>
        </r>
        <r>
          <rPr>
            <sz val="9"/>
            <rFont val="宋体"/>
            <charset val="134"/>
          </rPr>
          <t xml:space="preserve">
2022-9-14转正，非转正12天</t>
        </r>
      </text>
    </comment>
  </commentList>
</comments>
</file>

<file path=xl/comments3.xml><?xml version="1.0" encoding="utf-8"?>
<comments xmlns="http://schemas.openxmlformats.org/spreadsheetml/2006/main">
  <authors>
    <author>Administrator</author>
  </authors>
  <commentList>
    <comment ref="BA5" authorId="0">
      <text>
        <r>
          <rPr>
            <b/>
            <sz val="9"/>
            <rFont val="宋体"/>
            <charset val="134"/>
          </rPr>
          <t>Administrator:</t>
        </r>
        <r>
          <rPr>
            <sz val="9"/>
            <rFont val="宋体"/>
            <charset val="134"/>
          </rPr>
          <t xml:space="preserve">
1-3号计入，不与线上2-3号重复</t>
        </r>
      </text>
    </comment>
    <comment ref="BD5" authorId="0">
      <text>
        <r>
          <rPr>
            <b/>
            <sz val="9"/>
            <rFont val="宋体"/>
            <charset val="134"/>
          </rPr>
          <t>Administrator:</t>
        </r>
        <r>
          <rPr>
            <sz val="9"/>
            <rFont val="宋体"/>
            <charset val="134"/>
          </rPr>
          <t xml:space="preserve">
基本工资1490除以26天得每天的基本工资，然后按三倍基本工资，奖励就是2倍</t>
        </r>
      </text>
    </comment>
    <comment ref="BA6" authorId="0">
      <text>
        <r>
          <rPr>
            <b/>
            <sz val="9"/>
            <rFont val="宋体"/>
            <charset val="134"/>
          </rPr>
          <t>Administrator:</t>
        </r>
        <r>
          <rPr>
            <sz val="9"/>
            <rFont val="宋体"/>
            <charset val="134"/>
          </rPr>
          <t xml:space="preserve">
1-3号计入，不与线上2-3号重复</t>
        </r>
      </text>
    </comment>
    <comment ref="BD6" authorId="0">
      <text>
        <r>
          <rPr>
            <b/>
            <sz val="9"/>
            <rFont val="宋体"/>
            <charset val="134"/>
          </rPr>
          <t>Administrator:</t>
        </r>
        <r>
          <rPr>
            <sz val="9"/>
            <rFont val="宋体"/>
            <charset val="134"/>
          </rPr>
          <t xml:space="preserve">
基本工资1490除以26天得每天的基本工资，然后按三倍基本工资，奖励就是2倍</t>
        </r>
      </text>
    </comment>
    <comment ref="BA7" authorId="0">
      <text>
        <r>
          <rPr>
            <b/>
            <sz val="9"/>
            <rFont val="宋体"/>
            <charset val="134"/>
          </rPr>
          <t>Administrator:</t>
        </r>
        <r>
          <rPr>
            <sz val="9"/>
            <rFont val="宋体"/>
            <charset val="134"/>
          </rPr>
          <t xml:space="preserve">
计算1号当天，2-3号跟着线上走</t>
        </r>
      </text>
    </comment>
    <comment ref="BD7" authorId="0">
      <text>
        <r>
          <rPr>
            <b/>
            <sz val="9"/>
            <rFont val="宋体"/>
            <charset val="134"/>
          </rPr>
          <t>Administrator:</t>
        </r>
        <r>
          <rPr>
            <sz val="9"/>
            <rFont val="宋体"/>
            <charset val="134"/>
          </rPr>
          <t xml:space="preserve">
基本工资1490除以26天得每天的基本工资，然后按三倍基本工资，奖励就是2倍</t>
        </r>
      </text>
    </comment>
    <comment ref="BA8" authorId="0">
      <text>
        <r>
          <rPr>
            <b/>
            <sz val="9"/>
            <rFont val="宋体"/>
            <charset val="134"/>
          </rPr>
          <t>Administrator:</t>
        </r>
        <r>
          <rPr>
            <sz val="9"/>
            <rFont val="宋体"/>
            <charset val="134"/>
          </rPr>
          <t xml:space="preserve">
计算1号当天，2-3号跟着线上走</t>
        </r>
      </text>
    </comment>
    <comment ref="BD8" authorId="0">
      <text>
        <r>
          <rPr>
            <b/>
            <sz val="9"/>
            <rFont val="宋体"/>
            <charset val="134"/>
          </rPr>
          <t>Administrator:</t>
        </r>
        <r>
          <rPr>
            <sz val="9"/>
            <rFont val="宋体"/>
            <charset val="134"/>
          </rPr>
          <t xml:space="preserve">
基本工资1490除以26天得每天的基本工资，然后按三倍基本工资，奖励就是2倍</t>
        </r>
      </text>
    </comment>
    <comment ref="BA9" authorId="0">
      <text>
        <r>
          <rPr>
            <b/>
            <sz val="9"/>
            <rFont val="宋体"/>
            <charset val="134"/>
          </rPr>
          <t>Administrator:</t>
        </r>
        <r>
          <rPr>
            <sz val="9"/>
            <rFont val="宋体"/>
            <charset val="134"/>
          </rPr>
          <t xml:space="preserve">
计算1号当天，2-3号跟着线上走</t>
        </r>
      </text>
    </comment>
    <comment ref="BD9" authorId="0">
      <text>
        <r>
          <rPr>
            <b/>
            <sz val="9"/>
            <rFont val="宋体"/>
            <charset val="134"/>
          </rPr>
          <t>Administrator:</t>
        </r>
        <r>
          <rPr>
            <sz val="9"/>
            <rFont val="宋体"/>
            <charset val="134"/>
          </rPr>
          <t xml:space="preserve">
基本工资1490除以26天得每天的基本工资，然后按三倍基本工资，奖励就是2倍</t>
        </r>
      </text>
    </comment>
    <comment ref="BD10" authorId="0">
      <text>
        <r>
          <rPr>
            <b/>
            <sz val="9"/>
            <rFont val="宋体"/>
            <charset val="134"/>
          </rPr>
          <t>Administrator:</t>
        </r>
        <r>
          <rPr>
            <sz val="9"/>
            <rFont val="宋体"/>
            <charset val="134"/>
          </rPr>
          <t xml:space="preserve">
基本工资1490除以26天得每天的基本工资，然后按三倍基本工资，奖励就是2倍</t>
        </r>
      </text>
    </comment>
    <comment ref="BD11" authorId="0">
      <text>
        <r>
          <rPr>
            <b/>
            <sz val="9"/>
            <rFont val="宋体"/>
            <charset val="134"/>
          </rPr>
          <t>Administrator:</t>
        </r>
        <r>
          <rPr>
            <sz val="9"/>
            <rFont val="宋体"/>
            <charset val="134"/>
          </rPr>
          <t xml:space="preserve">
基本工资1490除以26天得每天的基本工资，然后按三倍基本工资，奖励就是2倍</t>
        </r>
      </text>
    </comment>
    <comment ref="BD12" authorId="0">
      <text>
        <r>
          <rPr>
            <b/>
            <sz val="9"/>
            <rFont val="宋体"/>
            <charset val="134"/>
          </rPr>
          <t>Administrator:</t>
        </r>
        <r>
          <rPr>
            <sz val="9"/>
            <rFont val="宋体"/>
            <charset val="134"/>
          </rPr>
          <t xml:space="preserve">
基本工资1490除以26天得每天的基本工资，然后按三倍基本工资，奖励就是2倍</t>
        </r>
      </text>
    </comment>
    <comment ref="BD13" authorId="0">
      <text>
        <r>
          <rPr>
            <b/>
            <sz val="9"/>
            <rFont val="宋体"/>
            <charset val="134"/>
          </rPr>
          <t>Administrator:</t>
        </r>
        <r>
          <rPr>
            <sz val="9"/>
            <rFont val="宋体"/>
            <charset val="134"/>
          </rPr>
          <t xml:space="preserve">
基本工资1490除以26天得每天的基本工资，然后按三倍基本工资，奖励就是2倍</t>
        </r>
      </text>
    </comment>
    <comment ref="BD14" authorId="0">
      <text>
        <r>
          <rPr>
            <b/>
            <sz val="9"/>
            <rFont val="宋体"/>
            <charset val="134"/>
          </rPr>
          <t>Administrator:</t>
        </r>
        <r>
          <rPr>
            <sz val="9"/>
            <rFont val="宋体"/>
            <charset val="134"/>
          </rPr>
          <t xml:space="preserve">
基本工资1490除以26天得每天的基本工资，然后按三倍基本工资，奖励就是2倍</t>
        </r>
      </text>
    </comment>
    <comment ref="BD15" authorId="0">
      <text>
        <r>
          <rPr>
            <b/>
            <sz val="9"/>
            <rFont val="宋体"/>
            <charset val="134"/>
          </rPr>
          <t>Administrator:</t>
        </r>
        <r>
          <rPr>
            <sz val="9"/>
            <rFont val="宋体"/>
            <charset val="134"/>
          </rPr>
          <t xml:space="preserve">
基本工资1490除以26天得每天的基本工资，然后按三倍基本工资，奖励就是2倍</t>
        </r>
      </text>
    </comment>
    <comment ref="BD16" authorId="0">
      <text>
        <r>
          <rPr>
            <b/>
            <sz val="9"/>
            <rFont val="宋体"/>
            <charset val="134"/>
          </rPr>
          <t>Administrator:</t>
        </r>
        <r>
          <rPr>
            <sz val="9"/>
            <rFont val="宋体"/>
            <charset val="134"/>
          </rPr>
          <t xml:space="preserve">
基本工资1490除以26天得每天的基本工资，然后按三倍基本工资，奖励就是2倍</t>
        </r>
      </text>
    </comment>
    <comment ref="BD17" authorId="0">
      <text>
        <r>
          <rPr>
            <b/>
            <sz val="9"/>
            <rFont val="宋体"/>
            <charset val="134"/>
          </rPr>
          <t>Administrator:</t>
        </r>
        <r>
          <rPr>
            <sz val="9"/>
            <rFont val="宋体"/>
            <charset val="134"/>
          </rPr>
          <t xml:space="preserve">
基本工资1490除以26天得每天的基本工资，然后按三倍基本工资，奖励就是2倍</t>
        </r>
      </text>
    </comment>
    <comment ref="BD18" authorId="0">
      <text>
        <r>
          <rPr>
            <b/>
            <sz val="9"/>
            <rFont val="宋体"/>
            <charset val="134"/>
          </rPr>
          <t>Administrator:</t>
        </r>
        <r>
          <rPr>
            <sz val="9"/>
            <rFont val="宋体"/>
            <charset val="134"/>
          </rPr>
          <t xml:space="preserve">
基本工资1490除以26天得每天的基本工资，然后按三倍基本工资，奖励就是2倍</t>
        </r>
      </text>
    </comment>
    <comment ref="BC19" authorId="0">
      <text>
        <r>
          <rPr>
            <b/>
            <sz val="9"/>
            <rFont val="宋体"/>
            <charset val="134"/>
          </rPr>
          <t>Administrator:</t>
        </r>
        <r>
          <rPr>
            <sz val="9"/>
            <rFont val="宋体"/>
            <charset val="134"/>
          </rPr>
          <t xml:space="preserve">
复查听力
复查听力不过关</t>
        </r>
      </text>
    </comment>
    <comment ref="BD19" authorId="0">
      <text>
        <r>
          <rPr>
            <b/>
            <sz val="9"/>
            <rFont val="宋体"/>
            <charset val="134"/>
          </rPr>
          <t>Administrator:</t>
        </r>
        <r>
          <rPr>
            <sz val="9"/>
            <rFont val="宋体"/>
            <charset val="134"/>
          </rPr>
          <t xml:space="preserve">
基本工资1490除以26天得每天的基本工资，然后按三倍基本工资，奖励就是2倍</t>
        </r>
      </text>
    </comment>
    <comment ref="BD20" authorId="0">
      <text>
        <r>
          <rPr>
            <b/>
            <sz val="9"/>
            <rFont val="宋体"/>
            <charset val="134"/>
          </rPr>
          <t>Administrator:</t>
        </r>
        <r>
          <rPr>
            <sz val="9"/>
            <rFont val="宋体"/>
            <charset val="134"/>
          </rPr>
          <t xml:space="preserve">
基本工资1490除以26天得每天的基本工资，然后按三倍基本工资，奖励就是2倍</t>
        </r>
      </text>
    </comment>
    <comment ref="BD21" authorId="0">
      <text>
        <r>
          <rPr>
            <b/>
            <sz val="9"/>
            <rFont val="宋体"/>
            <charset val="134"/>
          </rPr>
          <t>Administrator:</t>
        </r>
        <r>
          <rPr>
            <sz val="9"/>
            <rFont val="宋体"/>
            <charset val="134"/>
          </rPr>
          <t xml:space="preserve">
基本工资1490除以26天得每天的基本工资，然后按三倍基本工资，奖励就是2倍</t>
        </r>
      </text>
    </comment>
    <comment ref="BD22" authorId="0">
      <text>
        <r>
          <rPr>
            <b/>
            <sz val="9"/>
            <rFont val="宋体"/>
            <charset val="134"/>
          </rPr>
          <t>Administrator:</t>
        </r>
        <r>
          <rPr>
            <sz val="9"/>
            <rFont val="宋体"/>
            <charset val="134"/>
          </rPr>
          <t xml:space="preserve">
基本工资1490除以26天得每天的基本工资，然后按三倍基本工资，奖励就是2倍</t>
        </r>
      </text>
    </comment>
    <comment ref="BD23" authorId="0">
      <text>
        <r>
          <rPr>
            <b/>
            <sz val="9"/>
            <rFont val="宋体"/>
            <charset val="134"/>
          </rPr>
          <t>Administrator:</t>
        </r>
        <r>
          <rPr>
            <sz val="9"/>
            <rFont val="宋体"/>
            <charset val="134"/>
          </rPr>
          <t xml:space="preserve">
基本工资1490除以26天得每天的基本工资，然后按三倍基本工资，奖励就是2倍</t>
        </r>
      </text>
    </comment>
    <comment ref="BI23" authorId="0">
      <text>
        <r>
          <rPr>
            <b/>
            <sz val="9"/>
            <rFont val="宋体"/>
            <charset val="134"/>
          </rPr>
          <t>Administrator:</t>
        </r>
        <r>
          <rPr>
            <sz val="9"/>
            <rFont val="宋体"/>
            <charset val="134"/>
          </rPr>
          <t xml:space="preserve">
含9月份扣款210.67</t>
        </r>
      </text>
    </comment>
    <comment ref="C24" authorId="0">
      <text>
        <r>
          <rPr>
            <b/>
            <sz val="9"/>
            <rFont val="宋体"/>
            <charset val="134"/>
          </rPr>
          <t>Administrator:</t>
        </r>
        <r>
          <rPr>
            <sz val="9"/>
            <rFont val="宋体"/>
            <charset val="134"/>
          </rPr>
          <t xml:space="preserve">
基本工资1490除以26天得每天的基本工资，然后按三倍基本工资，奖励就是2倍</t>
        </r>
      </text>
    </comment>
    <comment ref="F24" authorId="0">
      <text>
        <r>
          <rPr>
            <b/>
            <sz val="9"/>
            <rFont val="宋体"/>
            <charset val="134"/>
          </rPr>
          <t>Administrator:</t>
        </r>
        <r>
          <rPr>
            <sz val="9"/>
            <rFont val="宋体"/>
            <charset val="134"/>
          </rPr>
          <t xml:space="preserve">
4套磨具是69.23+10=79.23，每增加一套加10元，6套就是99.23</t>
        </r>
      </text>
    </comment>
    <comment ref="BD24" authorId="0">
      <text>
        <r>
          <rPr>
            <b/>
            <sz val="9"/>
            <rFont val="宋体"/>
            <charset val="134"/>
          </rPr>
          <t>Administrator:</t>
        </r>
        <r>
          <rPr>
            <sz val="9"/>
            <rFont val="宋体"/>
            <charset val="134"/>
          </rPr>
          <t xml:space="preserve">
基本工资1490除以26天得每天的基本工资，然后按三倍基本工资，奖励就是2倍</t>
        </r>
      </text>
    </comment>
    <comment ref="BD25" authorId="0">
      <text>
        <r>
          <rPr>
            <b/>
            <sz val="9"/>
            <rFont val="宋体"/>
            <charset val="134"/>
          </rPr>
          <t>Administrator:</t>
        </r>
        <r>
          <rPr>
            <sz val="9"/>
            <rFont val="宋体"/>
            <charset val="134"/>
          </rPr>
          <t xml:space="preserve">
基本工资1490除以26天得每天的基本工资，然后按三倍基本工资，奖励就是2倍</t>
        </r>
      </text>
    </comment>
    <comment ref="BD26" authorId="0">
      <text>
        <r>
          <rPr>
            <b/>
            <sz val="9"/>
            <rFont val="宋体"/>
            <charset val="134"/>
          </rPr>
          <t>Administrator:</t>
        </r>
        <r>
          <rPr>
            <sz val="9"/>
            <rFont val="宋体"/>
            <charset val="134"/>
          </rPr>
          <t xml:space="preserve">
基本工资1490除以26天得每天的基本工资，然后按三倍基本工资，奖励就是2倍</t>
        </r>
      </text>
    </comment>
    <comment ref="BD27" authorId="0">
      <text>
        <r>
          <rPr>
            <b/>
            <sz val="9"/>
            <rFont val="宋体"/>
            <charset val="134"/>
          </rPr>
          <t>Administrator:</t>
        </r>
        <r>
          <rPr>
            <sz val="9"/>
            <rFont val="宋体"/>
            <charset val="134"/>
          </rPr>
          <t xml:space="preserve">
基本工资1490除以26天得每天的基本工资，然后按三倍基本工资，奖励就是2倍</t>
        </r>
      </text>
    </comment>
    <comment ref="BD28" authorId="0">
      <text>
        <r>
          <rPr>
            <b/>
            <sz val="9"/>
            <rFont val="宋体"/>
            <charset val="134"/>
          </rPr>
          <t>Administrator:</t>
        </r>
        <r>
          <rPr>
            <sz val="9"/>
            <rFont val="宋体"/>
            <charset val="134"/>
          </rPr>
          <t xml:space="preserve">
基本工资1490除以26天得每天的基本工资，然后按三倍基本工资，奖励就是2倍</t>
        </r>
      </text>
    </comment>
    <comment ref="BD29" authorId="0">
      <text>
        <r>
          <rPr>
            <b/>
            <sz val="9"/>
            <rFont val="宋体"/>
            <charset val="134"/>
          </rPr>
          <t>Administrator:</t>
        </r>
        <r>
          <rPr>
            <sz val="9"/>
            <rFont val="宋体"/>
            <charset val="134"/>
          </rPr>
          <t xml:space="preserve">
基本工资1490除以26天得每天的基本工资，然后按三倍基本工资，奖励就是2倍</t>
        </r>
      </text>
    </comment>
    <comment ref="BD30" authorId="0">
      <text>
        <r>
          <rPr>
            <b/>
            <sz val="9"/>
            <rFont val="宋体"/>
            <charset val="134"/>
          </rPr>
          <t>Administrator:</t>
        </r>
        <r>
          <rPr>
            <sz val="9"/>
            <rFont val="宋体"/>
            <charset val="134"/>
          </rPr>
          <t xml:space="preserve">
基本工资1490除以26天得每天的基本工资，然后按三倍基本工资，奖励就是2倍</t>
        </r>
      </text>
    </comment>
    <comment ref="BD31" authorId="0">
      <text>
        <r>
          <rPr>
            <b/>
            <sz val="9"/>
            <rFont val="宋体"/>
            <charset val="134"/>
          </rPr>
          <t>Administrator:</t>
        </r>
        <r>
          <rPr>
            <sz val="9"/>
            <rFont val="宋体"/>
            <charset val="134"/>
          </rPr>
          <t xml:space="preserve">
基本工资1490除以26天得每天的基本工资，然后按三倍基本工资，奖励就是2倍</t>
        </r>
      </text>
    </comment>
    <comment ref="BD32" authorId="0">
      <text>
        <r>
          <rPr>
            <b/>
            <sz val="9"/>
            <rFont val="宋体"/>
            <charset val="134"/>
          </rPr>
          <t>Administrator:</t>
        </r>
        <r>
          <rPr>
            <sz val="9"/>
            <rFont val="宋体"/>
            <charset val="134"/>
          </rPr>
          <t xml:space="preserve">
基本工资1490除以26天得每天的基本工资，然后按三倍基本工资，奖励就是2倍</t>
        </r>
      </text>
    </comment>
    <comment ref="BD33" authorId="0">
      <text>
        <r>
          <rPr>
            <b/>
            <sz val="9"/>
            <rFont val="宋体"/>
            <charset val="134"/>
          </rPr>
          <t>Administrator:</t>
        </r>
        <r>
          <rPr>
            <sz val="9"/>
            <rFont val="宋体"/>
            <charset val="134"/>
          </rPr>
          <t xml:space="preserve">
基本工资1490除以26天得每天的基本工资，然后按三倍基本工资，奖励就是2倍</t>
        </r>
      </text>
    </comment>
    <comment ref="BD34" authorId="0">
      <text>
        <r>
          <rPr>
            <b/>
            <sz val="9"/>
            <rFont val="宋体"/>
            <charset val="134"/>
          </rPr>
          <t>Administrator:</t>
        </r>
        <r>
          <rPr>
            <sz val="9"/>
            <rFont val="宋体"/>
            <charset val="134"/>
          </rPr>
          <t xml:space="preserve">
基本工资1490除以26天得每天的基本工资，然后按三倍基本工资，奖励就是2倍</t>
        </r>
      </text>
    </comment>
    <comment ref="BD35" authorId="0">
      <text>
        <r>
          <rPr>
            <b/>
            <sz val="9"/>
            <rFont val="宋体"/>
            <charset val="134"/>
          </rPr>
          <t>Administrator:</t>
        </r>
        <r>
          <rPr>
            <sz val="9"/>
            <rFont val="宋体"/>
            <charset val="134"/>
          </rPr>
          <t xml:space="preserve">
基本工资1490除以26天得每天的基本工资，然后按三倍基本工资，奖励就是2倍</t>
        </r>
      </text>
    </comment>
    <comment ref="BD36" authorId="0">
      <text>
        <r>
          <rPr>
            <b/>
            <sz val="9"/>
            <rFont val="宋体"/>
            <charset val="134"/>
          </rPr>
          <t>Administrator:</t>
        </r>
        <r>
          <rPr>
            <sz val="9"/>
            <rFont val="宋体"/>
            <charset val="134"/>
          </rPr>
          <t xml:space="preserve">
基本工资1490除以26天得每天的基本工资，然后按三倍基本工资，奖励就是2倍</t>
        </r>
      </text>
    </comment>
    <comment ref="BD37" authorId="0">
      <text>
        <r>
          <rPr>
            <b/>
            <sz val="9"/>
            <rFont val="宋体"/>
            <charset val="134"/>
          </rPr>
          <t>Administrator:</t>
        </r>
        <r>
          <rPr>
            <sz val="9"/>
            <rFont val="宋体"/>
            <charset val="134"/>
          </rPr>
          <t xml:space="preserve">
基本工资1490除以26天得每天的基本工资，然后按三倍基本工资，奖励就是2倍</t>
        </r>
      </text>
    </comment>
    <comment ref="BD38" authorId="0">
      <text>
        <r>
          <rPr>
            <b/>
            <sz val="9"/>
            <rFont val="宋体"/>
            <charset val="134"/>
          </rPr>
          <t>Administrator:</t>
        </r>
        <r>
          <rPr>
            <sz val="9"/>
            <rFont val="宋体"/>
            <charset val="134"/>
          </rPr>
          <t xml:space="preserve">
基本工资1490除以26天得每天的基本工资，然后按三倍基本工资，奖励就是2倍</t>
        </r>
      </text>
    </comment>
    <comment ref="BD39" authorId="0">
      <text>
        <r>
          <rPr>
            <b/>
            <sz val="9"/>
            <rFont val="宋体"/>
            <charset val="134"/>
          </rPr>
          <t>Administrator:</t>
        </r>
        <r>
          <rPr>
            <sz val="9"/>
            <rFont val="宋体"/>
            <charset val="134"/>
          </rPr>
          <t xml:space="preserve">
基本工资1490除以26天得每天的基本工资，然后按三倍基本工资，奖励就是2倍</t>
        </r>
      </text>
    </comment>
    <comment ref="BD40" authorId="0">
      <text>
        <r>
          <rPr>
            <b/>
            <sz val="9"/>
            <rFont val="宋体"/>
            <charset val="134"/>
          </rPr>
          <t>Administrator:</t>
        </r>
        <r>
          <rPr>
            <sz val="9"/>
            <rFont val="宋体"/>
            <charset val="134"/>
          </rPr>
          <t xml:space="preserve">
基本工资1490除以26天得每天的基本工资，然后按三倍基本工资，奖励就是2倍</t>
        </r>
      </text>
    </comment>
    <comment ref="BD41" authorId="0">
      <text>
        <r>
          <rPr>
            <b/>
            <sz val="9"/>
            <rFont val="宋体"/>
            <charset val="134"/>
          </rPr>
          <t>Administrator:</t>
        </r>
        <r>
          <rPr>
            <sz val="9"/>
            <rFont val="宋体"/>
            <charset val="134"/>
          </rPr>
          <t xml:space="preserve">
基本工资1490除以26天得每天的基本工资，然后按三倍基本工资，奖励就是2倍</t>
        </r>
      </text>
    </comment>
    <comment ref="BD42" authorId="0">
      <text>
        <r>
          <rPr>
            <b/>
            <sz val="9"/>
            <rFont val="宋体"/>
            <charset val="134"/>
          </rPr>
          <t>Administrator:</t>
        </r>
        <r>
          <rPr>
            <sz val="9"/>
            <rFont val="宋体"/>
            <charset val="134"/>
          </rPr>
          <t xml:space="preserve">
基本工资1490除以26天得每天的基本工资，然后按三倍基本工资，奖励就是2倍</t>
        </r>
      </text>
    </comment>
    <comment ref="BD43" authorId="0">
      <text>
        <r>
          <rPr>
            <b/>
            <sz val="9"/>
            <rFont val="宋体"/>
            <charset val="134"/>
          </rPr>
          <t>Administrator:</t>
        </r>
        <r>
          <rPr>
            <sz val="9"/>
            <rFont val="宋体"/>
            <charset val="134"/>
          </rPr>
          <t xml:space="preserve">
基本工资1490除以26天得每天的基本工资，然后按三倍基本工资，奖励就是2倍</t>
        </r>
      </text>
    </comment>
    <comment ref="BD44" authorId="0">
      <text>
        <r>
          <rPr>
            <b/>
            <sz val="9"/>
            <rFont val="宋体"/>
            <charset val="134"/>
          </rPr>
          <t>Administrator:</t>
        </r>
        <r>
          <rPr>
            <sz val="9"/>
            <rFont val="宋体"/>
            <charset val="134"/>
          </rPr>
          <t xml:space="preserve">
基本工资1490除以26天得每天的基本工资，然后按三倍基本工资，奖励就是2倍</t>
        </r>
      </text>
    </comment>
    <comment ref="BD45" authorId="0">
      <text>
        <r>
          <rPr>
            <b/>
            <sz val="9"/>
            <rFont val="宋体"/>
            <charset val="134"/>
          </rPr>
          <t>Administrator:</t>
        </r>
        <r>
          <rPr>
            <sz val="9"/>
            <rFont val="宋体"/>
            <charset val="134"/>
          </rPr>
          <t xml:space="preserve">
基本工资1490除以26天得每天的基本工资，然后按三倍基本工资，奖励就是2倍</t>
        </r>
      </text>
    </comment>
    <comment ref="BD46" authorId="0">
      <text>
        <r>
          <rPr>
            <b/>
            <sz val="9"/>
            <rFont val="宋体"/>
            <charset val="134"/>
          </rPr>
          <t>Administrator:</t>
        </r>
        <r>
          <rPr>
            <sz val="9"/>
            <rFont val="宋体"/>
            <charset val="134"/>
          </rPr>
          <t xml:space="preserve">
基本工资1490除以26天得每天的基本工资，然后按三倍基本工资，奖励就是2倍</t>
        </r>
      </text>
    </comment>
    <comment ref="BD47" authorId="0">
      <text>
        <r>
          <rPr>
            <b/>
            <sz val="9"/>
            <rFont val="宋体"/>
            <charset val="134"/>
          </rPr>
          <t>Administrator:</t>
        </r>
        <r>
          <rPr>
            <sz val="9"/>
            <rFont val="宋体"/>
            <charset val="134"/>
          </rPr>
          <t xml:space="preserve">
基本工资1490除以26天得每天的基本工资，然后按三倍基本工资，奖励就是2倍</t>
        </r>
      </text>
    </comment>
    <comment ref="BC48" authorId="0">
      <text>
        <r>
          <rPr>
            <b/>
            <sz val="9"/>
            <rFont val="宋体"/>
            <charset val="134"/>
          </rPr>
          <t>Administrator:</t>
        </r>
        <r>
          <rPr>
            <sz val="9"/>
            <rFont val="宋体"/>
            <charset val="134"/>
          </rPr>
          <t xml:space="preserve">
听力复查
听力复查不通过10.20已反馈</t>
        </r>
      </text>
    </comment>
    <comment ref="BD48" authorId="0">
      <text>
        <r>
          <rPr>
            <b/>
            <sz val="9"/>
            <rFont val="宋体"/>
            <charset val="134"/>
          </rPr>
          <t>Administrator:</t>
        </r>
        <r>
          <rPr>
            <sz val="9"/>
            <rFont val="宋体"/>
            <charset val="134"/>
          </rPr>
          <t xml:space="preserve">
基本工资1490除以26天得每天的基本工资，然后按三倍基本工资，奖励就是2倍</t>
        </r>
      </text>
    </comment>
    <comment ref="BD49" authorId="0">
      <text>
        <r>
          <rPr>
            <b/>
            <sz val="9"/>
            <rFont val="宋体"/>
            <charset val="134"/>
          </rPr>
          <t>Administrator:</t>
        </r>
        <r>
          <rPr>
            <sz val="9"/>
            <rFont val="宋体"/>
            <charset val="134"/>
          </rPr>
          <t xml:space="preserve">
基本工资1490除以26天得每天的基本工资，然后按三倍基本工资，奖励就是2倍</t>
        </r>
      </text>
    </comment>
    <comment ref="BD50" authorId="0">
      <text>
        <r>
          <rPr>
            <b/>
            <sz val="9"/>
            <rFont val="宋体"/>
            <charset val="134"/>
          </rPr>
          <t>Administrator:</t>
        </r>
        <r>
          <rPr>
            <sz val="9"/>
            <rFont val="宋体"/>
            <charset val="134"/>
          </rPr>
          <t xml:space="preserve">
基本工资1490除以26天得每天的基本工资，然后按三倍基本工资，奖励就是2倍</t>
        </r>
      </text>
    </comment>
    <comment ref="BD51" authorId="0">
      <text>
        <r>
          <rPr>
            <b/>
            <sz val="9"/>
            <rFont val="宋体"/>
            <charset val="134"/>
          </rPr>
          <t>Administrator:</t>
        </r>
        <r>
          <rPr>
            <sz val="9"/>
            <rFont val="宋体"/>
            <charset val="134"/>
          </rPr>
          <t xml:space="preserve">
基本工资1490除以26天得每天的基本工资，然后按三倍基本工资，奖励就是2倍</t>
        </r>
      </text>
    </comment>
    <comment ref="BD52" authorId="0">
      <text>
        <r>
          <rPr>
            <b/>
            <sz val="9"/>
            <rFont val="宋体"/>
            <charset val="134"/>
          </rPr>
          <t>Administrator:</t>
        </r>
        <r>
          <rPr>
            <sz val="9"/>
            <rFont val="宋体"/>
            <charset val="134"/>
          </rPr>
          <t xml:space="preserve">
基本工资1490除以26天得每天的基本工资，然后按三倍基本工资，奖励就是2倍</t>
        </r>
      </text>
    </comment>
    <comment ref="BD53" authorId="0">
      <text>
        <r>
          <rPr>
            <b/>
            <sz val="9"/>
            <rFont val="宋体"/>
            <charset val="134"/>
          </rPr>
          <t>Administrator:</t>
        </r>
        <r>
          <rPr>
            <sz val="9"/>
            <rFont val="宋体"/>
            <charset val="134"/>
          </rPr>
          <t xml:space="preserve">
基本工资1490除以26天得每天的基本工资，然后按三倍基本工资，奖励就是2倍</t>
        </r>
      </text>
    </comment>
    <comment ref="BD54" authorId="0">
      <text>
        <r>
          <rPr>
            <b/>
            <sz val="9"/>
            <rFont val="宋体"/>
            <charset val="134"/>
          </rPr>
          <t>Administrator:</t>
        </r>
        <r>
          <rPr>
            <sz val="9"/>
            <rFont val="宋体"/>
            <charset val="134"/>
          </rPr>
          <t xml:space="preserve">
基本工资1490除以26天得每天的基本工资，然后按三倍基本工资，奖励就是2倍</t>
        </r>
      </text>
    </comment>
    <comment ref="BD55" authorId="0">
      <text>
        <r>
          <rPr>
            <b/>
            <sz val="9"/>
            <rFont val="宋体"/>
            <charset val="134"/>
          </rPr>
          <t>Administrator:</t>
        </r>
        <r>
          <rPr>
            <sz val="9"/>
            <rFont val="宋体"/>
            <charset val="134"/>
          </rPr>
          <t xml:space="preserve">
基本工资1490除以26天得每天的基本工资，然后按三倍基本工资，奖励就是2倍</t>
        </r>
      </text>
    </comment>
    <comment ref="BD56" authorId="0">
      <text>
        <r>
          <rPr>
            <b/>
            <sz val="9"/>
            <rFont val="宋体"/>
            <charset val="134"/>
          </rPr>
          <t>Administrator:</t>
        </r>
        <r>
          <rPr>
            <sz val="9"/>
            <rFont val="宋体"/>
            <charset val="134"/>
          </rPr>
          <t xml:space="preserve">
基本工资1490除以26天得每天的基本工资，然后按三倍基本工资，奖励就是2倍</t>
        </r>
      </text>
    </comment>
    <comment ref="BD57" authorId="0">
      <text>
        <r>
          <rPr>
            <b/>
            <sz val="9"/>
            <rFont val="宋体"/>
            <charset val="134"/>
          </rPr>
          <t>Administrator:</t>
        </r>
        <r>
          <rPr>
            <sz val="9"/>
            <rFont val="宋体"/>
            <charset val="134"/>
          </rPr>
          <t xml:space="preserve">
基本工资1490除以26天得每天的基本工资，然后按三倍基本工资，奖励就是2倍</t>
        </r>
      </text>
    </comment>
    <comment ref="BD58" authorId="0">
      <text>
        <r>
          <rPr>
            <b/>
            <sz val="9"/>
            <rFont val="宋体"/>
            <charset val="134"/>
          </rPr>
          <t>Administrator:</t>
        </r>
        <r>
          <rPr>
            <sz val="9"/>
            <rFont val="宋体"/>
            <charset val="134"/>
          </rPr>
          <t xml:space="preserve">
基本工资1490除以26天得每天的基本工资，然后按三倍基本工资，奖励就是2倍</t>
        </r>
      </text>
    </comment>
    <comment ref="BD59" authorId="0">
      <text>
        <r>
          <rPr>
            <b/>
            <sz val="9"/>
            <rFont val="宋体"/>
            <charset val="134"/>
          </rPr>
          <t>Administrator:</t>
        </r>
        <r>
          <rPr>
            <sz val="9"/>
            <rFont val="宋体"/>
            <charset val="134"/>
          </rPr>
          <t xml:space="preserve">
基本工资1490除以26天得每天的基本工资，然后按三倍基本工资，奖励就是2倍</t>
        </r>
      </text>
    </comment>
    <comment ref="BD60" authorId="0">
      <text>
        <r>
          <rPr>
            <b/>
            <sz val="9"/>
            <rFont val="宋体"/>
            <charset val="134"/>
          </rPr>
          <t>Administrator:</t>
        </r>
        <r>
          <rPr>
            <sz val="9"/>
            <rFont val="宋体"/>
            <charset val="134"/>
          </rPr>
          <t xml:space="preserve">
基本工资1490除以26天得每天的基本工资，然后按三倍基本工资，奖励就是2倍</t>
        </r>
      </text>
    </comment>
    <comment ref="BI81" authorId="0">
      <text>
        <r>
          <rPr>
            <b/>
            <sz val="9"/>
            <rFont val="宋体"/>
            <charset val="134"/>
          </rPr>
          <t>Administrator:</t>
        </r>
        <r>
          <rPr>
            <sz val="9"/>
            <rFont val="宋体"/>
            <charset val="134"/>
          </rPr>
          <t xml:space="preserve">
基本工资1490除以26天得每天的基本工资，然后按三倍基本工资，奖励就是2倍</t>
        </r>
      </text>
    </comment>
    <comment ref="BI82" authorId="0">
      <text>
        <r>
          <rPr>
            <b/>
            <sz val="9"/>
            <rFont val="宋体"/>
            <charset val="134"/>
          </rPr>
          <t>Administrator:</t>
        </r>
        <r>
          <rPr>
            <sz val="9"/>
            <rFont val="宋体"/>
            <charset val="134"/>
          </rPr>
          <t xml:space="preserve">
基本工资1490除以26天得每天的基本工资，然后按三倍基本工资，奖励就是2倍</t>
        </r>
      </text>
    </comment>
    <comment ref="BI83" authorId="0">
      <text>
        <r>
          <rPr>
            <b/>
            <sz val="9"/>
            <rFont val="宋体"/>
            <charset val="134"/>
          </rPr>
          <t>Administrator:</t>
        </r>
        <r>
          <rPr>
            <sz val="9"/>
            <rFont val="宋体"/>
            <charset val="134"/>
          </rPr>
          <t xml:space="preserve">
基本工资1490除以26天得每天的基本工资，然后按三倍基本工资，奖励就是2倍</t>
        </r>
      </text>
    </comment>
    <comment ref="BI84" authorId="0">
      <text>
        <r>
          <rPr>
            <b/>
            <sz val="9"/>
            <rFont val="宋体"/>
            <charset val="134"/>
          </rPr>
          <t>Administrator:</t>
        </r>
        <r>
          <rPr>
            <sz val="9"/>
            <rFont val="宋体"/>
            <charset val="134"/>
          </rPr>
          <t xml:space="preserve">
基本工资1490除以26天得每天的基本工资，然后按三倍基本工资，奖励就是2倍</t>
        </r>
      </text>
    </comment>
    <comment ref="BI85" authorId="0">
      <text>
        <r>
          <rPr>
            <b/>
            <sz val="9"/>
            <rFont val="宋体"/>
            <charset val="134"/>
          </rPr>
          <t>Administrator:</t>
        </r>
        <r>
          <rPr>
            <sz val="9"/>
            <rFont val="宋体"/>
            <charset val="134"/>
          </rPr>
          <t xml:space="preserve">
基本工资1490除以26天得每天的基本工资，然后按三倍基本工资，奖励就是2倍</t>
        </r>
      </text>
    </comment>
    <comment ref="BI86" authorId="0">
      <text>
        <r>
          <rPr>
            <b/>
            <sz val="9"/>
            <rFont val="宋体"/>
            <charset val="134"/>
          </rPr>
          <t>Administrator:</t>
        </r>
        <r>
          <rPr>
            <sz val="9"/>
            <rFont val="宋体"/>
            <charset val="134"/>
          </rPr>
          <t xml:space="preserve">
基本工资1490除以26天得每天的基本工资，然后按三倍基本工资，奖励就是2倍</t>
        </r>
      </text>
    </comment>
    <comment ref="BI87" authorId="0">
      <text>
        <r>
          <rPr>
            <b/>
            <sz val="9"/>
            <rFont val="宋体"/>
            <charset val="134"/>
          </rPr>
          <t>Administrator:</t>
        </r>
        <r>
          <rPr>
            <sz val="9"/>
            <rFont val="宋体"/>
            <charset val="134"/>
          </rPr>
          <t xml:space="preserve">
基本工资1490除以26天得每天的基本工资，然后按三倍基本工资，奖励就是2倍</t>
        </r>
      </text>
    </comment>
    <comment ref="BI88" authorId="0">
      <text>
        <r>
          <rPr>
            <b/>
            <sz val="9"/>
            <rFont val="宋体"/>
            <charset val="134"/>
          </rPr>
          <t>Administrator:</t>
        </r>
        <r>
          <rPr>
            <sz val="9"/>
            <rFont val="宋体"/>
            <charset val="134"/>
          </rPr>
          <t xml:space="preserve">
基本工资1490除以26天得每天的基本工资，然后按三倍基本工资，奖励就是2倍</t>
        </r>
      </text>
    </comment>
    <comment ref="BI89" authorId="0">
      <text>
        <r>
          <rPr>
            <b/>
            <sz val="9"/>
            <rFont val="宋体"/>
            <charset val="134"/>
          </rPr>
          <t>Administrator:</t>
        </r>
        <r>
          <rPr>
            <sz val="9"/>
            <rFont val="宋体"/>
            <charset val="134"/>
          </rPr>
          <t xml:space="preserve">
基本工资1490除以26天得每天的基本工资，然后按三倍基本工资，奖励就是2倍</t>
        </r>
      </text>
    </comment>
    <comment ref="BI90" authorId="0">
      <text>
        <r>
          <rPr>
            <b/>
            <sz val="9"/>
            <rFont val="宋体"/>
            <charset val="134"/>
          </rPr>
          <t>Administrator:</t>
        </r>
        <r>
          <rPr>
            <sz val="9"/>
            <rFont val="宋体"/>
            <charset val="134"/>
          </rPr>
          <t xml:space="preserve">
基本工资1490除以26天得每天的基本工资，然后按三倍基本工资，奖励就是2倍</t>
        </r>
      </text>
    </comment>
    <comment ref="BI91" authorId="0">
      <text>
        <r>
          <rPr>
            <b/>
            <sz val="9"/>
            <rFont val="宋体"/>
            <charset val="134"/>
          </rPr>
          <t>Administrator:</t>
        </r>
        <r>
          <rPr>
            <sz val="9"/>
            <rFont val="宋体"/>
            <charset val="134"/>
          </rPr>
          <t xml:space="preserve">
基本工资1490除以26天得每天的基本工资，然后按三倍基本工资，奖励就是2倍</t>
        </r>
      </text>
    </comment>
    <comment ref="BI92" authorId="0">
      <text>
        <r>
          <rPr>
            <b/>
            <sz val="9"/>
            <rFont val="宋体"/>
            <charset val="134"/>
          </rPr>
          <t>Administrator:</t>
        </r>
        <r>
          <rPr>
            <sz val="9"/>
            <rFont val="宋体"/>
            <charset val="134"/>
          </rPr>
          <t xml:space="preserve">
基本工资1490除以26天得每天的基本工资，然后按三倍基本工资，奖励就是2倍</t>
        </r>
      </text>
    </comment>
    <comment ref="BI93" authorId="0">
      <text>
        <r>
          <rPr>
            <b/>
            <sz val="9"/>
            <rFont val="宋体"/>
            <charset val="134"/>
          </rPr>
          <t>Administrator:</t>
        </r>
        <r>
          <rPr>
            <sz val="9"/>
            <rFont val="宋体"/>
            <charset val="134"/>
          </rPr>
          <t xml:space="preserve">
基本工资1490除以26天得每天的基本工资，然后按三倍基本工资，奖励就是2倍</t>
        </r>
      </text>
    </comment>
    <comment ref="BH94" authorId="0">
      <text>
        <r>
          <rPr>
            <b/>
            <sz val="9"/>
            <rFont val="宋体"/>
            <charset val="134"/>
          </rPr>
          <t>Administrator:</t>
        </r>
        <r>
          <rPr>
            <sz val="9"/>
            <rFont val="宋体"/>
            <charset val="134"/>
          </rPr>
          <t xml:space="preserve">
复查听力
复查听力不过关</t>
        </r>
      </text>
    </comment>
    <comment ref="BI94" authorId="0">
      <text>
        <r>
          <rPr>
            <b/>
            <sz val="9"/>
            <rFont val="宋体"/>
            <charset val="134"/>
          </rPr>
          <t>Administrator:</t>
        </r>
        <r>
          <rPr>
            <sz val="9"/>
            <rFont val="宋体"/>
            <charset val="134"/>
          </rPr>
          <t xml:space="preserve">
基本工资1490除以26天得每天的基本工资，然后按三倍基本工资，奖励就是2倍</t>
        </r>
      </text>
    </comment>
    <comment ref="BI95" authorId="0">
      <text>
        <r>
          <rPr>
            <b/>
            <sz val="9"/>
            <rFont val="宋体"/>
            <charset val="134"/>
          </rPr>
          <t>Administrator:</t>
        </r>
        <r>
          <rPr>
            <sz val="9"/>
            <rFont val="宋体"/>
            <charset val="134"/>
          </rPr>
          <t xml:space="preserve">
基本工资1490除以26天得每天的基本工资，然后按三倍基本工资，奖励就是2倍</t>
        </r>
      </text>
    </comment>
    <comment ref="BI96" authorId="0">
      <text>
        <r>
          <rPr>
            <b/>
            <sz val="9"/>
            <rFont val="宋体"/>
            <charset val="134"/>
          </rPr>
          <t>Administrator:</t>
        </r>
        <r>
          <rPr>
            <sz val="9"/>
            <rFont val="宋体"/>
            <charset val="134"/>
          </rPr>
          <t xml:space="preserve">
基本工资1490除以26天得每天的基本工资，然后按三倍基本工资，奖励就是2倍</t>
        </r>
      </text>
    </comment>
    <comment ref="BI97" authorId="0">
      <text>
        <r>
          <rPr>
            <b/>
            <sz val="9"/>
            <rFont val="宋体"/>
            <charset val="134"/>
          </rPr>
          <t>Administrator:</t>
        </r>
        <r>
          <rPr>
            <sz val="9"/>
            <rFont val="宋体"/>
            <charset val="134"/>
          </rPr>
          <t xml:space="preserve">
基本工资1490除以26天得每天的基本工资，然后按三倍基本工资，奖励就是2倍</t>
        </r>
      </text>
    </comment>
    <comment ref="BI98" authorId="0">
      <text>
        <r>
          <rPr>
            <b/>
            <sz val="9"/>
            <rFont val="宋体"/>
            <charset val="134"/>
          </rPr>
          <t>Administrator:</t>
        </r>
        <r>
          <rPr>
            <sz val="9"/>
            <rFont val="宋体"/>
            <charset val="134"/>
          </rPr>
          <t xml:space="preserve">
基本工资1490除以26天得每天的基本工资，然后按三倍基本工资，奖励就是2倍</t>
        </r>
      </text>
    </comment>
    <comment ref="BI99" authorId="0">
      <text>
        <r>
          <rPr>
            <b/>
            <sz val="9"/>
            <rFont val="宋体"/>
            <charset val="134"/>
          </rPr>
          <t>Administrator:</t>
        </r>
        <r>
          <rPr>
            <sz val="9"/>
            <rFont val="宋体"/>
            <charset val="134"/>
          </rPr>
          <t xml:space="preserve">
基本工资1490除以26天得每天的基本工资，然后按三倍基本工资，奖励就是2倍</t>
        </r>
      </text>
    </comment>
    <comment ref="BI100" authorId="0">
      <text>
        <r>
          <rPr>
            <b/>
            <sz val="9"/>
            <rFont val="宋体"/>
            <charset val="134"/>
          </rPr>
          <t>Administrator:</t>
        </r>
        <r>
          <rPr>
            <sz val="9"/>
            <rFont val="宋体"/>
            <charset val="134"/>
          </rPr>
          <t xml:space="preserve">
基本工资1490除以26天得每天的基本工资，然后按三倍基本工资，奖励就是2倍</t>
        </r>
      </text>
    </comment>
    <comment ref="BI101" authorId="0">
      <text>
        <r>
          <rPr>
            <b/>
            <sz val="9"/>
            <rFont val="宋体"/>
            <charset val="134"/>
          </rPr>
          <t>Administrator:</t>
        </r>
        <r>
          <rPr>
            <sz val="9"/>
            <rFont val="宋体"/>
            <charset val="134"/>
          </rPr>
          <t xml:space="preserve">
基本工资1490除以26天得每天的基本工资，然后按三倍基本工资，奖励就是2倍</t>
        </r>
      </text>
    </comment>
    <comment ref="BI102" authorId="0">
      <text>
        <r>
          <rPr>
            <b/>
            <sz val="9"/>
            <rFont val="宋体"/>
            <charset val="134"/>
          </rPr>
          <t>Administrator:</t>
        </r>
        <r>
          <rPr>
            <sz val="9"/>
            <rFont val="宋体"/>
            <charset val="134"/>
          </rPr>
          <t xml:space="preserve">
基本工资1490除以26天得每天的基本工资，然后按三倍基本工资，奖励就是2倍</t>
        </r>
      </text>
    </comment>
    <comment ref="BI103" authorId="0">
      <text>
        <r>
          <rPr>
            <b/>
            <sz val="9"/>
            <rFont val="宋体"/>
            <charset val="134"/>
          </rPr>
          <t>Administrator:</t>
        </r>
        <r>
          <rPr>
            <sz val="9"/>
            <rFont val="宋体"/>
            <charset val="134"/>
          </rPr>
          <t xml:space="preserve">
基本工资1490除以26天得每天的基本工资，然后按三倍基本工资，奖励就是2倍</t>
        </r>
      </text>
    </comment>
    <comment ref="BI104" authorId="0">
      <text>
        <r>
          <rPr>
            <b/>
            <sz val="9"/>
            <rFont val="宋体"/>
            <charset val="134"/>
          </rPr>
          <t>Administrator:</t>
        </r>
        <r>
          <rPr>
            <sz val="9"/>
            <rFont val="宋体"/>
            <charset val="134"/>
          </rPr>
          <t xml:space="preserve">
基本工资1490除以26天得每天的基本工资，然后按三倍基本工资，奖励就是2倍</t>
        </r>
      </text>
    </comment>
    <comment ref="BI105" authorId="0">
      <text>
        <r>
          <rPr>
            <b/>
            <sz val="9"/>
            <rFont val="宋体"/>
            <charset val="134"/>
          </rPr>
          <t>Administrator:</t>
        </r>
        <r>
          <rPr>
            <sz val="9"/>
            <rFont val="宋体"/>
            <charset val="134"/>
          </rPr>
          <t xml:space="preserve">
基本工资1490除以26天得每天的基本工资，然后按三倍基本工资，奖励就是2倍</t>
        </r>
      </text>
    </comment>
    <comment ref="BI106" authorId="0">
      <text>
        <r>
          <rPr>
            <b/>
            <sz val="9"/>
            <rFont val="宋体"/>
            <charset val="134"/>
          </rPr>
          <t>Administrator:</t>
        </r>
        <r>
          <rPr>
            <sz val="9"/>
            <rFont val="宋体"/>
            <charset val="134"/>
          </rPr>
          <t xml:space="preserve">
基本工资1490除以26天得每天的基本工资，然后按三倍基本工资，奖励就是2倍</t>
        </r>
      </text>
    </comment>
    <comment ref="BI107" authorId="0">
      <text>
        <r>
          <rPr>
            <b/>
            <sz val="9"/>
            <rFont val="宋体"/>
            <charset val="134"/>
          </rPr>
          <t>Administrator:</t>
        </r>
        <r>
          <rPr>
            <sz val="9"/>
            <rFont val="宋体"/>
            <charset val="134"/>
          </rPr>
          <t xml:space="preserve">
基本工资1490除以26天得每天的基本工资，然后按三倍基本工资，奖励就是2倍</t>
        </r>
      </text>
    </comment>
    <comment ref="BI108" authorId="0">
      <text>
        <r>
          <rPr>
            <b/>
            <sz val="9"/>
            <rFont val="宋体"/>
            <charset val="134"/>
          </rPr>
          <t>Administrator:</t>
        </r>
        <r>
          <rPr>
            <sz val="9"/>
            <rFont val="宋体"/>
            <charset val="134"/>
          </rPr>
          <t xml:space="preserve">
基本工资1490除以26天得每天的基本工资，然后按三倍基本工资，奖励就是2倍</t>
        </r>
      </text>
    </comment>
    <comment ref="BI109" authorId="0">
      <text>
        <r>
          <rPr>
            <b/>
            <sz val="9"/>
            <rFont val="宋体"/>
            <charset val="134"/>
          </rPr>
          <t>Administrator:</t>
        </r>
        <r>
          <rPr>
            <sz val="9"/>
            <rFont val="宋体"/>
            <charset val="134"/>
          </rPr>
          <t xml:space="preserve">
基本工资1490除以26天得每天的基本工资，然后按三倍基本工资，奖励就是2倍</t>
        </r>
      </text>
    </comment>
    <comment ref="BI110" authorId="0">
      <text>
        <r>
          <rPr>
            <b/>
            <sz val="9"/>
            <rFont val="宋体"/>
            <charset val="134"/>
          </rPr>
          <t>Administrator:</t>
        </r>
        <r>
          <rPr>
            <sz val="9"/>
            <rFont val="宋体"/>
            <charset val="134"/>
          </rPr>
          <t xml:space="preserve">
基本工资1490除以26天得每天的基本工资，然后按三倍基本工资，奖励就是2倍</t>
        </r>
      </text>
    </comment>
    <comment ref="BI111" authorId="0">
      <text>
        <r>
          <rPr>
            <b/>
            <sz val="9"/>
            <rFont val="宋体"/>
            <charset val="134"/>
          </rPr>
          <t>Administrator:</t>
        </r>
        <r>
          <rPr>
            <sz val="9"/>
            <rFont val="宋体"/>
            <charset val="134"/>
          </rPr>
          <t xml:space="preserve">
基本工资1490除以26天得每天的基本工资，然后按三倍基本工资，奖励就是2倍</t>
        </r>
      </text>
    </comment>
    <comment ref="BI112" authorId="0">
      <text>
        <r>
          <rPr>
            <b/>
            <sz val="9"/>
            <rFont val="宋体"/>
            <charset val="134"/>
          </rPr>
          <t>Administrator:</t>
        </r>
        <r>
          <rPr>
            <sz val="9"/>
            <rFont val="宋体"/>
            <charset val="134"/>
          </rPr>
          <t xml:space="preserve">
基本工资1490除以26天得每天的基本工资，然后按三倍基本工资，奖励就是2倍</t>
        </r>
      </text>
    </comment>
    <comment ref="BI113" authorId="0">
      <text>
        <r>
          <rPr>
            <b/>
            <sz val="9"/>
            <rFont val="宋体"/>
            <charset val="134"/>
          </rPr>
          <t>Administrator:</t>
        </r>
        <r>
          <rPr>
            <sz val="9"/>
            <rFont val="宋体"/>
            <charset val="134"/>
          </rPr>
          <t xml:space="preserve">
基本工资1490除以26天得每天的基本工资，然后按三倍基本工资，奖励就是2倍</t>
        </r>
      </text>
    </comment>
    <comment ref="BI114" authorId="0">
      <text>
        <r>
          <rPr>
            <b/>
            <sz val="9"/>
            <rFont val="宋体"/>
            <charset val="134"/>
          </rPr>
          <t>Administrator:</t>
        </r>
        <r>
          <rPr>
            <sz val="9"/>
            <rFont val="宋体"/>
            <charset val="134"/>
          </rPr>
          <t xml:space="preserve">
基本工资1490除以26天得每天的基本工资，然后按三倍基本工资，奖励就是2倍</t>
        </r>
      </text>
    </comment>
    <comment ref="BI115" authorId="0">
      <text>
        <r>
          <rPr>
            <b/>
            <sz val="9"/>
            <rFont val="宋体"/>
            <charset val="134"/>
          </rPr>
          <t>Administrator:</t>
        </r>
        <r>
          <rPr>
            <sz val="9"/>
            <rFont val="宋体"/>
            <charset val="134"/>
          </rPr>
          <t xml:space="preserve">
基本工资1490除以26天得每天的基本工资，然后按三倍基本工资，奖励就是2倍</t>
        </r>
      </text>
    </comment>
    <comment ref="BI116" authorId="0">
      <text>
        <r>
          <rPr>
            <b/>
            <sz val="9"/>
            <rFont val="宋体"/>
            <charset val="134"/>
          </rPr>
          <t>Administrator:</t>
        </r>
        <r>
          <rPr>
            <sz val="9"/>
            <rFont val="宋体"/>
            <charset val="134"/>
          </rPr>
          <t xml:space="preserve">
基本工资1490除以26天得每天的基本工资，然后按三倍基本工资，奖励就是2倍</t>
        </r>
      </text>
    </comment>
    <comment ref="BI117" authorId="0">
      <text>
        <r>
          <rPr>
            <b/>
            <sz val="9"/>
            <rFont val="宋体"/>
            <charset val="134"/>
          </rPr>
          <t>Administrator:</t>
        </r>
        <r>
          <rPr>
            <sz val="9"/>
            <rFont val="宋体"/>
            <charset val="134"/>
          </rPr>
          <t xml:space="preserve">
基本工资1490除以26天得每天的基本工资，然后按三倍基本工资，奖励就是2倍</t>
        </r>
      </text>
    </comment>
    <comment ref="BH118" authorId="0">
      <text>
        <r>
          <rPr>
            <b/>
            <sz val="9"/>
            <rFont val="宋体"/>
            <charset val="134"/>
          </rPr>
          <t>Administrator:</t>
        </r>
        <r>
          <rPr>
            <sz val="9"/>
            <rFont val="宋体"/>
            <charset val="134"/>
          </rPr>
          <t xml:space="preserve">
听力复查
听力复查不通过10.20已反馈</t>
        </r>
      </text>
    </comment>
    <comment ref="BI118" authorId="0">
      <text>
        <r>
          <rPr>
            <b/>
            <sz val="9"/>
            <rFont val="宋体"/>
            <charset val="134"/>
          </rPr>
          <t>Administrator:</t>
        </r>
        <r>
          <rPr>
            <sz val="9"/>
            <rFont val="宋体"/>
            <charset val="134"/>
          </rPr>
          <t xml:space="preserve">
基本工资1490除以26天得每天的基本工资，然后按三倍基本工资，奖励就是2倍</t>
        </r>
      </text>
    </comment>
    <comment ref="BI119" authorId="0">
      <text>
        <r>
          <rPr>
            <b/>
            <sz val="9"/>
            <rFont val="宋体"/>
            <charset val="134"/>
          </rPr>
          <t>Administrator:</t>
        </r>
        <r>
          <rPr>
            <sz val="9"/>
            <rFont val="宋体"/>
            <charset val="134"/>
          </rPr>
          <t xml:space="preserve">
基本工资1490除以26天得每天的基本工资，然后按三倍基本工资，奖励就是2倍</t>
        </r>
      </text>
    </comment>
    <comment ref="BI120" authorId="0">
      <text>
        <r>
          <rPr>
            <b/>
            <sz val="9"/>
            <rFont val="宋体"/>
            <charset val="134"/>
          </rPr>
          <t>Administrator:</t>
        </r>
        <r>
          <rPr>
            <sz val="9"/>
            <rFont val="宋体"/>
            <charset val="134"/>
          </rPr>
          <t xml:space="preserve">
基本工资1490除以26天得每天的基本工资，然后按三倍基本工资，奖励就是2倍</t>
        </r>
      </text>
    </comment>
    <comment ref="BI121" authorId="0">
      <text>
        <r>
          <rPr>
            <b/>
            <sz val="9"/>
            <rFont val="宋体"/>
            <charset val="134"/>
          </rPr>
          <t>Administrator:</t>
        </r>
        <r>
          <rPr>
            <sz val="9"/>
            <rFont val="宋体"/>
            <charset val="134"/>
          </rPr>
          <t xml:space="preserve">
基本工资1490除以26天得每天的基本工资，然后按三倍基本工资，奖励就是2倍</t>
        </r>
      </text>
    </comment>
    <comment ref="BI122" authorId="0">
      <text>
        <r>
          <rPr>
            <b/>
            <sz val="9"/>
            <rFont val="宋体"/>
            <charset val="134"/>
          </rPr>
          <t>Administrator:</t>
        </r>
        <r>
          <rPr>
            <sz val="9"/>
            <rFont val="宋体"/>
            <charset val="134"/>
          </rPr>
          <t xml:space="preserve">
基本工资1490除以26天得每天的基本工资，然后按三倍基本工资，奖励就是2倍</t>
        </r>
      </text>
    </comment>
    <comment ref="BI123" authorId="0">
      <text>
        <r>
          <rPr>
            <b/>
            <sz val="9"/>
            <rFont val="宋体"/>
            <charset val="134"/>
          </rPr>
          <t>Administrator:</t>
        </r>
        <r>
          <rPr>
            <sz val="9"/>
            <rFont val="宋体"/>
            <charset val="134"/>
          </rPr>
          <t xml:space="preserve">
基本工资1490除以26天得每天的基本工资，然后按三倍基本工资，奖励就是2倍</t>
        </r>
      </text>
    </comment>
    <comment ref="BI124" authorId="0">
      <text>
        <r>
          <rPr>
            <b/>
            <sz val="9"/>
            <rFont val="宋体"/>
            <charset val="134"/>
          </rPr>
          <t>Administrator:</t>
        </r>
        <r>
          <rPr>
            <sz val="9"/>
            <rFont val="宋体"/>
            <charset val="134"/>
          </rPr>
          <t xml:space="preserve">
基本工资1490除以26天得每天的基本工资，然后按三倍基本工资，奖励就是2倍</t>
        </r>
      </text>
    </comment>
    <comment ref="BI125" authorId="0">
      <text>
        <r>
          <rPr>
            <b/>
            <sz val="9"/>
            <rFont val="宋体"/>
            <charset val="134"/>
          </rPr>
          <t>Administrator:</t>
        </r>
        <r>
          <rPr>
            <sz val="9"/>
            <rFont val="宋体"/>
            <charset val="134"/>
          </rPr>
          <t xml:space="preserve">
基本工资1490除以26天得每天的基本工资，然后按三倍基本工资，奖励就是2倍</t>
        </r>
      </text>
    </comment>
    <comment ref="BI126" authorId="0">
      <text>
        <r>
          <rPr>
            <b/>
            <sz val="9"/>
            <rFont val="宋体"/>
            <charset val="134"/>
          </rPr>
          <t>Administrator:</t>
        </r>
        <r>
          <rPr>
            <sz val="9"/>
            <rFont val="宋体"/>
            <charset val="134"/>
          </rPr>
          <t xml:space="preserve">
基本工资1490除以26天得每天的基本工资，然后按三倍基本工资，奖励就是2倍</t>
        </r>
      </text>
    </comment>
    <comment ref="BI127" authorId="0">
      <text>
        <r>
          <rPr>
            <b/>
            <sz val="9"/>
            <rFont val="宋体"/>
            <charset val="134"/>
          </rPr>
          <t>Administrator:</t>
        </r>
        <r>
          <rPr>
            <sz val="9"/>
            <rFont val="宋体"/>
            <charset val="134"/>
          </rPr>
          <t xml:space="preserve">
基本工资1490除以26天得每天的基本工资，然后按三倍基本工资，奖励就是2倍</t>
        </r>
      </text>
    </comment>
    <comment ref="BI128" authorId="0">
      <text>
        <r>
          <rPr>
            <b/>
            <sz val="9"/>
            <rFont val="宋体"/>
            <charset val="134"/>
          </rPr>
          <t>Administrator:</t>
        </r>
        <r>
          <rPr>
            <sz val="9"/>
            <rFont val="宋体"/>
            <charset val="134"/>
          </rPr>
          <t xml:space="preserve">
基本工资1490除以26天得每天的基本工资，然后按三倍基本工资，奖励就是2倍</t>
        </r>
      </text>
    </comment>
  </commentList>
</comments>
</file>

<file path=xl/comments30.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31.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32.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33.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34.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35.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N5" authorId="0">
      <text>
        <r>
          <rPr>
            <b/>
            <sz val="9"/>
            <rFont val="宋体"/>
            <charset val="134"/>
          </rPr>
          <t>Administrator:</t>
        </r>
        <r>
          <rPr>
            <sz val="9"/>
            <rFont val="宋体"/>
            <charset val="134"/>
          </rPr>
          <t xml:space="preserve">
陈夏军25.10.10</t>
        </r>
      </text>
    </comment>
    <comment ref="T8" authorId="0">
      <text>
        <r>
          <rPr>
            <b/>
            <sz val="9"/>
            <rFont val="宋体"/>
            <charset val="134"/>
          </rPr>
          <t>Administrator:</t>
        </r>
        <r>
          <rPr>
            <sz val="9"/>
            <rFont val="宋体"/>
            <charset val="134"/>
          </rPr>
          <t xml:space="preserve">
陈夏军25.10.10</t>
        </r>
      </text>
    </comment>
  </commentList>
</comments>
</file>

<file path=xl/comments36.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List>
</comments>
</file>

<file path=xl/comments4.xml><?xml version="1.0" encoding="utf-8"?>
<comments xmlns="http://schemas.openxmlformats.org/spreadsheetml/2006/main">
  <authors>
    <author>Administrator</author>
  </authors>
  <commentList>
    <comment ref="AA7" authorId="0">
      <text>
        <r>
          <rPr>
            <b/>
            <sz val="9"/>
            <rFont val="宋体"/>
            <charset val="134"/>
          </rPr>
          <t>Administrator:</t>
        </r>
        <r>
          <rPr>
            <sz val="9"/>
            <rFont val="宋体"/>
            <charset val="134"/>
          </rPr>
          <t xml:space="preserve">
介绍对象李威12月份自离</t>
        </r>
      </text>
    </comment>
    <comment ref="F10" authorId="0">
      <text>
        <r>
          <rPr>
            <b/>
            <sz val="9"/>
            <rFont val="宋体"/>
            <charset val="134"/>
          </rPr>
          <t>Administrator:</t>
        </r>
        <r>
          <rPr>
            <sz val="9"/>
            <rFont val="宋体"/>
            <charset val="134"/>
          </rPr>
          <t xml:space="preserve">
左昌福介绍费1000不发放，李威12.13自离
</t>
        </r>
      </text>
    </comment>
    <comment ref="AD33" authorId="0">
      <text>
        <r>
          <rPr>
            <b/>
            <sz val="9"/>
            <rFont val="宋体"/>
            <charset val="134"/>
          </rPr>
          <t>Administrator:</t>
        </r>
        <r>
          <rPr>
            <sz val="9"/>
            <rFont val="宋体"/>
            <charset val="134"/>
          </rPr>
          <t xml:space="preserve">
介绍费1000不发放，李威12.13自离</t>
        </r>
      </text>
    </comment>
    <comment ref="AD58" authorId="0">
      <text>
        <r>
          <rPr>
            <b/>
            <sz val="9"/>
            <rFont val="宋体"/>
            <charset val="134"/>
          </rPr>
          <t>Administrator:</t>
        </r>
        <r>
          <rPr>
            <sz val="9"/>
            <rFont val="宋体"/>
            <charset val="134"/>
          </rPr>
          <t xml:space="preserve">
一线工资表金额</t>
        </r>
      </text>
    </comment>
  </commentList>
</comments>
</file>

<file path=xl/comments5.xml><?xml version="1.0" encoding="utf-8"?>
<comments xmlns="http://schemas.openxmlformats.org/spreadsheetml/2006/main">
  <authors>
    <author>Administrator</author>
  </authors>
  <commentList>
    <comment ref="W3" authorId="0">
      <text>
        <r>
          <rPr>
            <b/>
            <sz val="9"/>
            <rFont val="宋体"/>
            <charset val="134"/>
          </rPr>
          <t>Administrator:
不入工资</t>
        </r>
      </text>
    </comment>
    <comment ref="C10" authorId="0">
      <text>
        <r>
          <rPr>
            <b/>
            <sz val="9"/>
            <rFont val="宋体"/>
            <charset val="134"/>
          </rPr>
          <t>Administrator:</t>
        </r>
        <r>
          <rPr>
            <sz val="9"/>
            <rFont val="宋体"/>
            <charset val="134"/>
          </rPr>
          <t xml:space="preserve">
不入工资</t>
        </r>
      </text>
    </comment>
    <comment ref="F10" authorId="0">
      <text>
        <r>
          <rPr>
            <b/>
            <sz val="9"/>
            <rFont val="宋体"/>
            <charset val="134"/>
          </rPr>
          <t>Administrator:</t>
        </r>
        <r>
          <rPr>
            <sz val="9"/>
            <rFont val="宋体"/>
            <charset val="134"/>
          </rPr>
          <t xml:space="preserve">
左昌福介绍费1000不发放，李威12.13自离
</t>
        </r>
      </text>
    </comment>
    <comment ref="F12" authorId="0">
      <text>
        <r>
          <rPr>
            <b/>
            <sz val="9"/>
            <rFont val="宋体"/>
            <charset val="134"/>
          </rPr>
          <t>Administrator:</t>
        </r>
        <r>
          <rPr>
            <sz val="9"/>
            <rFont val="宋体"/>
            <charset val="134"/>
          </rPr>
          <t xml:space="preserve">
范文榜300元下个月补23.1.16</t>
        </r>
      </text>
    </comment>
    <comment ref="B15" authorId="0">
      <text>
        <r>
          <rPr>
            <b/>
            <sz val="9"/>
            <rFont val="宋体"/>
            <charset val="134"/>
          </rPr>
          <t>Administrator:</t>
        </r>
        <r>
          <rPr>
            <sz val="9"/>
            <rFont val="宋体"/>
            <charset val="134"/>
          </rPr>
          <t xml:space="preserve">
2022.11.28报告日期</t>
        </r>
      </text>
    </comment>
  </commentList>
</comments>
</file>

<file path=xl/comments6.xml><?xml version="1.0" encoding="utf-8"?>
<comments xmlns="http://schemas.openxmlformats.org/spreadsheetml/2006/main">
  <authors>
    <author>Administrator</author>
  </authors>
  <commentList>
    <comment ref="F6" authorId="0">
      <text>
        <r>
          <rPr>
            <b/>
            <sz val="9"/>
            <rFont val="宋体"/>
            <charset val="134"/>
          </rPr>
          <t>Administrator:</t>
        </r>
        <r>
          <rPr>
            <sz val="9"/>
            <rFont val="宋体"/>
            <charset val="134"/>
          </rPr>
          <t xml:space="preserve">
范文榜300元下个月补23.1.16</t>
        </r>
      </text>
    </comment>
    <comment ref="Q9" authorId="0">
      <text>
        <r>
          <rPr>
            <b/>
            <sz val="9"/>
            <rFont val="宋体"/>
            <charset val="134"/>
          </rPr>
          <t>Administrator:</t>
        </r>
        <r>
          <rPr>
            <sz val="9"/>
            <rFont val="宋体"/>
            <charset val="134"/>
          </rPr>
          <t xml:space="preserve">
1月份没发放</t>
        </r>
      </text>
    </comment>
  </commentList>
</comments>
</file>

<file path=xl/comments7.xml><?xml version="1.0" encoding="utf-8"?>
<comments xmlns="http://schemas.openxmlformats.org/spreadsheetml/2006/main">
  <authors>
    <author>Administrator</author>
  </authors>
  <commentList>
    <comment ref="AO5" authorId="0">
      <text>
        <r>
          <rPr>
            <b/>
            <sz val="9"/>
            <rFont val="宋体"/>
            <charset val="134"/>
          </rPr>
          <t>Administrator:</t>
        </r>
        <r>
          <rPr>
            <sz val="9"/>
            <rFont val="宋体"/>
            <charset val="134"/>
          </rPr>
          <t xml:space="preserve">
总装车间奖励</t>
        </r>
      </text>
    </comment>
    <comment ref="C8" authorId="0">
      <text>
        <r>
          <rPr>
            <b/>
            <sz val="9"/>
            <rFont val="宋体"/>
            <charset val="134"/>
          </rPr>
          <t>Administrator:</t>
        </r>
        <r>
          <rPr>
            <sz val="9"/>
            <rFont val="宋体"/>
            <charset val="134"/>
          </rPr>
          <t xml:space="preserve">
放钢丝、修边等名单22人</t>
        </r>
      </text>
    </comment>
    <comment ref="F8" authorId="0">
      <text>
        <r>
          <rPr>
            <b/>
            <sz val="9"/>
            <rFont val="宋体"/>
            <charset val="134"/>
          </rPr>
          <t>Administrator:</t>
        </r>
        <r>
          <rPr>
            <sz val="9"/>
            <rFont val="宋体"/>
            <charset val="134"/>
          </rPr>
          <t xml:space="preserve">
3.7添加支援人员伍赤诚</t>
        </r>
      </text>
    </comment>
    <comment ref="C10" authorId="0">
      <text>
        <r>
          <rPr>
            <b/>
            <sz val="9"/>
            <rFont val="宋体"/>
            <charset val="134"/>
          </rPr>
          <t>Administrator:</t>
        </r>
        <r>
          <rPr>
            <sz val="9"/>
            <rFont val="宋体"/>
            <charset val="134"/>
          </rPr>
          <t xml:space="preserve">
23-26号中午加班人员14人</t>
        </r>
      </text>
    </comment>
  </commentList>
</comments>
</file>

<file path=xl/comments8.xml><?xml version="1.0" encoding="utf-8"?>
<comments xmlns="http://schemas.openxmlformats.org/spreadsheetml/2006/main">
  <authors>
    <author>Administrator</author>
  </authors>
  <commentList>
    <comment ref="C4" authorId="0">
      <text>
        <r>
          <rPr>
            <b/>
            <sz val="9"/>
            <rFont val="宋体"/>
            <charset val="134"/>
          </rPr>
          <t>Administrator:</t>
        </r>
        <r>
          <rPr>
            <sz val="9"/>
            <rFont val="宋体"/>
            <charset val="134"/>
          </rPr>
          <t xml:space="preserve">
35人合计11000元</t>
        </r>
      </text>
    </comment>
    <comment ref="D9" authorId="0">
      <text>
        <r>
          <rPr>
            <b/>
            <sz val="9"/>
            <rFont val="宋体"/>
            <charset val="134"/>
          </rPr>
          <t>Administrator:</t>
        </r>
        <r>
          <rPr>
            <sz val="9"/>
            <rFont val="宋体"/>
            <charset val="134"/>
          </rPr>
          <t xml:space="preserve">
3.30肖班长反馈正常考核</t>
        </r>
      </text>
    </comment>
  </commentList>
</comments>
</file>

<file path=xl/comments9.xml><?xml version="1.0" encoding="utf-8"?>
<comments xmlns="http://schemas.openxmlformats.org/spreadsheetml/2006/main">
  <authors>
    <author>Administrator</author>
  </authors>
  <commentList>
    <comment ref="A2" authorId="0">
      <text>
        <r>
          <rPr>
            <b/>
            <sz val="9"/>
            <rFont val="宋体"/>
            <charset val="134"/>
          </rPr>
          <t>Administrator:</t>
        </r>
        <r>
          <rPr>
            <sz val="9"/>
            <rFont val="宋体"/>
            <charset val="134"/>
          </rPr>
          <t xml:space="preserve">
最终汇总采取数据透视表，重复名字后数字自动相加</t>
        </r>
      </text>
    </comment>
    <comment ref="AO3" authorId="0">
      <text>
        <r>
          <rPr>
            <b/>
            <sz val="9"/>
            <rFont val="宋体"/>
            <charset val="134"/>
          </rPr>
          <t>Administrator:</t>
        </r>
        <r>
          <rPr>
            <sz val="9"/>
            <rFont val="宋体"/>
            <charset val="134"/>
          </rPr>
          <t xml:space="preserve">
3月份报告</t>
        </r>
      </text>
    </comment>
    <comment ref="C5" authorId="0">
      <text>
        <r>
          <rPr>
            <b/>
            <sz val="9"/>
            <rFont val="宋体"/>
            <charset val="134"/>
          </rPr>
          <t>Administrator:</t>
        </r>
        <r>
          <rPr>
            <sz val="9"/>
            <rFont val="宋体"/>
            <charset val="134"/>
          </rPr>
          <t xml:space="preserve">
含发泡2个检验员</t>
        </r>
      </text>
    </comment>
    <comment ref="C7" authorId="0">
      <text>
        <r>
          <rPr>
            <b/>
            <sz val="9"/>
            <rFont val="宋体"/>
            <charset val="134"/>
          </rPr>
          <t>Administrator:</t>
        </r>
        <r>
          <rPr>
            <sz val="9"/>
            <rFont val="宋体"/>
            <charset val="134"/>
          </rPr>
          <t xml:space="preserve">
总装18人除郭正军+质检员</t>
        </r>
      </text>
    </comment>
    <comment ref="F7" authorId="0">
      <text>
        <r>
          <rPr>
            <b/>
            <sz val="9"/>
            <rFont val="宋体"/>
            <charset val="134"/>
          </rPr>
          <t>Administrator:</t>
        </r>
        <r>
          <rPr>
            <sz val="9"/>
            <rFont val="宋体"/>
            <charset val="134"/>
          </rPr>
          <t xml:space="preserve">
4.11晚八点-4.18晚23点加班8天
按每天90元计算，根绝计划达成率核算</t>
        </r>
      </text>
    </comment>
    <comment ref="C15" authorId="0">
      <text>
        <r>
          <rPr>
            <b/>
            <sz val="9"/>
            <rFont val="宋体"/>
            <charset val="134"/>
          </rPr>
          <t>Administrator:</t>
        </r>
        <r>
          <rPr>
            <sz val="9"/>
            <rFont val="宋体"/>
            <charset val="134"/>
          </rPr>
          <t xml:space="preserve">
15人720元</t>
        </r>
      </text>
    </comment>
  </commentList>
</comments>
</file>

<file path=xl/sharedStrings.xml><?xml version="1.0" encoding="utf-8"?>
<sst xmlns="http://schemas.openxmlformats.org/spreadsheetml/2006/main" count="5998" uniqueCount="1237">
  <si>
    <r>
      <rPr>
        <b/>
        <sz val="16"/>
        <rFont val="宋体"/>
        <charset val="134"/>
      </rPr>
      <t xml:space="preserve">                </t>
    </r>
    <r>
      <rPr>
        <b/>
        <u/>
        <sz val="16"/>
        <rFont val="宋体"/>
        <charset val="134"/>
      </rPr>
      <t xml:space="preserve">   2020  </t>
    </r>
    <r>
      <rPr>
        <b/>
        <sz val="16"/>
        <rFont val="宋体"/>
        <charset val="134"/>
      </rPr>
      <t>年</t>
    </r>
    <r>
      <rPr>
        <b/>
        <u/>
        <sz val="16"/>
        <rFont val="宋体"/>
        <charset val="134"/>
      </rPr>
      <t xml:space="preserve">  11  </t>
    </r>
    <r>
      <rPr>
        <b/>
        <sz val="16"/>
        <rFont val="宋体"/>
        <charset val="134"/>
      </rPr>
      <t>月员工奖惩登记表                     QR7.2-11NO.</t>
    </r>
    <r>
      <rPr>
        <b/>
        <u/>
        <sz val="16"/>
        <rFont val="宋体"/>
        <charset val="134"/>
      </rPr>
      <t xml:space="preserve">      　  </t>
    </r>
  </si>
  <si>
    <t>序号</t>
  </si>
  <si>
    <t>日期</t>
  </si>
  <si>
    <t>奖励金额
（元）</t>
  </si>
  <si>
    <t>考核金额
（元）</t>
  </si>
  <si>
    <t>考核原因</t>
  </si>
  <si>
    <t>奖励原因</t>
  </si>
  <si>
    <t>12.8总装车间彭健在7号物流门危化房旁吸烟，存在安全隐患，考核其500元，总装车间主任全场通报批评并纳入年终绩效考核</t>
  </si>
  <si>
    <t>12.1稽核，现场发现嚼槟榔，考核王佳60元，采购销售办公室20元。</t>
  </si>
  <si>
    <t>1、11.27、30生管合计考核560元，由部门9人均摊，人均62.22元。
2、采购销售办公室合计60元，周、王、陈、张各考核15元；
3、焊接合计105人，由11人均摊，人均9.55，
4、发泡20元，14人均分配，人均1.43
5、头枕包覆区70元，由罗亚南、彭健均摊，各35元
6、总装合计255元，由总装32人均摊，人均7.97元
7、设备合计70元，由设备5人均摊，人均14元</t>
  </si>
  <si>
    <r>
      <rPr>
        <sz val="10"/>
        <rFont val="宋体"/>
        <charset val="134"/>
        <scheme val="minor"/>
      </rPr>
      <t>11.27公司稽核，各责任区域发现槟榔，考核如下：</t>
    </r>
    <r>
      <rPr>
        <sz val="10"/>
        <color rgb="FF0000FF"/>
        <rFont val="宋体"/>
        <charset val="134"/>
        <scheme val="minor"/>
      </rPr>
      <t>何胜春10元</t>
    </r>
    <r>
      <rPr>
        <sz val="10"/>
        <rFont val="宋体"/>
        <charset val="134"/>
        <scheme val="minor"/>
      </rPr>
      <t>，焊接95元，</t>
    </r>
    <r>
      <rPr>
        <sz val="10"/>
        <color rgb="FF0000FF"/>
        <rFont val="宋体"/>
        <charset val="134"/>
        <scheme val="minor"/>
      </rPr>
      <t>采购销售办公室10元</t>
    </r>
    <r>
      <rPr>
        <sz val="10"/>
        <rFont val="宋体"/>
        <charset val="134"/>
        <scheme val="minor"/>
      </rPr>
      <t>，发泡车间10元，</t>
    </r>
    <r>
      <rPr>
        <sz val="10"/>
        <color rgb="FF0000FF"/>
        <rFont val="宋体"/>
        <charset val="134"/>
        <scheme val="minor"/>
      </rPr>
      <t>生管180元</t>
    </r>
    <r>
      <rPr>
        <sz val="10"/>
        <rFont val="宋体"/>
        <charset val="134"/>
        <scheme val="minor"/>
      </rPr>
      <t>，设备科60元，总装车间65元，座框生产线10元，头枕包覆50元。</t>
    </r>
  </si>
  <si>
    <r>
      <rPr>
        <sz val="10"/>
        <rFont val="宋体"/>
        <charset val="134"/>
        <scheme val="minor"/>
      </rPr>
      <t>11.30公司稽核，各责任区域发现槟榔，考核如下：</t>
    </r>
    <r>
      <rPr>
        <sz val="10"/>
        <color rgb="FF0000FF"/>
        <rFont val="宋体"/>
        <charset val="134"/>
        <scheme val="minor"/>
      </rPr>
      <t>杨甜、易坤各20元</t>
    </r>
    <r>
      <rPr>
        <sz val="10"/>
        <rFont val="宋体"/>
        <charset val="134"/>
        <scheme val="minor"/>
      </rPr>
      <t>，焊接10元，</t>
    </r>
    <r>
      <rPr>
        <sz val="10"/>
        <color rgb="FF0000FF"/>
        <rFont val="宋体"/>
        <charset val="134"/>
        <scheme val="minor"/>
      </rPr>
      <t>采购销售办公室30元</t>
    </r>
    <r>
      <rPr>
        <sz val="10"/>
        <rFont val="宋体"/>
        <charset val="134"/>
        <scheme val="minor"/>
      </rPr>
      <t>，发泡车间10元，</t>
    </r>
    <r>
      <rPr>
        <sz val="10"/>
        <color rgb="FF0000FF"/>
        <rFont val="宋体"/>
        <charset val="134"/>
        <scheme val="minor"/>
      </rPr>
      <t>生管380元</t>
    </r>
    <r>
      <rPr>
        <sz val="10"/>
        <rFont val="宋体"/>
        <charset val="134"/>
        <scheme val="minor"/>
      </rPr>
      <t>，设备科10元，总装车间180元，头枕包覆20元。</t>
    </r>
  </si>
  <si>
    <t>合计</t>
  </si>
  <si>
    <t>编制：</t>
  </si>
  <si>
    <t>谭艳</t>
  </si>
  <si>
    <t>日期：2020年06月30日</t>
  </si>
  <si>
    <t>审批：</t>
  </si>
  <si>
    <r>
      <rPr>
        <b/>
        <sz val="16"/>
        <rFont val="宋体"/>
        <charset val="134"/>
      </rPr>
      <t xml:space="preserve">                </t>
    </r>
    <r>
      <rPr>
        <b/>
        <u/>
        <sz val="16"/>
        <rFont val="宋体"/>
        <charset val="134"/>
      </rPr>
      <t xml:space="preserve">   2020  </t>
    </r>
    <r>
      <rPr>
        <b/>
        <sz val="16"/>
        <rFont val="宋体"/>
        <charset val="134"/>
      </rPr>
      <t>年</t>
    </r>
    <r>
      <rPr>
        <b/>
        <u/>
        <sz val="16"/>
        <rFont val="宋体"/>
        <charset val="134"/>
      </rPr>
      <t xml:space="preserve">  12  </t>
    </r>
    <r>
      <rPr>
        <b/>
        <sz val="16"/>
        <rFont val="宋体"/>
        <charset val="134"/>
      </rPr>
      <t>月员工奖惩登记表                     QR7.2-11NO.</t>
    </r>
    <r>
      <rPr>
        <b/>
        <u/>
        <sz val="16"/>
        <rFont val="宋体"/>
        <charset val="134"/>
      </rPr>
      <t xml:space="preserve">      　  </t>
    </r>
  </si>
  <si>
    <t>12.30日王佳缺席周例会而未请假，违纪行为给予王佳处罚20元。</t>
  </si>
  <si>
    <t>12.28在发泡总装车间连接物流门下发现3个烟头，此行为严重影响公司形象，且存在安全隐患，给予发泡、总装车间经济处罚1000元，发泡车间主任、总装车间主任全厂通报处理并纳入年终绩效考核。经卢总指示，1000元由总装及发泡车间所有人员平摊。（43名一线人员，人均23.26元）</t>
  </si>
  <si>
    <t>2021-1-16夜班早上总装车间部分员工不服从工作安排，私自打卡下班，经济考核50元/人。
9人（李亦斌，彭友才，刘谦，刘文强，邓日顺，刘坚胜，钟彪，麻志超，丁亮）</t>
  </si>
  <si>
    <t>2021-1-16夜班早上总装车间部分员工服从工作安排，加班完成工作任务给予表扬，奖励100元/人。
4人（胡小龙，言元，杨兴友，刘双凤）</t>
  </si>
  <si>
    <t>日期：</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</si>
  <si>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1  </t>
    </r>
    <r>
      <rPr>
        <b/>
        <sz val="16"/>
        <rFont val="宋体"/>
        <charset val="134"/>
      </rPr>
      <t>月员工奖惩登记表                     QR7.2-11NO.</t>
    </r>
    <r>
      <rPr>
        <b/>
        <u/>
        <sz val="16"/>
        <rFont val="宋体"/>
        <charset val="134"/>
      </rPr>
      <t xml:space="preserve">      　  </t>
    </r>
  </si>
  <si>
    <t>2021.01.04</t>
  </si>
  <si>
    <t>赵五祥评为2020年度服务之星，奖励500元</t>
  </si>
  <si>
    <t>伍赤城评为2020年度合作共赢奖，奖励500元</t>
  </si>
  <si>
    <t>肖燕丹评为2020年度优秀班组长，奖励500元</t>
  </si>
  <si>
    <t>王林香评为2020年度生产之星，奖励500元</t>
  </si>
  <si>
    <t>销售服务部评为2020年 优秀团队，奖励1000元</t>
  </si>
  <si>
    <t>焊接班组评为2020年 优秀团队，奖励1000元</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</si>
  <si>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3  </t>
    </r>
    <r>
      <rPr>
        <b/>
        <sz val="16"/>
        <rFont val="宋体"/>
        <charset val="134"/>
      </rPr>
      <t>月员工奖惩登记表                     QR7.2-11NO.</t>
    </r>
    <r>
      <rPr>
        <b/>
        <u/>
        <sz val="16"/>
        <rFont val="宋体"/>
        <charset val="134"/>
      </rPr>
      <t xml:space="preserve">      　  </t>
    </r>
  </si>
  <si>
    <t>2021.03.10</t>
  </si>
  <si>
    <t>2月份赵新辉开模温机，奖励补贴100元（仅此一次）</t>
  </si>
  <si>
    <r>
      <rPr>
        <sz val="10"/>
        <rFont val="宋体"/>
        <charset val="134"/>
        <scheme val="minor"/>
      </rPr>
      <t>3月份王伏开模温机，补贴300元/月（</t>
    </r>
    <r>
      <rPr>
        <b/>
        <sz val="10"/>
        <rFont val="宋体"/>
        <charset val="134"/>
        <scheme val="minor"/>
      </rPr>
      <t>从3月份开始每月300元</t>
    </r>
    <r>
      <rPr>
        <sz val="10"/>
        <rFont val="宋体"/>
        <charset val="134"/>
        <scheme val="minor"/>
      </rPr>
      <t>）</t>
    </r>
  </si>
  <si>
    <t>2021.3.19</t>
  </si>
  <si>
    <t>张晗加班完成检验，保证产品合格发货，奖励张晗500元</t>
  </si>
  <si>
    <t>2021.3.26</t>
  </si>
  <si>
    <t>张国飞多次加班手工修补发泡，奖励张国飞300元</t>
  </si>
  <si>
    <t>2021.4.1</t>
  </si>
  <si>
    <t>中联座椅漏打连接螺栓，胡荣华罚款30元，贺王瑜罚款50元，李亦斌罚款50元。</t>
  </si>
  <si>
    <t>2021.4.8</t>
  </si>
  <si>
    <t>产品标识卡与实物不符，罗鹏罚款200元</t>
  </si>
  <si>
    <t>产品标识卡与实物不符，何胜春罚款100元</t>
  </si>
  <si>
    <t>肖玲</t>
  </si>
  <si>
    <t>日期：2021年04月08日</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</si>
  <si>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4  </t>
    </r>
    <r>
      <rPr>
        <b/>
        <sz val="16"/>
        <rFont val="宋体"/>
        <charset val="134"/>
      </rPr>
      <t>月员工奖惩登记表                     QR7.2-11NO.</t>
    </r>
    <r>
      <rPr>
        <b/>
        <u/>
        <sz val="16"/>
        <rFont val="宋体"/>
        <charset val="134"/>
      </rPr>
      <t xml:space="preserve">      　  </t>
    </r>
  </si>
  <si>
    <t>2021-4-7槟榔罚款</t>
  </si>
  <si>
    <t>2021-4-26中车扶手奖励</t>
  </si>
  <si>
    <t>中车项目奖励人员名单</t>
  </si>
  <si>
    <t>2021.4.7</t>
  </si>
  <si>
    <t>禁槟榔罚款240元，详见右表。</t>
  </si>
  <si>
    <t>姓名</t>
  </si>
  <si>
    <t>金额</t>
  </si>
  <si>
    <t>奖励金额</t>
  </si>
  <si>
    <t>2021.5.5</t>
  </si>
  <si>
    <t>何胜春加班协助生产，奖励500元</t>
  </si>
  <si>
    <t>彭健</t>
  </si>
  <si>
    <t>赵佩</t>
  </si>
  <si>
    <t>钟彪</t>
  </si>
  <si>
    <t>2021.4.25</t>
  </si>
  <si>
    <t>肖燕丹、赵新辉主动承担工作，任劳任怨，每人奖励300元</t>
  </si>
  <si>
    <t>刘文向</t>
  </si>
  <si>
    <t>陈杰</t>
  </si>
  <si>
    <t>李亦斌</t>
  </si>
  <si>
    <t>2021.4.26</t>
  </si>
  <si>
    <t>张国飞积极主动配合生产，奖励300元</t>
  </si>
  <si>
    <t>高贤勇</t>
  </si>
  <si>
    <t>曹蜜</t>
  </si>
  <si>
    <t>刘谦</t>
  </si>
  <si>
    <t>中车扶手包履科室人员奖励，详见右表。</t>
  </si>
  <si>
    <t>王伏</t>
  </si>
  <si>
    <t>丁亮</t>
  </si>
  <si>
    <t>2021.4.21</t>
  </si>
  <si>
    <t>中车项目奖励35人，每人100元，详见右表。</t>
  </si>
  <si>
    <t>黄诚</t>
  </si>
  <si>
    <t>邓日顺</t>
  </si>
  <si>
    <t>马英</t>
  </si>
  <si>
    <t>何胜春</t>
  </si>
  <si>
    <t>言元</t>
  </si>
  <si>
    <t>齐承平</t>
  </si>
  <si>
    <t>杨兴友</t>
  </si>
  <si>
    <t>陈江伟</t>
  </si>
  <si>
    <t>刘文强</t>
  </si>
  <si>
    <t>日期：2021年05月08日</t>
  </si>
  <si>
    <t>肖笑</t>
  </si>
  <si>
    <t>左昌福</t>
  </si>
  <si>
    <t>总装均分，35人，每人2元</t>
  </si>
  <si>
    <t>林虎</t>
  </si>
  <si>
    <t>刘孝其</t>
  </si>
  <si>
    <t>陈剑章</t>
  </si>
  <si>
    <t>胡荣华</t>
  </si>
  <si>
    <t>易中元</t>
  </si>
  <si>
    <t>陈沙</t>
  </si>
  <si>
    <t>贺王瑜</t>
  </si>
  <si>
    <t>欧响亮</t>
  </si>
  <si>
    <t>吴陈</t>
  </si>
  <si>
    <t>罗鹏</t>
  </si>
  <si>
    <t>冯根军</t>
  </si>
  <si>
    <t>冉景斌</t>
  </si>
  <si>
    <t>杨亮亮</t>
  </si>
  <si>
    <t>殷胜</t>
  </si>
  <si>
    <t>王恒</t>
  </si>
  <si>
    <t>吴进军</t>
  </si>
  <si>
    <t>易任红</t>
  </si>
  <si>
    <t>苏超</t>
  </si>
  <si>
    <t>刘志平</t>
  </si>
  <si>
    <t>刘辉兵</t>
  </si>
  <si>
    <t>罗亚南</t>
  </si>
  <si>
    <t>黄炜</t>
  </si>
  <si>
    <t>伍志诚</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</si>
  <si>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5  </t>
    </r>
    <r>
      <rPr>
        <b/>
        <sz val="16"/>
        <rFont val="宋体"/>
        <charset val="134"/>
      </rPr>
      <t>月员工奖惩登记表                     QR7.2-11NO.</t>
    </r>
    <r>
      <rPr>
        <b/>
        <u/>
        <sz val="16"/>
        <rFont val="宋体"/>
        <charset val="134"/>
      </rPr>
      <t xml:space="preserve">      　  </t>
    </r>
  </si>
  <si>
    <t>2021.5.06</t>
  </si>
  <si>
    <r>
      <rPr>
        <sz val="10"/>
        <color rgb="FF0000FF"/>
        <rFont val="宋体"/>
        <charset val="134"/>
        <scheme val="minor"/>
      </rPr>
      <t>公司禁槟榔，违法人员罚款，卢中华30元，王佳20元，易坤80元，何胜春10元，陈杰10元，</t>
    </r>
    <r>
      <rPr>
        <sz val="10"/>
        <color rgb="FF00B050"/>
        <rFont val="宋体"/>
        <charset val="134"/>
        <scheme val="minor"/>
      </rPr>
      <t>吴进军10元</t>
    </r>
  </si>
  <si>
    <t>2021.5.08</t>
  </si>
  <si>
    <r>
      <rPr>
        <sz val="10"/>
        <color rgb="FF0000FF"/>
        <rFont val="宋体"/>
        <charset val="134"/>
        <scheme val="minor"/>
      </rPr>
      <t>株分对我司经济考核，分摊到各责任人，罚款如下：刘涛100元，刘文向100元，王佳100元，赵五祥50元，文洪亮50元，</t>
    </r>
    <r>
      <rPr>
        <sz val="10"/>
        <color rgb="FF00B050"/>
        <rFont val="宋体"/>
        <charset val="134"/>
        <scheme val="minor"/>
      </rPr>
      <t>另200元分摊到胡荣华班每一个员工。</t>
    </r>
  </si>
  <si>
    <t>2021.5.17</t>
  </si>
  <si>
    <t>根据公司规定和合唱要求，王佳合唱迟到，给予王佳罚款50元</t>
  </si>
  <si>
    <t>陈明与张海波通过技术沟通完成修模及安装，为公司节约了修模费用。奖励陈明500元，张海波500元。</t>
  </si>
  <si>
    <t>日期：2021年06月02日</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</si>
  <si>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6  </t>
    </r>
    <r>
      <rPr>
        <b/>
        <sz val="16"/>
        <rFont val="宋体"/>
        <charset val="134"/>
      </rPr>
      <t>月员工奖惩登记表                     QR7.2-11NO.</t>
    </r>
    <r>
      <rPr>
        <b/>
        <u/>
        <sz val="16"/>
        <rFont val="宋体"/>
        <charset val="134"/>
      </rPr>
      <t xml:space="preserve">      　  </t>
    </r>
  </si>
  <si>
    <t>2021.6.30</t>
  </si>
  <si>
    <r>
      <rPr>
        <b/>
        <sz val="11"/>
        <color rgb="FF00B0F0"/>
        <rFont val="宋体"/>
        <charset val="134"/>
        <scheme val="minor"/>
      </rPr>
      <t>罗亚南</t>
    </r>
    <r>
      <rPr>
        <sz val="10"/>
        <rFont val="宋体"/>
        <charset val="134"/>
        <scheme val="minor"/>
      </rPr>
      <t>为公司节约生产成本，奖励200，消除呆滞库存，奖励200，合计奖励400.</t>
    </r>
  </si>
  <si>
    <t>2021.6.29</t>
  </si>
  <si>
    <r>
      <rPr>
        <sz val="10"/>
        <rFont val="宋体"/>
        <charset val="134"/>
        <scheme val="minor"/>
      </rPr>
      <t>通过焊工考试，</t>
    </r>
    <r>
      <rPr>
        <b/>
        <sz val="11"/>
        <color rgb="FF00B0F0"/>
        <rFont val="宋体"/>
        <charset val="134"/>
        <scheme val="minor"/>
      </rPr>
      <t>何胜春、范文榜，邹明旺，雍期望</t>
    </r>
    <r>
      <rPr>
        <sz val="10"/>
        <rFont val="宋体"/>
        <charset val="134"/>
        <scheme val="minor"/>
      </rPr>
      <t>，每人奖励50元</t>
    </r>
  </si>
  <si>
    <t>2021.6.15</t>
  </si>
  <si>
    <r>
      <rPr>
        <sz val="10"/>
        <rFont val="宋体"/>
        <charset val="134"/>
        <scheme val="minor"/>
      </rPr>
      <t>节假日公司办公电脑未关，</t>
    </r>
    <r>
      <rPr>
        <b/>
        <sz val="11"/>
        <color rgb="FF00B0F0"/>
        <rFont val="宋体"/>
        <charset val="134"/>
        <scheme val="minor"/>
      </rPr>
      <t>易坤</t>
    </r>
    <r>
      <rPr>
        <sz val="10"/>
        <rFont val="宋体"/>
        <charset val="134"/>
        <scheme val="minor"/>
      </rPr>
      <t>罚款20元，</t>
    </r>
    <r>
      <rPr>
        <b/>
        <sz val="11"/>
        <color rgb="FF00B0F0"/>
        <rFont val="宋体"/>
        <charset val="134"/>
        <scheme val="minor"/>
      </rPr>
      <t>肖笑</t>
    </r>
    <r>
      <rPr>
        <sz val="10"/>
        <rFont val="宋体"/>
        <charset val="134"/>
        <scheme val="minor"/>
      </rPr>
      <t>罚款10元，</t>
    </r>
    <r>
      <rPr>
        <b/>
        <sz val="11"/>
        <color rgb="FF00B0F0"/>
        <rFont val="宋体"/>
        <charset val="134"/>
        <scheme val="minor"/>
      </rPr>
      <t>陈江伟</t>
    </r>
    <r>
      <rPr>
        <sz val="10"/>
        <rFont val="宋体"/>
        <charset val="134"/>
        <scheme val="minor"/>
      </rPr>
      <t>罚款10元。</t>
    </r>
  </si>
  <si>
    <t>日期：2021年07月04日</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</si>
  <si>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8  </t>
    </r>
    <r>
      <rPr>
        <b/>
        <sz val="16"/>
        <rFont val="宋体"/>
        <charset val="134"/>
      </rPr>
      <t>月员工奖惩登记表                     QR7.2-11NO.</t>
    </r>
    <r>
      <rPr>
        <b/>
        <u/>
        <sz val="16"/>
        <rFont val="宋体"/>
        <charset val="134"/>
      </rPr>
      <t xml:space="preserve">      　  </t>
    </r>
  </si>
  <si>
    <t>焊接车间变废为宝，奖励500元，人员名单为：邹文祥、张周、谭刚、邹明旺、霍海涛各100元。</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</si>
  <si>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10  </t>
    </r>
    <r>
      <rPr>
        <b/>
        <sz val="16"/>
        <rFont val="宋体"/>
        <charset val="134"/>
      </rPr>
      <t>月员工奖惩登记表                     QR7.2-11NO.</t>
    </r>
    <r>
      <rPr>
        <b/>
        <u/>
        <sz val="16"/>
        <rFont val="宋体"/>
        <charset val="134"/>
      </rPr>
      <t xml:space="preserve">      　  </t>
    </r>
  </si>
  <si>
    <t>2021.10.25</t>
  </si>
  <si>
    <t>北汽客户反馈C32B副驾座椅滑轨卡滞再发。张华罚款500，赵佩罚款300，黄炜罚款200，邹文祥100，谭刚100，邹明旺100，霍海涛100，张周100，彭孜刚100，伍志强100，雍期望150，范文榜150，合计2000.</t>
  </si>
  <si>
    <t>2021.10.22</t>
  </si>
  <si>
    <t>恢复工控机系统，为公司节省维修费用。奖励500元</t>
  </si>
  <si>
    <t>日期：2021年11月04日</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</si>
  <si>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11 </t>
    </r>
    <r>
      <rPr>
        <b/>
        <sz val="16"/>
        <rFont val="宋体"/>
        <charset val="134"/>
      </rPr>
      <t>月员工奖惩登记表                     QR7.2-11NO.</t>
    </r>
    <r>
      <rPr>
        <b/>
        <u/>
        <sz val="16"/>
        <rFont val="宋体"/>
        <charset val="134"/>
      </rPr>
      <t xml:space="preserve">      　  </t>
    </r>
  </si>
  <si>
    <t>2021.10.23</t>
  </si>
  <si>
    <r>
      <rPr>
        <sz val="10"/>
        <color rgb="FF0070C0"/>
        <rFont val="宋体"/>
        <charset val="134"/>
        <scheme val="minor"/>
      </rPr>
      <t xml:space="preserve">发泡生产人员紧缺，以下人员连班生产，给予奖励。
</t>
    </r>
    <r>
      <rPr>
        <sz val="10"/>
        <color theme="9" tint="-0.25"/>
        <rFont val="宋体"/>
        <charset val="134"/>
        <scheme val="minor"/>
      </rPr>
      <t>王伏300，陈杰100，齐承平100，张晗200，张国飞200，杨甜100，伍赤城200，马英50，张海波100，肖燕丹50，赵新辉300</t>
    </r>
    <r>
      <rPr>
        <sz val="10"/>
        <color rgb="FF0070C0"/>
        <rFont val="宋体"/>
        <charset val="134"/>
        <scheme val="minor"/>
      </rPr>
      <t xml:space="preserve">。
</t>
    </r>
    <r>
      <rPr>
        <sz val="10"/>
        <color theme="8" tint="-0.25"/>
        <rFont val="宋体"/>
        <charset val="134"/>
        <scheme val="minor"/>
      </rPr>
      <t>张迪辉200，毛伟100，吴朝夕100，吴国秋100，郭庆辉50，李慧玲50，陈雪娇50，李爱新50，蒋后利50，殷胜200</t>
    </r>
    <r>
      <rPr>
        <sz val="10"/>
        <color rgb="FF0070C0"/>
        <rFont val="宋体"/>
        <charset val="134"/>
        <scheme val="minor"/>
      </rPr>
      <t>.
共计2650元。</t>
    </r>
  </si>
  <si>
    <t>2021.11.23</t>
  </si>
  <si>
    <t>生产过程中，零件落地散乱，罗鹏罚款20，易鑫明20</t>
  </si>
  <si>
    <t>日期：2021年12月02日</t>
  </si>
  <si>
    <r>
      <rPr>
        <b/>
        <sz val="16"/>
        <rFont val="宋体"/>
        <charset val="134"/>
      </rPr>
      <t xml:space="preserve">                </t>
    </r>
    <r>
      <rPr>
        <b/>
        <u/>
        <sz val="16"/>
        <rFont val="宋体"/>
        <charset val="134"/>
      </rPr>
      <t xml:space="preserve">   2021  </t>
    </r>
    <r>
      <rPr>
        <b/>
        <sz val="16"/>
        <rFont val="宋体"/>
        <charset val="134"/>
      </rPr>
      <t>年</t>
    </r>
    <r>
      <rPr>
        <b/>
        <u/>
        <sz val="16"/>
        <rFont val="宋体"/>
        <charset val="134"/>
      </rPr>
      <t xml:space="preserve"> 12 </t>
    </r>
    <r>
      <rPr>
        <b/>
        <sz val="16"/>
        <rFont val="宋体"/>
        <charset val="134"/>
      </rPr>
      <t>月员工奖惩登记表                     QR7.2-11NO.</t>
    </r>
    <r>
      <rPr>
        <b/>
        <u/>
        <sz val="16"/>
        <rFont val="宋体"/>
        <charset val="134"/>
      </rPr>
      <t xml:space="preserve">      　  </t>
    </r>
  </si>
  <si>
    <t>2021.12.7</t>
  </si>
  <si>
    <t>600元/月</t>
  </si>
  <si>
    <t>赵佩、张晗工作调整，2021年11月开始每人每月300元奖励</t>
  </si>
  <si>
    <t>2021.12.14</t>
  </si>
  <si>
    <t>吴国秋故意损坏公司劳保用品，罚款20元</t>
  </si>
  <si>
    <t>2021.12.13</t>
  </si>
  <si>
    <t>蒋正林经多次劝导而未戴口罩，罚款20元，警告处分一次。</t>
  </si>
  <si>
    <t>2021.12.11</t>
  </si>
  <si>
    <t>言元违法工艺要求，质量意识淡薄，罚款50元</t>
  </si>
  <si>
    <t>2021.12.27</t>
  </si>
  <si>
    <t>新员工引荐奖励，蒋正林300，黄炜300</t>
  </si>
  <si>
    <t>日期：2022年1月04日</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</si>
  <si>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1 </t>
    </r>
    <r>
      <rPr>
        <b/>
        <sz val="16"/>
        <rFont val="宋体"/>
        <charset val="134"/>
      </rPr>
      <t>月员工奖惩登记表                     QR7.2-11NO.</t>
    </r>
    <r>
      <rPr>
        <b/>
        <u/>
        <sz val="16"/>
        <rFont val="宋体"/>
        <charset val="134"/>
      </rPr>
      <t xml:space="preserve">      　  </t>
    </r>
  </si>
  <si>
    <t>2022.1.24</t>
  </si>
  <si>
    <r>
      <rPr>
        <sz val="10"/>
        <color rgb="FF0070C0"/>
        <rFont val="宋体"/>
        <charset val="134"/>
        <scheme val="minor"/>
      </rPr>
      <t>评选先进个人优秀团队奖金。
先进个人：赵五祥500元，何胜春500元，</t>
    </r>
    <r>
      <rPr>
        <b/>
        <sz val="10"/>
        <color rgb="FF00B050"/>
        <rFont val="宋体"/>
        <charset val="134"/>
        <scheme val="minor"/>
      </rPr>
      <t>罗亚南500元</t>
    </r>
    <r>
      <rPr>
        <sz val="10"/>
        <color rgb="FF0070C0"/>
        <rFont val="宋体"/>
        <charset val="134"/>
        <scheme val="minor"/>
      </rPr>
      <t>，王伏500元。
优秀团队，总装1000元，代发放到</t>
    </r>
    <r>
      <rPr>
        <b/>
        <sz val="10"/>
        <color rgb="FF00B050"/>
        <rFont val="宋体"/>
        <charset val="134"/>
        <scheme val="minor"/>
      </rPr>
      <t>罗亚南</t>
    </r>
    <r>
      <rPr>
        <sz val="10"/>
        <color rgb="FF0070C0"/>
        <rFont val="宋体"/>
        <charset val="134"/>
        <scheme val="minor"/>
      </rPr>
      <t>。</t>
    </r>
  </si>
  <si>
    <t>标绿色的人员在一线人员工资中体现</t>
  </si>
  <si>
    <r>
      <rPr>
        <sz val="10"/>
        <color rgb="FF0000FF"/>
        <rFont val="宋体"/>
        <charset val="134"/>
        <scheme val="minor"/>
      </rPr>
      <t>未穿劳保鞋。
以下人员各罚款50元。</t>
    </r>
    <r>
      <rPr>
        <b/>
        <sz val="10"/>
        <color rgb="FF00B050"/>
        <rFont val="宋体"/>
        <charset val="134"/>
        <scheme val="minor"/>
      </rPr>
      <t>罗亚南，刘明、冉景斌，吴进军，冯根军，刘文强，邓日顺，胡荣华，丁亮，蒋正林</t>
    </r>
    <r>
      <rPr>
        <sz val="10"/>
        <color rgb="FF0000FF"/>
        <rFont val="宋体"/>
        <charset val="134"/>
        <scheme val="minor"/>
      </rPr>
      <t>，合计500元。</t>
    </r>
  </si>
  <si>
    <t>违法公司规定，嚼槟榔罚款。王佳40元，卢中华10元</t>
  </si>
  <si>
    <t>2022.1.26</t>
  </si>
  <si>
    <t>支援发泡修补。
赵五祥、刘庆玲、曾琼、陈明、易坤、杨甜、王伏、伍赤诚各200元奖励。
刘心、易兰，肖玲各100元奖励。</t>
  </si>
  <si>
    <t>日期：2022年1月26日</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</si>
  <si>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2 </t>
    </r>
    <r>
      <rPr>
        <b/>
        <sz val="16"/>
        <rFont val="宋体"/>
        <charset val="134"/>
      </rPr>
      <t>月员工奖惩登记表                     QR7.2-11NO.</t>
    </r>
    <r>
      <rPr>
        <b/>
        <u/>
        <sz val="16"/>
        <rFont val="宋体"/>
        <charset val="134"/>
      </rPr>
      <t xml:space="preserve">      　  </t>
    </r>
  </si>
  <si>
    <t>罗亚南管理津贴由500调至800，取消罗鹏和胡荣华管理津贴</t>
  </si>
  <si>
    <t>取消王伏模温机补贴，由范文榜接任，每月500元</t>
  </si>
  <si>
    <t>日期：2022年3月2日</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</si>
  <si>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3 </t>
    </r>
    <r>
      <rPr>
        <b/>
        <sz val="16"/>
        <rFont val="宋体"/>
        <charset val="134"/>
      </rPr>
      <t>月员工奖惩登记表                     QR7.2-11NO.</t>
    </r>
    <r>
      <rPr>
        <b/>
        <u/>
        <sz val="16"/>
        <rFont val="宋体"/>
        <charset val="134"/>
      </rPr>
      <t xml:space="preserve">      　  </t>
    </r>
  </si>
  <si>
    <t>林虎，林光强，尹建良工作过程中玩手机，各考核30元。</t>
  </si>
  <si>
    <t>冉景斌工作时间在非吸烟区吸烟，罚款50元，警告处分一次。</t>
  </si>
  <si>
    <r>
      <rPr>
        <sz val="10"/>
        <color rgb="FF0000FF"/>
        <rFont val="宋体"/>
        <charset val="134"/>
        <scheme val="minor"/>
      </rPr>
      <t>左昌福，林虎，刘志平，冉景斌，</t>
    </r>
    <r>
      <rPr>
        <sz val="10"/>
        <color rgb="FFFF0000"/>
        <rFont val="宋体"/>
        <charset val="134"/>
        <scheme val="minor"/>
      </rPr>
      <t>贺王瑜</t>
    </r>
    <r>
      <rPr>
        <sz val="10"/>
        <color rgb="FF0000FF"/>
        <rFont val="宋体"/>
        <charset val="134"/>
        <scheme val="minor"/>
      </rPr>
      <t>无组织无纪律，各考核20元。</t>
    </r>
  </si>
  <si>
    <t>对安排的工作任劳任怨，积极完成。奖励赵新辉200元</t>
  </si>
  <si>
    <t>日期：2022年4月2日</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</si>
  <si>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4 </t>
    </r>
    <r>
      <rPr>
        <b/>
        <sz val="16"/>
        <rFont val="宋体"/>
        <charset val="134"/>
      </rPr>
      <t>月员工奖惩登记表                     QR7.2-11NO.</t>
    </r>
    <r>
      <rPr>
        <b/>
        <u/>
        <sz val="16"/>
        <rFont val="宋体"/>
        <charset val="134"/>
      </rPr>
      <t xml:space="preserve">      　  </t>
    </r>
  </si>
  <si>
    <t>2022.4.6</t>
  </si>
  <si>
    <r>
      <rPr>
        <sz val="10"/>
        <color rgb="FF0070C0"/>
        <rFont val="宋体"/>
        <charset val="134"/>
        <scheme val="minor"/>
      </rPr>
      <t>清明节发泡加班人员奖励100元/人。李爱新，周兰，陈兴艳，陶蓉，毛伟，</t>
    </r>
    <r>
      <rPr>
        <sz val="10"/>
        <color rgb="FFFF0000"/>
        <rFont val="宋体"/>
        <charset val="134"/>
        <scheme val="minor"/>
      </rPr>
      <t>范文榜</t>
    </r>
    <r>
      <rPr>
        <sz val="10"/>
        <color rgb="FF0070C0"/>
        <rFont val="宋体"/>
        <charset val="134"/>
        <scheme val="minor"/>
      </rPr>
      <t>，吴进军，刘辉兵，</t>
    </r>
    <r>
      <rPr>
        <sz val="10"/>
        <color rgb="FFFF0000"/>
        <rFont val="宋体"/>
        <charset val="134"/>
        <scheme val="minor"/>
      </rPr>
      <t>王伏</t>
    </r>
    <r>
      <rPr>
        <sz val="10"/>
        <color rgb="FF0070C0"/>
        <rFont val="宋体"/>
        <charset val="134"/>
        <scheme val="minor"/>
      </rPr>
      <t>，张立华，苏超，言元，刘明，邓日顺，罗鹏，李亦斌，丁亮，</t>
    </r>
    <r>
      <rPr>
        <sz val="10"/>
        <color rgb="FFFF0000"/>
        <rFont val="宋体"/>
        <charset val="134"/>
        <scheme val="minor"/>
      </rPr>
      <t>赵新辉</t>
    </r>
    <r>
      <rPr>
        <sz val="10"/>
        <color rgb="FF0070C0"/>
        <rFont val="宋体"/>
        <charset val="134"/>
        <scheme val="minor"/>
      </rPr>
      <t>，共18人，合计1800元</t>
    </r>
  </si>
  <si>
    <t>日期：2022年5月6日</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</si>
  <si>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5 </t>
    </r>
    <r>
      <rPr>
        <b/>
        <sz val="16"/>
        <rFont val="宋体"/>
        <charset val="134"/>
      </rPr>
      <t>月员工奖惩登记表                     QR7.2-11NO.</t>
    </r>
    <r>
      <rPr>
        <b/>
        <u/>
        <sz val="16"/>
        <rFont val="宋体"/>
        <charset val="134"/>
      </rPr>
      <t xml:space="preserve">      　  </t>
    </r>
  </si>
  <si>
    <t>5.28日
50元/人</t>
  </si>
  <si>
    <t>5.27-5.31
人员</t>
  </si>
  <si>
    <t>6.3 
100元/人</t>
  </si>
  <si>
    <t>2022.5.28</t>
  </si>
  <si>
    <t>50元/人</t>
  </si>
  <si>
    <t>临时新增C32B座椅计划，加班成功完成计划，以下每人奖励50元/人。</t>
  </si>
  <si>
    <t>范文榜</t>
  </si>
  <si>
    <t>2022.5.31</t>
  </si>
  <si>
    <t>25元/小时</t>
  </si>
  <si>
    <t>5.27-5.31每天加班按25元/小时奖励</t>
  </si>
  <si>
    <t>赵新辉</t>
  </si>
  <si>
    <t>邹文祥</t>
  </si>
  <si>
    <t>2022.6.3</t>
  </si>
  <si>
    <t>100元/人</t>
  </si>
  <si>
    <t>端午节加班完成焊接生产</t>
  </si>
  <si>
    <t>吴国秋</t>
  </si>
  <si>
    <t>霍海涛</t>
  </si>
  <si>
    <t>2022.5.11</t>
  </si>
  <si>
    <t>赵新辉不服从领导安排，处罚100元</t>
  </si>
  <si>
    <t>张迪辉</t>
  </si>
  <si>
    <t>谭刚</t>
  </si>
  <si>
    <t>2022.5.5</t>
  </si>
  <si>
    <t>胡柏睿利用假期补件工时补贴1000元</t>
  </si>
  <si>
    <t>李爱新</t>
  </si>
  <si>
    <t>伍志强</t>
  </si>
  <si>
    <t>吴朝夕</t>
  </si>
  <si>
    <t>邹明旺</t>
  </si>
  <si>
    <t>李慧玲</t>
  </si>
  <si>
    <t>彭孜刚</t>
  </si>
  <si>
    <t>日期：2022年6月6日</t>
  </si>
  <si>
    <t>刘明</t>
  </si>
  <si>
    <t>毛伟</t>
  </si>
  <si>
    <t>蒋正林</t>
  </si>
  <si>
    <t>陈兴艳</t>
  </si>
  <si>
    <t>周兰</t>
  </si>
  <si>
    <t>陶蓉</t>
  </si>
  <si>
    <t>郭新龙</t>
  </si>
  <si>
    <t>尹建良</t>
  </si>
  <si>
    <t>田志高</t>
  </si>
  <si>
    <t>唐艳红</t>
  </si>
  <si>
    <t>张娜</t>
  </si>
  <si>
    <t>周武斌</t>
  </si>
  <si>
    <t>舒小平</t>
  </si>
  <si>
    <t>邓琦</t>
  </si>
  <si>
    <t>李玲玲</t>
  </si>
  <si>
    <t>张立华</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</si>
  <si>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6 </t>
    </r>
    <r>
      <rPr>
        <b/>
        <sz val="16"/>
        <rFont val="宋体"/>
        <charset val="134"/>
      </rPr>
      <t>月员工奖惩登记表                     QR7.2-11NO.</t>
    </r>
    <r>
      <rPr>
        <b/>
        <u/>
        <sz val="16"/>
        <rFont val="宋体"/>
        <charset val="134"/>
      </rPr>
      <t xml:space="preserve">      　  </t>
    </r>
  </si>
  <si>
    <t>汇总</t>
  </si>
  <si>
    <t>2022.6.27</t>
  </si>
  <si>
    <t>2022.6.20</t>
  </si>
  <si>
    <t>2022.6.8</t>
  </si>
  <si>
    <t>2022.6.6</t>
  </si>
  <si>
    <t>2022.6.14</t>
  </si>
  <si>
    <t>求和项:奖励金额</t>
  </si>
  <si>
    <t>发泡车间在休假期间由于公司计划变更，为保证发货数，临时通知上班，13人，奖励每人100元，共计1300元</t>
  </si>
  <si>
    <t>考核金额</t>
  </si>
  <si>
    <t>原因</t>
  </si>
  <si>
    <t>未参与班后开会，无组织纪律，以下四人个考核20元，共计80元。</t>
  </si>
  <si>
    <t>刘涛</t>
  </si>
  <si>
    <t>漏钢丝/钢丝不良</t>
  </si>
  <si>
    <t>曹晓萍</t>
  </si>
  <si>
    <t>未按会议要求完成修补数量直接让员工下班，影响交付，对发泡车间班长范文榜罚款200，记警告处分。</t>
  </si>
  <si>
    <t>王余花</t>
  </si>
  <si>
    <t>曾琼</t>
  </si>
  <si>
    <t>支援发泡项目人员奖励，共24400元。</t>
  </si>
  <si>
    <t>张华</t>
  </si>
  <si>
    <t>罗亚南对报废的C32B骨架返修再利用，奖励195元</t>
  </si>
  <si>
    <t>郭正军</t>
  </si>
  <si>
    <t>胡曾旋</t>
  </si>
  <si>
    <t>陈明</t>
  </si>
  <si>
    <t>边板漏焊考核，共计60元。</t>
  </si>
  <si>
    <t>刺毛条漏放</t>
  </si>
  <si>
    <t>麦格纳发泡考核不良，考核共计975元。</t>
  </si>
  <si>
    <t>易坤</t>
  </si>
  <si>
    <t>无纺布不良</t>
  </si>
  <si>
    <t>2022.6.30</t>
  </si>
  <si>
    <t>贺王瑜5月奖励补发，50元。
（临时新增C32B座椅计划，加班成功完成计划，以下每人奖励50元/人。）</t>
  </si>
  <si>
    <t>2022.6.1</t>
  </si>
  <si>
    <t>未完成修补任务，考核张海波100元</t>
  </si>
  <si>
    <t>麦格纳反馈漏放钢丝</t>
  </si>
  <si>
    <t>杨甜</t>
  </si>
  <si>
    <t>麦格纳反馈修补不良</t>
  </si>
  <si>
    <t>贺海岸</t>
  </si>
  <si>
    <t>日期：2022年7月7日</t>
  </si>
  <si>
    <t>雷辉龙</t>
  </si>
  <si>
    <t>王佳</t>
  </si>
  <si>
    <t>赵五祥</t>
  </si>
  <si>
    <t>易兰</t>
  </si>
  <si>
    <t>刘庆玲</t>
  </si>
  <si>
    <t>刘心</t>
  </si>
  <si>
    <t>麦格纳反馈不良考核科室人员</t>
  </si>
  <si>
    <t>张海波</t>
  </si>
  <si>
    <t>伍赤诚</t>
  </si>
  <si>
    <t>卢中华</t>
  </si>
  <si>
    <t>肖金</t>
  </si>
  <si>
    <t>总计</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</si>
  <si>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7 </t>
    </r>
    <r>
      <rPr>
        <b/>
        <sz val="16"/>
        <rFont val="宋体"/>
        <charset val="134"/>
      </rPr>
      <t>月员工奖惩登记表                     QR7.2-11NO.</t>
    </r>
    <r>
      <rPr>
        <b/>
        <u/>
        <sz val="16"/>
        <rFont val="宋体"/>
        <charset val="134"/>
      </rPr>
      <t xml:space="preserve">      　  </t>
    </r>
  </si>
  <si>
    <t>人员</t>
  </si>
  <si>
    <t>2022.8.5</t>
  </si>
  <si>
    <r>
      <rPr>
        <sz val="10"/>
        <color rgb="FF0070C0"/>
        <rFont val="宋体"/>
        <charset val="134"/>
        <scheme val="minor"/>
      </rPr>
      <t>7月</t>
    </r>
    <r>
      <rPr>
        <b/>
        <sz val="10"/>
        <color rgb="FFFF0000"/>
        <rFont val="宋体"/>
        <charset val="134"/>
        <scheme val="minor"/>
      </rPr>
      <t>高贤勇</t>
    </r>
    <r>
      <rPr>
        <sz val="10"/>
        <color rgb="FF0070C0"/>
        <rFont val="宋体"/>
        <charset val="134"/>
        <scheme val="minor"/>
      </rPr>
      <t>利用休息时间发货，奖励500</t>
    </r>
  </si>
  <si>
    <t>廖总微信审批</t>
  </si>
  <si>
    <t>2022.7.15</t>
  </si>
  <si>
    <r>
      <rPr>
        <sz val="10"/>
        <color rgb="FF0070C0"/>
        <rFont val="宋体"/>
        <charset val="134"/>
        <scheme val="minor"/>
      </rPr>
      <t>6-7月保证顺利生产，平时周末加班多，奖励</t>
    </r>
    <r>
      <rPr>
        <b/>
        <sz val="10"/>
        <color rgb="FFFF0000"/>
        <rFont val="宋体"/>
        <charset val="134"/>
        <scheme val="minor"/>
      </rPr>
      <t>齐承平</t>
    </r>
    <r>
      <rPr>
        <sz val="10"/>
        <color rgb="FF0070C0"/>
        <rFont val="宋体"/>
        <charset val="134"/>
        <scheme val="minor"/>
      </rPr>
      <t>800元</t>
    </r>
  </si>
  <si>
    <t>7月因HA2项目交货紧张，根据劳动强度以及加班时间对所有支援HA2项目人员申请奖励，总计7500元</t>
  </si>
  <si>
    <r>
      <rPr>
        <sz val="10"/>
        <color rgb="FF0070C0"/>
        <rFont val="宋体"/>
        <charset val="134"/>
        <scheme val="minor"/>
      </rPr>
      <t>班长出差期间，临时负责生产安排，奖励</t>
    </r>
    <r>
      <rPr>
        <b/>
        <sz val="10"/>
        <color rgb="FFFF0000"/>
        <rFont val="宋体"/>
        <charset val="134"/>
        <scheme val="minor"/>
      </rPr>
      <t>罗鹏</t>
    </r>
    <r>
      <rPr>
        <sz val="10"/>
        <color rgb="FF0070C0"/>
        <rFont val="宋体"/>
        <charset val="134"/>
        <scheme val="minor"/>
      </rPr>
      <t>500元，</t>
    </r>
    <r>
      <rPr>
        <b/>
        <sz val="10"/>
        <color rgb="FFFF0000"/>
        <rFont val="宋体"/>
        <charset val="134"/>
        <scheme val="minor"/>
      </rPr>
      <t>欧响亮</t>
    </r>
    <r>
      <rPr>
        <sz val="10"/>
        <color rgb="FF0070C0"/>
        <rFont val="宋体"/>
        <charset val="134"/>
        <scheme val="minor"/>
      </rPr>
      <t>300元</t>
    </r>
  </si>
  <si>
    <t>日期：2022年8月12日</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</si>
  <si>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8 </t>
    </r>
    <r>
      <rPr>
        <b/>
        <sz val="16"/>
        <rFont val="宋体"/>
        <charset val="134"/>
      </rPr>
      <t>月员工奖惩登记表                     QR7.2-11NO.</t>
    </r>
    <r>
      <rPr>
        <b/>
        <u/>
        <sz val="16"/>
        <rFont val="宋体"/>
        <charset val="134"/>
      </rPr>
      <t xml:space="preserve">      　  </t>
    </r>
  </si>
  <si>
    <t>8月支援发泡修补</t>
  </si>
  <si>
    <t>2022.9.5</t>
  </si>
  <si>
    <t>8月支援发泡修补，以下人员奖励合计1800。</t>
  </si>
  <si>
    <t>2022.8.10</t>
  </si>
  <si>
    <t>8月协助生管扩孔，奖励伍志强300元</t>
  </si>
  <si>
    <t>陈嘉琦</t>
  </si>
  <si>
    <t>雷飞龙</t>
  </si>
  <si>
    <t>肖荣宗</t>
  </si>
  <si>
    <t>日期：2022年9月9日</t>
  </si>
  <si>
    <t>刘甜</t>
  </si>
  <si>
    <t>李媛</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</si>
  <si>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9 </t>
    </r>
    <r>
      <rPr>
        <b/>
        <sz val="16"/>
        <rFont val="宋体"/>
        <charset val="134"/>
      </rPr>
      <t>月员工奖惩登记表                     QR7.2-11NO.</t>
    </r>
    <r>
      <rPr>
        <b/>
        <u/>
        <sz val="16"/>
        <rFont val="宋体"/>
        <charset val="134"/>
      </rPr>
      <t xml:space="preserve">      　  </t>
    </r>
  </si>
  <si>
    <t>科室分摊人员15人</t>
  </si>
  <si>
    <t>救火奖励</t>
  </si>
  <si>
    <t>罚款</t>
  </si>
  <si>
    <t>总装奖励</t>
  </si>
  <si>
    <t>9.26罚款</t>
  </si>
  <si>
    <t>9.27罚款</t>
  </si>
  <si>
    <t>9.28罚款</t>
  </si>
  <si>
    <t>9.29罚款</t>
  </si>
  <si>
    <t>9.30罚款</t>
  </si>
  <si>
    <t>罗鹏奖励</t>
  </si>
  <si>
    <t>总装奖励汇总</t>
  </si>
  <si>
    <t>2022.9.21</t>
  </si>
  <si>
    <t>参加火灾抢救人员奖励每人200，共8人。发现火情苏鑫奖励300元，合计1900元。</t>
  </si>
  <si>
    <t>8.25金额</t>
  </si>
  <si>
    <t>8.28金额</t>
  </si>
  <si>
    <t>1~11</t>
  </si>
  <si>
    <t>2022.9.9</t>
  </si>
  <si>
    <t>安全意识薄弱，李威罚款50元，领导连带责任各30元。</t>
  </si>
  <si>
    <t>李威</t>
  </si>
  <si>
    <t>刘建</t>
  </si>
  <si>
    <t>玻璃门科室</t>
  </si>
  <si>
    <t>曹卫清</t>
  </si>
  <si>
    <t>刘建私自停止设备浇注，造成损失。扣款100元</t>
  </si>
  <si>
    <t>发泡车间</t>
  </si>
  <si>
    <t>陈龙</t>
  </si>
  <si>
    <t>2022.9.8</t>
  </si>
  <si>
    <t>8.25/28日总装车间奖励50元/人，共计1500元</t>
  </si>
  <si>
    <t>焊接车间</t>
  </si>
  <si>
    <t>生管</t>
  </si>
  <si>
    <t>2022.9.26</t>
  </si>
  <si>
    <t>禁烟禁槟榔罚款。详见右侧表格。合计310元</t>
  </si>
  <si>
    <t>总装车间</t>
  </si>
  <si>
    <t>高磊</t>
  </si>
  <si>
    <t>2022.9.27</t>
  </si>
  <si>
    <t>禁烟禁槟榔罚款。详见右侧表格。合计2340元</t>
  </si>
  <si>
    <t>何柒林</t>
  </si>
  <si>
    <t>2022.9.28</t>
  </si>
  <si>
    <t>禁烟禁槟榔罚款。详见右侧表格。合计2180元</t>
  </si>
  <si>
    <t>肖华</t>
  </si>
  <si>
    <t>2022.9.29</t>
  </si>
  <si>
    <t>禁烟禁槟榔罚款。详见右侧表格。合计640元</t>
  </si>
  <si>
    <t>雍期望</t>
  </si>
  <si>
    <t>李珍萍</t>
  </si>
  <si>
    <t>2022.9.30</t>
  </si>
  <si>
    <t>禁烟禁槟榔罚款。详见右侧表格。合计70元</t>
  </si>
  <si>
    <t>谭诗海</t>
  </si>
  <si>
    <t>李知洋</t>
  </si>
  <si>
    <t>平摊</t>
  </si>
  <si>
    <t>73人</t>
  </si>
  <si>
    <t>2022.10.3</t>
  </si>
  <si>
    <t>9月负责后排人员培训，奖励罗鹏400元</t>
  </si>
  <si>
    <t>苏鑫</t>
  </si>
  <si>
    <t>2022.10.4</t>
  </si>
  <si>
    <t>9月份总装车间加班完成任务奖励50元/人，共计3750元</t>
  </si>
  <si>
    <t>刘宁</t>
  </si>
  <si>
    <t>28人</t>
  </si>
  <si>
    <t>刘润中</t>
  </si>
  <si>
    <t>日期：2022年10月9日</t>
  </si>
  <si>
    <t>彭季峰</t>
  </si>
  <si>
    <t>罗杲</t>
  </si>
  <si>
    <t xml:space="preserve">罗鹏 </t>
  </si>
  <si>
    <t>唐玉</t>
  </si>
  <si>
    <t>王翔</t>
  </si>
  <si>
    <t>王荣鑫</t>
  </si>
  <si>
    <t>吴建雄</t>
  </si>
  <si>
    <t>易露</t>
  </si>
  <si>
    <t>余斌</t>
  </si>
  <si>
    <t>生管5人平摊400</t>
  </si>
  <si>
    <t>37人</t>
  </si>
  <si>
    <t>三车间分摊</t>
  </si>
  <si>
    <t>一线</t>
  </si>
  <si>
    <t>科室及科室分摊</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</si>
  <si>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10 </t>
    </r>
    <r>
      <rPr>
        <b/>
        <sz val="16"/>
        <rFont val="宋体"/>
        <charset val="134"/>
      </rPr>
      <t>月员工奖惩登记表                     QR7.2-11NO.</t>
    </r>
    <r>
      <rPr>
        <b/>
        <u/>
        <sz val="16"/>
        <rFont val="宋体"/>
        <charset val="134"/>
      </rPr>
      <t xml:space="preserve">      　  </t>
    </r>
  </si>
  <si>
    <t>2-4,7/9</t>
  </si>
  <si>
    <t>61人</t>
  </si>
  <si>
    <t>2022.09.12</t>
  </si>
  <si>
    <t>2022.10.11</t>
  </si>
  <si>
    <t>2022.10.17</t>
  </si>
  <si>
    <t>2022.10.21</t>
  </si>
  <si>
    <t>2022.10.25</t>
  </si>
  <si>
    <t>2-4,7/9/12/13/17</t>
  </si>
  <si>
    <t>烟头槟榔渣</t>
  </si>
  <si>
    <t>2022.11.01</t>
  </si>
  <si>
    <t>2022.11.02</t>
  </si>
  <si>
    <t>2022.11.03</t>
  </si>
  <si>
    <t>1~21汇总</t>
  </si>
  <si>
    <t>2022.11.11</t>
  </si>
  <si>
    <t>2022.9.12</t>
  </si>
  <si>
    <t>张天佑在9月11日夜班发现环线小车前端夹有大座垫骨架，及时通知维修人员停线并取出，发现异常及时上报，减少维修损失，奖励100元</t>
  </si>
  <si>
    <t>2022.10.06</t>
  </si>
  <si>
    <t>10.6 玻璃门10元；发泡车间10元，焊接车间（5-6号门）105元，生管及总装8号物流门10元</t>
  </si>
  <si>
    <t>张天佑</t>
  </si>
  <si>
    <t>张宗鸿</t>
  </si>
  <si>
    <t>杨逸清</t>
  </si>
  <si>
    <t>吕中平</t>
  </si>
  <si>
    <t>麻志超</t>
  </si>
  <si>
    <t>吴海龙</t>
  </si>
  <si>
    <t>临时工</t>
  </si>
  <si>
    <t>3号1天</t>
  </si>
  <si>
    <t>2022.10.07</t>
  </si>
  <si>
    <t>10.7科室人员（玻璃门）30元，发泡车间（1号物流门）10元，焊接车间（5-6号物流门、吸烟点）65元，生管及总装（8号物流门）330元</t>
  </si>
  <si>
    <t>李开阳</t>
  </si>
  <si>
    <t>肖燕丹</t>
  </si>
  <si>
    <t>彭光宏</t>
  </si>
  <si>
    <t>李石云</t>
  </si>
  <si>
    <t>胡涛麟</t>
  </si>
  <si>
    <t>钟春梅</t>
  </si>
  <si>
    <t>2022.10.10</t>
  </si>
  <si>
    <t>10.10 科室人员（玻璃门）60元，发泡车间（1号物流门）30元</t>
  </si>
  <si>
    <t>柏文辉</t>
  </si>
  <si>
    <t>刘光辉</t>
  </si>
  <si>
    <t>邓胜才</t>
  </si>
  <si>
    <t>国庆期间加班人员6人（王伏、马英、赵新辉、曹蜜、何柒林、何胜春）奖励合计3400元</t>
  </si>
  <si>
    <t>玻璃门</t>
  </si>
  <si>
    <t>发泡</t>
  </si>
  <si>
    <t>焊接</t>
  </si>
  <si>
    <t>生管（7号）</t>
  </si>
  <si>
    <t>总装（8号）</t>
  </si>
  <si>
    <t>每日合计</t>
  </si>
  <si>
    <t>刘建华</t>
  </si>
  <si>
    <t>2022.10.13</t>
  </si>
  <si>
    <t>10月13日16点30份会议，曹蜜、李开阳、张华3人迟到，每人经济处罚50元</t>
  </si>
  <si>
    <t>10月6</t>
  </si>
  <si>
    <t>2号1天</t>
  </si>
  <si>
    <t>10.16-17 焊接车间（5-6号物流门）40元，生管及总装（7-8号物流门）50元</t>
  </si>
  <si>
    <t>10月7</t>
  </si>
  <si>
    <t>李明星</t>
  </si>
  <si>
    <t>黄永平</t>
  </si>
  <si>
    <t>10月16日早上发泡员工王余花与班长肖燕丹争执，各考核100元</t>
  </si>
  <si>
    <t>10月10</t>
  </si>
  <si>
    <t>罗冬兰</t>
  </si>
  <si>
    <t>10.20-21科室人员（玻璃门）40元，发泡车间（1号物流门）30元，焊接车间（5-6号物流门）20元</t>
  </si>
  <si>
    <t>10月16-17</t>
  </si>
  <si>
    <t>贺楚平</t>
  </si>
  <si>
    <t>周美军</t>
  </si>
  <si>
    <t>10月份生产管理部易坤在焊接车间发货时，发现HA2调角器总成电动与手动混装；HA2边板脱焊及焊接不良，咬边，对HA2全检补焊人员张宗鸿、彭光宏考核50元/人</t>
  </si>
  <si>
    <t>10月20-21</t>
  </si>
  <si>
    <t>张事尔</t>
  </si>
  <si>
    <t>10月份麦格纳质检人员反馈HA2调角器总成芯盘与电泳件匹配错误，对HA2芯盘开机人员：杨逸清、李石云、柏文辉考核50元/人</t>
  </si>
  <si>
    <t>各区域总计</t>
  </si>
  <si>
    <t>旷巧平</t>
  </si>
  <si>
    <t>10月25日08点30左右，生产制造部对总装车间6S检查，发现9项不达标，对总装车间所有员工处罚10元/人，班长考核20元/人，具体名单当天考勤为准</t>
  </si>
  <si>
    <t>胡迎春</t>
  </si>
  <si>
    <t>2022.10.26</t>
  </si>
  <si>
    <t>10月26日9半左右，生产制造部对总装车间6S检查，发现10项不达标，对总装车间前排人员处罚10元/人，后排人员处罚5元/人；班长考核15元/人。具体名单当天考勤为准</t>
  </si>
  <si>
    <t>14人平摊</t>
  </si>
  <si>
    <t>72人分摊</t>
  </si>
  <si>
    <t>29人分摊</t>
  </si>
  <si>
    <t>5人平摊</t>
  </si>
  <si>
    <t>32人平摊</t>
  </si>
  <si>
    <t>胥义均</t>
  </si>
  <si>
    <t>发泡员工王余花10月24日上午11时22分和下午14:05班长连续通知其晚上休息，第二天转白班，10月25未到岗，记旷工1天，考核人民币200元</t>
  </si>
  <si>
    <t>2022年度新员工引荐奖励（第一批）6月28日启动引荐奖励300元/人，7月13日启动新的引荐奖励1000元/人；9名员工合计6900元</t>
  </si>
  <si>
    <t>2022.10.30</t>
  </si>
  <si>
    <t>10月份生产管理部易坤在焊接车间发货时，发现HA2调角器总成电动与手动混装；麦格纳外检投诉HA2调角器总成电动与手动混料。对HA2全检补焊人员邹明旺、胡涛麟考核50元/人</t>
  </si>
  <si>
    <t>谢碧玉</t>
  </si>
  <si>
    <t>离职人员</t>
  </si>
  <si>
    <t>10月30日9点左右，生产制造部对总装车间安全检查，发现2个问题点，对总装车间后排先考核50元</t>
  </si>
  <si>
    <t>李鹏程</t>
  </si>
  <si>
    <t>从前排线抽调罗鹏负责后排线人员培训，指导各岗位技能工作，出色的完成了10月份的生产和交付工作，为表彰这种敬业奉献精神，特申请罗鹏奖励300元</t>
  </si>
  <si>
    <t>刘义</t>
  </si>
  <si>
    <t>因设备故障无法正常运转，28号至29号赵新辉连续2天一直加班加点工作维修设备没有回家。特申请予以300元的奖励</t>
  </si>
  <si>
    <t>兰剑</t>
  </si>
  <si>
    <t>国庆期间1-3号组织发泡员工5人:左昌福、麻志超、范文榜、吴国秋、张迪辉协助精正维修人员对发泡轨道链条进行拆卸和安装新的链条及调试，对国庆加班人员奖励200元/天，合计1800元</t>
  </si>
  <si>
    <t>岑世红</t>
  </si>
  <si>
    <t>未修补和修补不良品较多，生产制造部领导决定利用10月2日-3日2天安排人员上班返修清理库存工作，给与上班人员基本底薪三倍计算另外计件工资按6套模具计算。</t>
  </si>
  <si>
    <t>杨建发</t>
  </si>
  <si>
    <t>蔡光宪</t>
  </si>
  <si>
    <t>王西明</t>
  </si>
  <si>
    <t>日期：2022年11月9日</t>
  </si>
  <si>
    <t>李长钦</t>
  </si>
  <si>
    <t>1-3号</t>
  </si>
  <si>
    <t>单独奖励200</t>
  </si>
  <si>
    <t>彭远聪</t>
  </si>
  <si>
    <t>1-2号</t>
  </si>
  <si>
    <t>陈子杨</t>
  </si>
  <si>
    <t>文建忠</t>
  </si>
  <si>
    <t>文升虎</t>
  </si>
  <si>
    <t>王虎彪</t>
  </si>
  <si>
    <t>总装</t>
  </si>
  <si>
    <t>32人</t>
  </si>
  <si>
    <t>戴立娟</t>
  </si>
  <si>
    <t>72人</t>
  </si>
  <si>
    <t>彭冬喜</t>
  </si>
  <si>
    <t>29人</t>
  </si>
  <si>
    <t>5人</t>
  </si>
  <si>
    <t>科室</t>
  </si>
  <si>
    <t>14人</t>
  </si>
  <si>
    <t>陈浪</t>
  </si>
  <si>
    <t>陈爱军</t>
  </si>
  <si>
    <t>王正涛</t>
  </si>
  <si>
    <t>谭建维</t>
  </si>
  <si>
    <t>喻四香</t>
  </si>
  <si>
    <t>肖春菊</t>
  </si>
  <si>
    <t>申喜华</t>
  </si>
  <si>
    <t>罗新华</t>
  </si>
  <si>
    <t>谭雅丽</t>
  </si>
  <si>
    <t>张彬文</t>
  </si>
  <si>
    <t>王冬连</t>
  </si>
  <si>
    <t>刘总</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</si>
  <si>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11 </t>
    </r>
    <r>
      <rPr>
        <b/>
        <sz val="16"/>
        <rFont val="宋体"/>
        <charset val="134"/>
      </rPr>
      <t>月员工奖惩登记表                     QR7.2-11NO.</t>
    </r>
    <r>
      <rPr>
        <b/>
        <u/>
        <sz val="16"/>
        <rFont val="宋体"/>
        <charset val="134"/>
      </rPr>
      <t xml:space="preserve">      　  </t>
    </r>
  </si>
  <si>
    <t>2022.11.25</t>
  </si>
  <si>
    <t>2022.11.26</t>
  </si>
  <si>
    <t>2022.11.24</t>
  </si>
  <si>
    <t>2022.12.2</t>
  </si>
  <si>
    <t>2022.11.28</t>
  </si>
  <si>
    <t>1~6</t>
  </si>
  <si>
    <t>汇总12.7</t>
  </si>
  <si>
    <t>11月3日因疫情原因，大部分员工不能上班，为保供临时从总装、焊接抽调部分员工支援发泡生产，27人合计奖励6780元</t>
  </si>
  <si>
    <t>11.4-11.16因突发疫情城区多处封控，为保证发泡出货，安排住宿人员顶岗，对18人进行奖励，3人300,4人200,11人150</t>
  </si>
  <si>
    <t>袁艳香</t>
  </si>
  <si>
    <t>为提高生产效率，减员增效，优化劳动组织，已成功从原本编制每个班34人缩减为33人，并能保证供货，特申请对三位班长范文榜、李慧玲奖励1000元/人，大班长奖励2000元</t>
  </si>
  <si>
    <t>徐立军</t>
  </si>
  <si>
    <r>
      <rPr>
        <sz val="10"/>
        <color rgb="FF00B050"/>
        <rFont val="宋体"/>
        <charset val="134"/>
        <scheme val="minor"/>
      </rPr>
      <t xml:space="preserve">因公司订单量大，国庆2-3号两天发泡检验员袁艳香和徐立军服从安排加班，奖励部分为每天的基本工资2倍（1490/26）*2=114.6元/天； </t>
    </r>
    <r>
      <rPr>
        <b/>
        <sz val="10"/>
        <color rgb="FFFF0000"/>
        <rFont val="宋体"/>
        <charset val="134"/>
        <scheme val="minor"/>
      </rPr>
      <t xml:space="preserve"> 检验岗位为关键岗位，申请检验员计件工资系数调整为1.15倍（配置两人后执行）</t>
    </r>
  </si>
  <si>
    <t>11月25日晚19:37，文建忠在未经班长停机时，私自上线打扫卫生，在距离机器人下料区不足1米的情况下，被班长发现并制止，根据相关规定给予文建忠200元的考核</t>
  </si>
  <si>
    <t>2022.12.02</t>
  </si>
  <si>
    <t>22年焊接4月导入麦格纳铁件项目，因焊接产能单班产出240套/班，最终在9月份完成了客户要求的300套/班产能，车间主任和班长利用假期对焊胎进行调试和安装顺利交样，截至11月已交付7万套左右，针对HA2项目对焊接车间申请项目奖2000元</t>
  </si>
  <si>
    <t>刘凌志</t>
  </si>
  <si>
    <t>因公司业务发展需要招聘，凡介绍成功，入职满三个月记忆一次性奖励1000元，16名员工合计16000元，其中5人为公司员工，其他为鑫起</t>
  </si>
  <si>
    <t>谭炳秋</t>
  </si>
  <si>
    <t>吴朗</t>
  </si>
  <si>
    <t>刘涛2</t>
  </si>
  <si>
    <t>贺继荣</t>
  </si>
  <si>
    <t>张周</t>
  </si>
  <si>
    <t>彭智</t>
  </si>
  <si>
    <t>曹钟果</t>
  </si>
  <si>
    <t>6人</t>
  </si>
  <si>
    <r>
      <rPr>
        <b/>
        <sz val="16"/>
        <rFont val="宋体"/>
        <charset val="134"/>
      </rPr>
      <t xml:space="preserve">                </t>
    </r>
    <r>
      <rPr>
        <b/>
        <u/>
        <sz val="16"/>
        <rFont val="宋体"/>
        <charset val="134"/>
      </rPr>
      <t xml:space="preserve"> 2022 </t>
    </r>
    <r>
      <rPr>
        <b/>
        <sz val="16"/>
        <rFont val="宋体"/>
        <charset val="134"/>
      </rPr>
      <t>年</t>
    </r>
    <r>
      <rPr>
        <b/>
        <u/>
        <sz val="16"/>
        <rFont val="宋体"/>
        <charset val="134"/>
      </rPr>
      <t xml:space="preserve"> 12 </t>
    </r>
    <r>
      <rPr>
        <b/>
        <sz val="16"/>
        <rFont val="宋体"/>
        <charset val="134"/>
      </rPr>
      <t>月员工奖惩登记表                     QR7.2-11NO.</t>
    </r>
    <r>
      <rPr>
        <b/>
        <u/>
        <sz val="16"/>
        <rFont val="宋体"/>
        <charset val="134"/>
      </rPr>
      <t xml:space="preserve">      　  </t>
    </r>
  </si>
  <si>
    <t>汇总1.4</t>
  </si>
  <si>
    <t>2022.12.06</t>
  </si>
  <si>
    <t>2022.12.08</t>
  </si>
  <si>
    <t>2022.12.09</t>
  </si>
  <si>
    <t>2022.12.12</t>
  </si>
  <si>
    <t>2022.12.26</t>
  </si>
  <si>
    <t>2022.12.29</t>
  </si>
  <si>
    <t>2022.12.28</t>
  </si>
  <si>
    <t>2022.12.01</t>
  </si>
  <si>
    <t>2023.01.11</t>
  </si>
  <si>
    <t>12月4日发货麦格纳的铁件总成收货时发现HA2主架电动调角器总成左与副驾电动调角器总成右混装，对HA2全检补焊人员张宗鸿考核100元，警告处分一次</t>
  </si>
  <si>
    <t>12月6日发货麦格纳的铁件总成收货时发现HA2副驾电动调角器总成右与副驾手动调角器右混装，对HA2全检补焊人员张宗鸿考核100元，警告处分一次，类似情况发生，双倍处罚</t>
  </si>
  <si>
    <t>12月9日发货麦格纳的铁件总成收货时发现HA2主架电动调角器总成左与主驾电动总成右混装，HA2副驾电动总成左与副驾电动总成右混装，对HA2全检补焊人员胡涛麟、张宗鸿两人各考核100元</t>
  </si>
  <si>
    <t>12月9日发货麦格纳的铁件总成外检抽检发现HA2副架座框右侧边板钢丝焊接不良，假焊/铁丝脱焊，对HA2全检补焊人员邹明旺、张宗鸿两人各考核100元</t>
  </si>
  <si>
    <t>2022.12.13</t>
  </si>
  <si>
    <t>22年12月11日20点-13日8点在未向班长请假的情况下没来上班，班长电话沟通及发微信告知后，仍未到岗工作，给予发泡车间员工李威旷工自离考核</t>
  </si>
  <si>
    <t>由于P203-2022款通风系统结构调整和对包覆效果的优化，需要将2个背模具和2个坐垫模具发外设变改模，供应商报价2.8万余元不含运费且进度不能满足客户要求，经会议讨论，将一个坐垫模具发外修改，其他3个由胡曾旋设计镶块，张海波负责指导改模，麻志超负责模具修改，镶块加工费用2725元，节约成本2万余元，申请对胡曾旋、张海波、麻志超各奖励500元。</t>
  </si>
  <si>
    <t>2022年度评选优秀团队1个，合计金额1000元；优秀员工6个，合计金额3000元；2022年度评选先进费用总计4000元。</t>
  </si>
  <si>
    <t>发泡车间12月份因调离和清退临时人员及疫情原因紧张顶岗及库房整理奖励，合计2400元</t>
  </si>
  <si>
    <t>12月10日为了C40DBZ02整体座和C40DB整体背产品能供应商北汽需求，公司领导决定把中午休息时间利用起来生产。对两班班组长及设备维护人员进行奖励，合计1200元应该为1500元</t>
  </si>
  <si>
    <t>11月份起，因疫情原因开双班人员不足，为不影响生产降低能耗，麻志超开模温机一月有余，11/12月合计早上开机奖励500元</t>
  </si>
  <si>
    <t>2022.12.1</t>
  </si>
  <si>
    <t>10月5日焊接车间员工彭孜刚工伤，直接责任人及直属领导车间主任记过处分，同时处50元/人经济考核</t>
  </si>
  <si>
    <t xml:space="preserve">为保证北汽株分供货需求，同时满足福田客户交付周期，每天按50台生产任务下达，利用一个星期完成交付!生产管理部保证物料满足每日订单需求，按照总装车间P203前排座椅单价0.65元/个按15人标准核算1件座椅9.75元，800个座椅合计费用9.75*800=7800元。但是由于滑轨定位孔不一样，只做了2个简易工装，无法按正常流水线作业，车间计划从总装抽调5名骨干专攻800个座椅，由于5人作业的生产效率只有正常生产线的50%左右，特申请提高工艺计价系数1.5 倍，总金额7800*1.5=11700元!具体补偿以罗亚南提供名单为准(见附件)
</t>
  </si>
  <si>
    <t>日期：2022年12月20日</t>
  </si>
  <si>
    <t>一线工资表</t>
  </si>
  <si>
    <t>其他</t>
  </si>
  <si>
    <t>一线合计</t>
  </si>
  <si>
    <t>介绍费4000</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</si>
  <si>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1 </t>
    </r>
    <r>
      <rPr>
        <b/>
        <sz val="16"/>
        <rFont val="宋体"/>
        <charset val="134"/>
      </rPr>
      <t>月员工奖惩登记表                     QR7.2-11NO.</t>
    </r>
    <r>
      <rPr>
        <b/>
        <u/>
        <sz val="16"/>
        <rFont val="宋体"/>
        <charset val="134"/>
      </rPr>
      <t xml:space="preserve">      　  </t>
    </r>
  </si>
  <si>
    <t>23.2.2</t>
  </si>
  <si>
    <t>1~3</t>
  </si>
  <si>
    <t>汇总2.7</t>
  </si>
  <si>
    <t>2023.2.2</t>
  </si>
  <si>
    <t>23年元月1日，接麦格纳客户要求年终盘点，安排焊接仓管员贺海岸与焊接员工雍期望、付雄三人加班，对边板物料、半成品及其总成进行盘点，特申请给予每人200元奖励</t>
  </si>
  <si>
    <t>23.1.31麦格纳质检人员反馈我司供货的HA边板铁件总成和调角器出现焊穿、咬边等质量问题，经麦格纳质检员提供的产品标识代码为07张宗鸿，对张宗鸿这种质量意识薄弱，违反工艺要求，给予考核200元。</t>
  </si>
  <si>
    <t>23.02.07</t>
  </si>
  <si>
    <r>
      <rPr>
        <sz val="10"/>
        <rFont val="宋体"/>
        <charset val="134"/>
        <scheme val="minor"/>
      </rPr>
      <t>12月10日为了C40DBZ02整体座和C40DB整体背产品能供应商北汽需求，公司领导决定把中午休息时间利用起来生产。对两班班组长及设备维护人员进行奖励，合计1200元</t>
    </r>
    <r>
      <rPr>
        <b/>
        <sz val="10"/>
        <color rgb="FFFF0000"/>
        <rFont val="宋体"/>
        <charset val="134"/>
        <scheme val="minor"/>
      </rPr>
      <t>应该为1500元</t>
    </r>
  </si>
  <si>
    <t>付雄</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</si>
  <si>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2 </t>
    </r>
    <r>
      <rPr>
        <b/>
        <sz val="16"/>
        <rFont val="宋体"/>
        <charset val="134"/>
      </rPr>
      <t>月员工奖惩登记表                     QR7.2-11NO.</t>
    </r>
    <r>
      <rPr>
        <b/>
        <u/>
        <sz val="16"/>
        <rFont val="宋体"/>
        <charset val="134"/>
      </rPr>
      <t xml:space="preserve">      　  </t>
    </r>
  </si>
  <si>
    <t>23.2.9</t>
  </si>
  <si>
    <t>23.1.11</t>
  </si>
  <si>
    <t>23.2.16</t>
  </si>
  <si>
    <t>23.2.20</t>
  </si>
  <si>
    <t>23.2.27</t>
  </si>
  <si>
    <t>23.2.28</t>
  </si>
  <si>
    <t>23.2.</t>
  </si>
  <si>
    <t>23.3.7</t>
  </si>
  <si>
    <t>1-11汇总</t>
  </si>
  <si>
    <t>23.3.6</t>
  </si>
  <si>
    <t xml:space="preserve">由于A平台有将近一年多的时间没有使用，P203座框一直借用A线前排生产线生产，2023年2月份由于A线前排线整体打包外售，现在总装车间只能利用A平台来生产P203座框，由于A平台线速慢，劳效低，且气压不稳定等因素，严重影响了总装车间的生产交付劳效。
为了保证后期P203系列产品供货的及时性，罗亚南班长借用P203现有工装，临时在现总装车间B线重新排序，对人员岗位进行调整，目前B线生产P203座框整体效率比在A平台高2倍以上。特申请给罗亚南奖励200元。
</t>
  </si>
  <si>
    <t>奖励</t>
  </si>
  <si>
    <t xml:space="preserve">2023年2月4号发货麦格纳的铁件总成，麦格纳仓管在抽检时发现HA2驾驶员座框右侧边板发货数量为620件，实物为619件，少一件，实物与发货数量不符，根据客户提供的产品标识卡追溯到责任人曹钟果，对HA2全检补焊人员:曹钟果焊工考核100元。
</t>
  </si>
  <si>
    <t>张理佳</t>
  </si>
  <si>
    <t>黄清梅</t>
  </si>
  <si>
    <t>目前金琥新能源客户座椅项目近批量状态，前期项目开发试制，质量产品认证等工作提前满足客户需求，特评选我公司胡曾旋、张华两人为供应商年度“优秀员工”称号奖励，特申请奖励1000元/人</t>
  </si>
  <si>
    <t>23.2.12</t>
  </si>
  <si>
    <t>2023年2月4号发货麦楼格纳的铁件总成，麦格纳仓管在抽检时发现 HA2副驾调角器总成发货数量为 300 件，实物为 297件，少三件，实物与发货数量不符，根据客户提供的产品标识卡追溯到责任人张理佳，对 HA2 全检补焊人员:张理佳焊工考核 100 元</t>
  </si>
  <si>
    <t>为响应公司提高生产效益.精简人员配置.节约增效的号召，发泡车间在部分岗位人员上做了相应的调整:放钢丝人员由5人 变成4人，清模由2人变成1人，修边由6人变成5人，由于近期生产产品类型及模具不断在调换客户需求增加，每天生产56-57个模具甚至更多产品，破泡产品及装车这些岗位人员的劳动强度也在不断增加，还有人员请病假造成生产人员紧跟不上，为保障生产供货班长及大班长都在线上干活,喷脱模剂人员郭新龙在休息时间积极主动协助修边撕刺毛条及装车工作，还从其他部门协调抽调了部分人员支援生产。特申请2月份对车间放钢丝.修边.清模人员.破泡.装车岗位人员申请奖励 200 元/人，班长李慧玲 200 元，范文榜 100 元，肖燕丹 400 元，郭新龙 200 元。支援生产人员王伏，杨甜，陈嘉琪各 100 元。</t>
  </si>
  <si>
    <t>2023年2月20号麦格纳质质检人员反馈我司供货的 HA2 调角器总成芯盘位置装反，导致骨架功能失效， 整个骨架报废 ，经焊接车间班长核实，HA2芯盘手动开机主要人员为杨逸清和柏文辉，针对以上质量问题对焊接车间员工杨逸清和柏文辉各考核100元。</t>
  </si>
  <si>
    <t>胡君</t>
  </si>
  <si>
    <t>23.2.23</t>
  </si>
  <si>
    <t>2023年2月23日起为了HA2整体座和 HA2不带扶手六分背产品能够供应上麦格纳的需求，公司领导决定把中午休息时间利用起来生产。然后车间安排白晚班各自分配好人员进行生产。为不影响到大部分员工休息，加重他们的工作量，两班组班长，设备维护人员，混料员及少数员工兼起了这份生产任务，舍弃了自己的休息时间。
特申请对中午参加加班生产人员奖励 30元/天</t>
  </si>
  <si>
    <t>曹蜜2022年优秀员工奖励2000元</t>
  </si>
  <si>
    <t>2月23号发货麦格纳，HA2副驾调角器总成发货数180，实物179，少一件，对HA2全检补焊人员胡涛麟考核100元</t>
  </si>
  <si>
    <t>2023年2月28日中午12时10分左右，保洁黄清梅在车间捡公司物料包装薄膜、纸皮等，给予黄清梅经济处罚50元</t>
  </si>
  <si>
    <t>23.2.1</t>
  </si>
  <si>
    <t>1月5日赵新辉工伤，多次发工伤，给予其本人及直属领导各考核50元</t>
  </si>
  <si>
    <t>2月11日总装车间生产C32B前排座椅时发现所有的座椅滑轨晃动严重，经质量部与湘和核实，其中有一道工序没完成，200多套C32B前排背骨架全部不良，考虑交付紧张，罗亚南组织总装员工负责返修，申请给予总装车间1000元奖励，质量部对湘和来料不良进行索赔</t>
  </si>
  <si>
    <t>罗智君</t>
  </si>
  <si>
    <t>研发</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</si>
  <si>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03 </t>
    </r>
    <r>
      <rPr>
        <b/>
        <sz val="16"/>
        <rFont val="宋体"/>
        <charset val="134"/>
      </rPr>
      <t>月员工奖惩登记表                     QR7.2-11NO.</t>
    </r>
    <r>
      <rPr>
        <b/>
        <u/>
        <sz val="16"/>
        <rFont val="宋体"/>
        <charset val="134"/>
      </rPr>
      <t xml:space="preserve">      　  </t>
    </r>
  </si>
  <si>
    <t>23.4.6</t>
  </si>
  <si>
    <t>23.3.13</t>
  </si>
  <si>
    <t>23.3.22</t>
  </si>
  <si>
    <t>23.3.24</t>
  </si>
  <si>
    <t>23.3.26</t>
  </si>
  <si>
    <t>23.3.27</t>
  </si>
  <si>
    <t>23.3.31</t>
  </si>
  <si>
    <t>23.4.4</t>
  </si>
  <si>
    <t>23.4.8</t>
  </si>
  <si>
    <t>23.3.1</t>
  </si>
  <si>
    <t>23年2月27客户麦格纳新增产品计划产量，为保证供货中午午休及晚上半夜休息时间安排部分人员生产，特申请对参加加班生产人员奖励40元/天</t>
  </si>
  <si>
    <t>23.3.8</t>
  </si>
  <si>
    <t>23年3月8日晚22点21分发泡生产设备突然报警停机，经查属人为故意违章造成：系A班修大座飞边员工胥义均未经请示班长同意停机的情况下拉急停线，6个产品报废，发泡线设备部分零部件损伤。考核200元</t>
  </si>
  <si>
    <t>曹正华</t>
  </si>
  <si>
    <t>23.3.9</t>
  </si>
  <si>
    <t>2023年3月7号发货麦格纳的铁件总成，麦格纳仓管在收货时发现 HA2副驾手动调角器总成发货数量为200件，实物为197件，少三件，实物与发货数量不符，根据客户提供的产品标识卡追溯到责任人霍海涛和张理佳，对HA2全检补焊人员: 霍海涛和张理佳考核 100元/人</t>
  </si>
  <si>
    <t>瞿清伟</t>
  </si>
  <si>
    <t>23.3.17</t>
  </si>
  <si>
    <t>3月16发货麦格纳发现HA2主驾手动调角器总成、主驾座框发货数与实物不符，对HA2全检补焊人员谭刚和邹明旺考核100元/人</t>
  </si>
  <si>
    <t>3月17发货麦格纳HA2主驾手动调角器左右混件，对HA2全检补焊人员胡涛麟考核100元。</t>
  </si>
  <si>
    <t>3月25日发泡主管布置任务给A班班长范文榜把车间剩余5车不良品返修完，班长安排李爱新、杨兴友两人完成，下午杨兴友下午请假，李爱新借口不修，给予李爱新警告处分一次；如3日后未完成将考核范文榜100元，当事人李爱新200元。</t>
  </si>
  <si>
    <t>石磊</t>
  </si>
  <si>
    <t>23年3月25日，因总装生产计划增加人员更不上，发泡14人支援生产，对支援人员按15元/小时计算工价。具体名单及工作时间如下：李鹏程，瞿清伟，陈爱军，王正涛，石磊，曹正华，陈浪，唐杰，陈年石，尹建良，刘建，毛伟等支援8小日时，每人120元。胡荣华，左昌福支援4小时，每人60元。</t>
  </si>
  <si>
    <t>李晶</t>
  </si>
  <si>
    <t>陈年石</t>
  </si>
  <si>
    <t>3月24日接公司领导通知，总装连续三天要交付50台左右M4座椅，总装车间主任在人员不能满足生产计划的情况下，组织人员在罗亚南的带领和指导下全力生产M4座椅组装何交付工作，每天按客户需求交付，特申请对罗亚南奖励500元。</t>
  </si>
  <si>
    <t>2月27-3月26因客户订单增加，车间抽调人员支援生产，对清模、放钢丝人员奖励200元/人，对既修补又完成撕刺毛条修补人员奖励100元/人；对支援人员何柒林奖励300元，齐承平250元，刘文向100元，曾琼100元，易兰50元，李晶100元，杨甜200元，伍赤诚100元，王伏100元。</t>
  </si>
  <si>
    <t>唐杰</t>
  </si>
  <si>
    <t>3月期间，因麦格纳生产任务重，为保证生产，总装检验贺王瑜加班跟线检验，支援10小时，按照15/小时共计150元；发泡车间中午加班修补生产，检验人员加班检验共10天，按照30元/小时进行补助（每班1小时），奖励彭健300元，袁艳香300元。</t>
  </si>
  <si>
    <t>23.2.27-3.26因客户订单增多（每天供货800套增至980套），3月份每个班生产65圈以上天数超过15天，满70圈有8天以上，申请班长范文榜、李慧玲奖励200元/人，发泡主管肖燕丹奖励400元。</t>
  </si>
  <si>
    <t>A班清模</t>
  </si>
  <si>
    <t>放钢丝</t>
  </si>
  <si>
    <t>日期：   年   月   日</t>
  </si>
  <si>
    <t>B班清模</t>
  </si>
  <si>
    <t>张阳</t>
  </si>
  <si>
    <t>撕毛条人员</t>
  </si>
  <si>
    <t>王运凤</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</si>
  <si>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04 </t>
    </r>
    <r>
      <rPr>
        <b/>
        <sz val="16"/>
        <rFont val="宋体"/>
        <charset val="134"/>
      </rPr>
      <t>月员工奖惩登记表                   QR7.2-11NO.</t>
    </r>
    <r>
      <rPr>
        <b/>
        <u/>
        <sz val="16"/>
        <rFont val="宋体"/>
        <charset val="134"/>
      </rPr>
      <t xml:space="preserve"> 202304     　  </t>
    </r>
  </si>
  <si>
    <t>2023.04.03</t>
  </si>
  <si>
    <t>2023.04.05</t>
  </si>
  <si>
    <t>2023.04.06</t>
  </si>
  <si>
    <t>2023.04.10</t>
  </si>
  <si>
    <t>2023.04.13</t>
  </si>
  <si>
    <t>23.4.27</t>
  </si>
  <si>
    <t>23.4.10</t>
  </si>
  <si>
    <t>23.5.6</t>
  </si>
  <si>
    <t>23.5.8</t>
  </si>
  <si>
    <t>1-12汇总</t>
  </si>
  <si>
    <t>3月1号生管易坤辞职，生产计划员空缺，调齐承平接手工作，焊接3月生产计划何胜春负责，发泡张海波负责排产，齐承平负责总装计划排产，4月开始齐承平全权负责三大车间计划，特申请张海波和何胜春各奖励300元。</t>
  </si>
  <si>
    <t>因客户麦格纳4月需求HA2不带扶手六分背产量超出我司模具生产数，清明节安排人员上班生产，对清明节上班人员申请奖励150元/人。</t>
  </si>
  <si>
    <t>李剑桥</t>
  </si>
  <si>
    <t>胡柏睿</t>
  </si>
  <si>
    <t>4月6日北汽质量员反馈C40D后排整体靠背出现头枕错装以及座椅混装情况，对总装员工吴陈、李知洋、曹卫清各考核100元，班长罗亚南连带考核100元。</t>
  </si>
  <si>
    <t>张虎</t>
  </si>
  <si>
    <t>4月11-20总装由于P203座椅福田潍坊工厂计划新增以及北汽C40D/C32B座椅SKD集中交付，导致总装产能不足，动员总装一线员工每天加班至11点，根据销售交付需求尽量保证最大交付，申请对总装20人在晚上8点至11点加班三小时按30元/小时补贴给员工</t>
  </si>
  <si>
    <t>P202不带扶手整体背模具改模未回，把P203不带扶手背产品做相应修补工作，模具没回来前由发泡修补并给予每修补一件按两元补贴，从4月份开始按修补数量记至模具回来为止</t>
  </si>
  <si>
    <t>谢扬洪</t>
  </si>
  <si>
    <t>杨建华</t>
  </si>
  <si>
    <t>因生产制造和生产管理（成品库）未对出库产品数进行核对，造成客户多次投诉并记录收货异常，客户每次考核按少一罚十，两次考核按销售价格合计1389.2元，对生制和成品库经济考核1389.2元</t>
  </si>
  <si>
    <t>23.4.11-4.16焊接车间因P203座椅福田潍坊工厂计划新增以及北汽C40D系列和C32B座椅SKD集中交付，导致焊接产能不足，设备科王伏、焊接班长邹文祥、雍期望协助P203主驾座框旋铆，申请三人各奖励500元/人</t>
  </si>
  <si>
    <t>2023.04.16</t>
  </si>
  <si>
    <t>23.4.14早上及4月15上午，成品库发货A班HA2整体座上层少装一个，生产班章为B班的HA2前排座发泡上层左起第五个混装，中层少装一个R座，因装车少放或混装一直被客户投诉，追责到班组个人装车人员李剑桥和张虎，处以李剑桥考核30元，张虎50元。</t>
  </si>
  <si>
    <t>2023.04.25</t>
  </si>
  <si>
    <t>23.4.25下午13:47，成品库在装车时发现HA2前排座正副混装2个，HA2大座少一个，申请给予装车人员李剑桥、张虎各考核20元，库管员殷胜考核20，对成品库发现此问题申请奖励60元</t>
  </si>
  <si>
    <t>23.4.19以来生产HA2大座及六分不带扶手产品，从客户退回凹陷不良HA2六分背100多个，大座30多个，漏放钢丝小座及四六分背10个，申请考核：1、修边大座人员：胥义均、冉景斌各80元，破泡人员石磊100元，杨建华20元，修补大座人员刘建、肖春菊、陈兴艳各30元，修补六分背周兰100元，放钢丝人员罗智君100元。</t>
  </si>
  <si>
    <t>23.04.27</t>
  </si>
  <si>
    <t>因福田转产潍坊，4月份开始批量生产，因订单等不顺畅，本月现服工作中全月无休且每晚加班至十点半左右，特申请给予胡柏睿奖励1000元，在4月份工资中体现。</t>
  </si>
  <si>
    <t>23.5.2</t>
  </si>
  <si>
    <t>23年4月发泡车间白晚班计划生产天数50班，在人员没满员偏紧的情况下，有43班生产圈数超过65圈，申请奖励范文榜、李慧玲各200元，主管肖燕丹400元</t>
  </si>
  <si>
    <t>23年4月份发泡没满员状态下，除生产HA2产品外还生产F09/01/C40DB等产品，申请奖励清模、放钢丝、人员各200元，修补破泡又撕毛刺人员各100元</t>
  </si>
  <si>
    <t>日期：2023年05月08日</t>
  </si>
  <si>
    <t>销售</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</si>
  <si>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05 </t>
    </r>
    <r>
      <rPr>
        <b/>
        <sz val="16"/>
        <rFont val="宋体"/>
        <charset val="134"/>
      </rPr>
      <t>月员工奖惩登记表                     QR7.2-11NO.</t>
    </r>
    <r>
      <rPr>
        <b/>
        <u/>
        <sz val="16"/>
        <rFont val="宋体"/>
        <charset val="134"/>
      </rPr>
      <t xml:space="preserve">202305      　  </t>
    </r>
  </si>
  <si>
    <t>2023.05.05</t>
  </si>
  <si>
    <t>2023.05.15</t>
  </si>
  <si>
    <t>2023.05.19</t>
  </si>
  <si>
    <t>23.5.24</t>
  </si>
  <si>
    <t>2、9</t>
  </si>
  <si>
    <t>23.5.25</t>
  </si>
  <si>
    <t>23.6.7</t>
  </si>
  <si>
    <t>1-13汇总</t>
  </si>
  <si>
    <t>23.6.6</t>
  </si>
  <si>
    <t>5号发货北汽C32B前排座椅，装车发现主驾座椅滑轨两颗螺丝未打，根据班长提供装配名单，对易任红考核50元，班长连带考核30.</t>
  </si>
  <si>
    <t>2023.5.13</t>
  </si>
  <si>
    <t>5月13-20总装由于P203座椅福田潍坊工厂计划新增以及北汽C40D/C32B座椅SKD集中交付，导致总装产能不足，动员总装一线员工每天加班至11点，根据销售交付需求尽量保证最大交付，申请对总装及质检员19人在晚上8点至11点加班三小时按90元/人补贴给员工，如在22点以后提前完成也按90元/天补贴给员工，23点没完成任务，根据实际计划达成率补贴给员工。</t>
  </si>
  <si>
    <t>5月13发货北汽C32B前排座椅，外检在确认实物时发现副驾座椅实物零件号与标签不一致，到货24件抽检5件不合格5件，根据班长提供下线人员名单，对刘谦考核50元，班长监督失职，考核50元。</t>
  </si>
  <si>
    <t>4-5月总装车间在生产C32B前排副驾座椅时发现批量滑齿和卡死严重，考虑交付紧张，河北黄骅短期内无法提供合格调角器，此批次故障件由罗亚南组织总装车间员工欧响亮拟定方案负责返工返修，对座椅芯盘内部喷柏油清洗剂和敲击以及增加垫片，并且验证合格，保证北汽座椅交付，申请给予罗亚南和欧响亮各奖励300元/人。</t>
  </si>
  <si>
    <t>5.19下午无故缺席消防应急演练活动，给予财务管理部李开阳、刘心、易兰、瞿一鸣、市场营销部张海亮、生产管理部刘涛6人经济处罚100元/人，并全厂通报批评处理！下次无故缺席此类活动，按旷工处理！！</t>
  </si>
  <si>
    <t>瞿一鸣</t>
  </si>
  <si>
    <t>因4月生产任务多，“五一”节假期间安排设备维修保养人员进行设备保养，对赵新辉、左昌福、何柒林申请加班费200元/人，麻志超、马英加班费100元/人。</t>
  </si>
  <si>
    <t>张海亮</t>
  </si>
  <si>
    <t>5月24日生产制造部总装休息室检查6S发现有员工私自带发泡垫在总装休息室休息，导致发泡变形，经IT调取监控发现是焊接吴朗所为，对吴朗考核20元，警告处分一次。</t>
  </si>
  <si>
    <t>5月21日15:00左右总装车间生产P203前排座椅时车间气管全部爆裂掉落，导致无法正常生产，由于事出突然，设备科临时采购气管何材料等，下午4点组织总装：吴陈、刘孝其、李知洋、罗鹏、刘明协助抢修，加班至晚上10点左右恢复正常供气，其中刘明配合设备科人员加班至晚上12点，特申请对吴陈、刘孝其、李知洋、罗鹏各奖励90元/人，刘明奖励120元、</t>
  </si>
  <si>
    <t>5月24-6月5号总装由于P203座椅福田潍坊工厂计划新增以及北汽C40D/C32B座椅SKD集中交付，导致总装产能不足，动员总装一线员工每天加班至11点，根据销售交付需求尽量保证最大交付，申请对总装及质检员19人在晚上8点至11点加班三小时按90元/人补贴给员工，如在22点以后提前完成也按90元/天补贴给员工，23点没完成任务，根据实际计划达成率补贴给员工。</t>
  </si>
  <si>
    <t>23年5月由于P203座椅福田潍坊工厂计划新增，以及北汽C40D后排（SKD）C32B座椅SKD集中交付，总装产能不足，罗亚南班长组织员工经常加班至晚上23点左右，特申请奖励罗亚南500元。</t>
  </si>
  <si>
    <t>5月开始总装因P203座椅福田潍坊工厂计划新增，以及北汽C40D后排（SKD）C32B座椅SKD集中交付，总装产能不足，为保供，焊接组织员工下午5点-8点临时负责C32B座框和P203座框生产，以释放总装产能，参考焊接计件标准，按25元/小时给予补贴，6月开始按照单价执行。</t>
  </si>
  <si>
    <t>23.5.26</t>
  </si>
  <si>
    <r>
      <rPr>
        <sz val="10"/>
        <rFont val="宋体"/>
        <charset val="134"/>
        <scheme val="minor"/>
      </rPr>
      <t>5月21日，13点因总装总输气管道脱落，总装无法生产，设备人员兴下午2点开始，从把原先管道拆除直至更换新管道，加班到</t>
    </r>
    <r>
      <rPr>
        <b/>
        <sz val="10"/>
        <color rgb="FFFF0000"/>
        <rFont val="宋体"/>
        <charset val="134"/>
        <scheme val="minor"/>
      </rPr>
      <t>5月25日</t>
    </r>
    <r>
      <rPr>
        <sz val="10"/>
        <rFont val="宋体"/>
        <charset val="134"/>
        <scheme val="minor"/>
      </rPr>
      <t>2:30维修完成，特申请对马英、赵新辉、王伏、何柒林奖励200元/人；管道脱落原因为总装至焊接弯头处前期有滑丝，使用焊接点焊固定，时间过长焊点脱落，未及时更换，长时间未加固，报告中4人各处罚100元。</t>
    </r>
  </si>
  <si>
    <t>2023.06.02</t>
  </si>
  <si>
    <t>因福田转产潍坊，4月份开始批量生产，因订单等不顺畅，本月现服工作中全月无休且每晚加班至十点半左右，特申请给予胡柏睿奖励1000元，在5月份工资中体现。</t>
  </si>
  <si>
    <t>100异常工时</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</si>
  <si>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06 </t>
    </r>
    <r>
      <rPr>
        <b/>
        <sz val="16"/>
        <rFont val="宋体"/>
        <charset val="134"/>
      </rPr>
      <t>月员工奖惩登记表                     QR7.2-11NO.</t>
    </r>
    <r>
      <rPr>
        <b/>
        <u/>
        <sz val="16"/>
        <rFont val="宋体"/>
        <charset val="134"/>
      </rPr>
      <t xml:space="preserve">      　  </t>
    </r>
  </si>
  <si>
    <t>23.7.1</t>
  </si>
  <si>
    <t>2023.06.05</t>
  </si>
  <si>
    <t>2023.06.07</t>
  </si>
  <si>
    <t>23.6.19</t>
  </si>
  <si>
    <t>2023.06.29</t>
  </si>
  <si>
    <t>2023.07.03</t>
  </si>
  <si>
    <t>2023.6.21</t>
  </si>
  <si>
    <t>2023.07.05</t>
  </si>
  <si>
    <t>1-8汇总</t>
  </si>
  <si>
    <t>2023.07.06</t>
  </si>
  <si>
    <t>6月6-6月30号总装由于P203座椅福田潍坊工厂计划新增以及北汽C40D/C32B座椅SKD集中交付，导致总装产能不足，动员总装一线员工每天加班至11点，根据销售交付需求尽量保证最大交付，申请对总装及质检员19人在晚上8点至11点加班三小时按90元/人补贴给员工，如在22点以后提前完成也按90元/天补贴给员工，23点没完成任务，根据实际计划达成率补贴给员工。</t>
  </si>
  <si>
    <t>6月3日客户麦格纳公司反应有未修补发泡及较大数量修补不良产品流至客户端，引起投诉，对未修补责任人毛伟考核100</t>
  </si>
  <si>
    <t>6月湘潭麦格纳反馈供货的HA2座框边板出现批量脱焊的情况，班长带领张周和文遥对焊接所有待发货库存全检检查，发现张理佳、彭光宏、胡涛麟全检铁件出现质量问题，对三人各考核50元。</t>
  </si>
  <si>
    <t>2023.06.13</t>
  </si>
  <si>
    <t>5月发泡除生产HA2产品外加生产C32B及F01/09整体背模具和C40DB-Z02整体座网约产品，每个班每天至少加班加点生产完成65圈及以上，对清模、放钢丝人员10人奖励200元/人，对既修补又完成撕毛刺条修补人员11人奖励100元/人</t>
  </si>
  <si>
    <t>刘孝其6月28手受伤，22年4月、8月（工伤）都有出现受伤情况，给予其本人及直属领导各考核50元</t>
  </si>
  <si>
    <t>福田转产潍坊后，从4月份开始批量生产，因5月订单增加，交付不及时造成缺件下线，临时增加人员补件，合计6600元。此费用由奖励形式发放至胡柏睿5月工资中。</t>
  </si>
  <si>
    <t>2023.06.21</t>
  </si>
  <si>
    <t>23年6月总装金琥座椅18套交付，特申请罗亚南和罗鹏各奖励500元。</t>
  </si>
  <si>
    <t>6月份座框改为焊接生产，无专职检验员，技术质量安排三人（杨甜、伍赤诚、陈明）轮流加班根线检验，申请对三人各奖励300元/人。</t>
  </si>
  <si>
    <t>易祖豪</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</si>
  <si>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07 </t>
    </r>
    <r>
      <rPr>
        <b/>
        <sz val="16"/>
        <rFont val="宋体"/>
        <charset val="134"/>
      </rPr>
      <t>月员工奖惩登记表                     QR7.2-11NO.</t>
    </r>
    <r>
      <rPr>
        <b/>
        <u/>
        <sz val="16"/>
        <rFont val="宋体"/>
        <charset val="134"/>
      </rPr>
      <t xml:space="preserve">      　  </t>
    </r>
  </si>
  <si>
    <t>2023.07.09</t>
  </si>
  <si>
    <t>2023.07.13</t>
  </si>
  <si>
    <t>2023.08.02</t>
  </si>
  <si>
    <t>2023.08.07</t>
  </si>
  <si>
    <t>2023.08.09</t>
  </si>
  <si>
    <t>7月1-7月31号总装由于P203座椅福田潍坊工厂计划新增以及北汽C40D/C32B座椅SKD集中交付，导致总装产能不足，无法保证交付。根据计划招聘11人，因短时间内无法招聘到人员，动员总装一线员工每天加班至11点，根据销售交付需求尽量保证最大交付，申请对总装及质检员19人在晚上8点至11点加班三小时按90元/人补贴给员工，如在22点以后提前完成也按90元/天补贴给员工，23点没完成任务，根据实际计划达成率补贴给员工。以实际打卡为准。</t>
  </si>
  <si>
    <t>发泡车间麻兴元7月3日脱岗2小时和田志高7月6日17点至20点脱岗3小时，给予麻兴元早退1次10元。脱岗2小时旷工半天考核；田志高早退1次10元，脱岗3小时旷工半天考核。</t>
  </si>
  <si>
    <t>文洪亮</t>
  </si>
  <si>
    <t>7月9日晚1点发泡刘建未请假没有到岗作业，带班麻志超安排麻兴元代捡产品码放其修补线边，直至1点51分才匆匆赶来，一股浓烈的酒味，安排其下班，坚持上班，一直找人聊天游说事务意图滋事，给予刘建迟到1次10元，迟到50分钟旷工半天考核，并给予500元处罚。</t>
  </si>
  <si>
    <t>曾李文</t>
  </si>
  <si>
    <t>23年7月因北汽和福田交付订单紧张，总装车间后排线一直在爬坡和提产阶段，近期由于计划增加，所有新进员工和支援总装的员工齐心协力，相互配合2天C40D后排座椅保交付300套，申请对新员工以及支援总装员工奖励20元/人。</t>
  </si>
  <si>
    <t>7月11日晚20:43空压机皮带轮故障停机维修，21:14-12点期间，主管调查发现车间无人员在岗做事，于22:11分在车间群发微信提醒当班班长安排人员返修，但范文榜并未对其当班人员进行合理安排工作，早上接班库房未整理，生产产品未入库，退回产品未清理，根据相关规定，给予范文榜考核200元。</t>
  </si>
  <si>
    <t>陈文明</t>
  </si>
  <si>
    <t>7月13凌晨6点，发泡晚班员工刘建在发泡废品库发现有外观很好的HA2大座，立即上报班长，经核实是湖北十堰现服未经生产及质检同意私自放的，生管对供应商严加监管督促，申请对员工刘建及班长范文榜分别奖励50元。</t>
  </si>
  <si>
    <t>2023.7.31</t>
  </si>
  <si>
    <t>23年7月总装由于C32B和P203座椅计划增加，新组建一条后排生产线，因大部分是新员工，生产效率低，大班长罗亚南负责前排线及座框生产等工作，抽调罗鹏负责后排线人员培训，完成7月生产和交付工作，申请对罗鹏奖励300元。</t>
  </si>
  <si>
    <t>福田转产潍坊后，从4月份开始批量生产，因7月订单增加，交付不及时造成缺件下线，协调增加人员补件，申请奖励500元。在7月工资中体现</t>
  </si>
  <si>
    <t>2023.08.01</t>
  </si>
  <si>
    <t>23年7月，总装生产任务重，焊接安排人员支援C32B座框生产，为节约成本，质量部安排杨甜、伍赤诚、陈明分别轮流支援座框生产检验工作，分别对杨甜、伍赤诚、陈明奖励300元/人；鉴于贺王瑜工作态度端正，积极解决工作上的困难，申请给予200元奖励。</t>
  </si>
  <si>
    <t>郭静</t>
  </si>
  <si>
    <t>2023.07.29</t>
  </si>
  <si>
    <t>发泡员工刘建23年7月29日凌晨1点-2点40期间，未经请示班长，私自离岗，未及时将产品装车入库，导致产品堆压，根据相关规定给予30元处罚。车间主任批注28日出勤算半天。</t>
  </si>
  <si>
    <t>因总装未对入库产品标签数量进行核对，成品库发货前未对出产品进行确认，销售服务部收货入库前未进行确认，导致主机厂根据物流协议对公司经济考核500元，现对以上三个部门考核，总装负主要责任，考核300元，成品库、销售服务部各考核100元。</t>
  </si>
  <si>
    <t>彭文豪</t>
  </si>
  <si>
    <t>胡泽文</t>
  </si>
  <si>
    <t>王锋卡</t>
  </si>
  <si>
    <t>唐彬</t>
  </si>
  <si>
    <t>袁公平</t>
  </si>
  <si>
    <t>吴洋</t>
  </si>
  <si>
    <t>罗文超</t>
  </si>
  <si>
    <t>罗望</t>
  </si>
  <si>
    <t>焊接考核460</t>
  </si>
  <si>
    <t>工资表</t>
  </si>
  <si>
    <t>焊接工资表</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</si>
  <si>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08 </t>
    </r>
    <r>
      <rPr>
        <b/>
        <sz val="16"/>
        <rFont val="宋体"/>
        <charset val="134"/>
      </rPr>
      <t>月员工奖惩登记表                     QR7.2-11NO.</t>
    </r>
    <r>
      <rPr>
        <b/>
        <u/>
        <sz val="16"/>
        <rFont val="宋体"/>
        <charset val="134"/>
      </rPr>
      <t xml:space="preserve">      　  </t>
    </r>
  </si>
  <si>
    <t>23.8.8</t>
  </si>
  <si>
    <t>23.8.9</t>
  </si>
  <si>
    <t>23.9.1</t>
  </si>
  <si>
    <t>23.9.5</t>
  </si>
  <si>
    <t>1-4汇总</t>
  </si>
  <si>
    <t>23.9.6</t>
  </si>
  <si>
    <t>2023.08.08</t>
  </si>
  <si>
    <t>8月7日下午麻兴元头晕想吐，中暑，住院治疗，对责任人及班长考核50元</t>
  </si>
  <si>
    <t>8月9日下午公司领导对生产制造部巡查的时候，发现总装员工欧响亮上班时间私自离岗，坐在成品库门口玩手机，对其考核50元</t>
  </si>
  <si>
    <t>麻兴元</t>
  </si>
  <si>
    <t>2023.09.01</t>
  </si>
  <si>
    <t>8月总装车间，后排生产线罗鹏代理副班长负责新人培训，出色完成8月生产交付工作，申请对罗鹏奖励300元。</t>
  </si>
  <si>
    <t>李宇</t>
  </si>
  <si>
    <t>2023.09.05</t>
  </si>
  <si>
    <t>9月4日下午15:27，发泡员工冉景斌、李宇、刘建华、言家豪上班时间在1号门外面及对面8厂厕所旁抽烟，依据相关规定给予四人考核500元/人/次。</t>
  </si>
  <si>
    <t>言家豪</t>
  </si>
  <si>
    <t>日期：2023年9月6日</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</si>
  <si>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09 </t>
    </r>
    <r>
      <rPr>
        <b/>
        <sz val="16"/>
        <rFont val="宋体"/>
        <charset val="134"/>
      </rPr>
      <t>月员工奖惩登记表                     QR7.2-11NO.</t>
    </r>
    <r>
      <rPr>
        <b/>
        <u/>
        <sz val="16"/>
        <rFont val="宋体"/>
        <charset val="134"/>
      </rPr>
      <t xml:space="preserve">      　  </t>
    </r>
  </si>
  <si>
    <t>23.9.13</t>
  </si>
  <si>
    <t>23.9.18</t>
  </si>
  <si>
    <t>23.9.20</t>
  </si>
  <si>
    <t>23.9.27</t>
  </si>
  <si>
    <t>23.9.28</t>
  </si>
  <si>
    <t>23.10.10</t>
  </si>
  <si>
    <t>23.10.11</t>
  </si>
  <si>
    <t>23.10.12</t>
  </si>
  <si>
    <t>1-17汇总</t>
  </si>
  <si>
    <t>2023.09.13</t>
  </si>
  <si>
    <t>金琥项目沿用M31RB靠背骨架，供应商部分模具夹具丢失，需重新开发，委外费用太高周期也不能满足，现由胡曾旋进行设计加工厂加工，加班加点完成设计，申请对其奖励1000元</t>
  </si>
  <si>
    <t>因环线2天3晚没生产，造成HA2、C40DB/F01/F09和M4产品库存风险，为保障供货，公司领导决定发泡白班(B班）中午及下午休息时间加班生产，特申请对加班生产人员21人每人奖励40元。</t>
  </si>
  <si>
    <t>9月12号由于M4座椅生产交付任务重，总装车间组织前排线人员加班至晚上10点以后，基本完成任务，特申请对总装前排A线员工奖励50元/人。</t>
  </si>
  <si>
    <t>9月14号因M4和金琥座椅交付任务重，湘和金琥主驾靠背骨架跟不上需求，晚上八点半才到公司，总装安排前排线加班至晚上10点后，完成交付任务，特申请对总装前排A线员工奖励50元/人。</t>
  </si>
  <si>
    <t>9月15日总装组织前排线人员加班至晚上10点下班，由于C32B计划没完成，临时打电话组织人员回公司加班至凌晨2点左右，保证北汽交付，特申请对前排线人员奖励100元/人，11人加班已由曹蜜18日下午18:44支付给线上余斌1100元，此次奖励打入曹蜜工资。</t>
  </si>
  <si>
    <t>23.09.18</t>
  </si>
  <si>
    <t>9月15-16日由于C32B和M4座椅任务重，总装组织人员加班至晚上10点以后，完成北汽和福田M4座椅交付任务。特申请对总装前/后排线员工奖励50元/人。</t>
  </si>
  <si>
    <t>2023.09.20</t>
  </si>
  <si>
    <t>9.18-9.20安环审核期间，李宇连续三天穿凉拖鞋上班，曾多次被主管发现并进行提醒及警告，根据《员工手册》相关规定，给予李宇考核50元。</t>
  </si>
  <si>
    <t>彭江文</t>
  </si>
  <si>
    <t>M4项目在9月份从河北转产到湖南，为保证生产任务，达到客户需求，生管及仓库人员加班加点保障物料供应，申请给李晶奖励1000元。齐承平奖励300元，陈江伟奖励200元，肖华、彭江文、殷胜、贺海岸四人各奖励100元/人，共计1900元。</t>
  </si>
  <si>
    <t>9月18-19日由于金琥和M4座椅任务重，总装组织人员加班至晚上10点以后，完成金琥和福田M4座椅交付任务。特申请对总装前/后排线员工奖励50元/人。</t>
  </si>
  <si>
    <t>贾厚琼</t>
  </si>
  <si>
    <t>2023.09.27</t>
  </si>
  <si>
    <t>6-8月生产金琥座椅期间，由于线上生产任务繁重，总装单独安排人员金琥座椅进行生产，质量杨甜、伍赤诚、陈明对金琥进行加工检验处理；23年9月期间后排员工高磊兼职部分检验员标签打印，申请分别给予杨甜、伍赤诚、陈明每人500元奖励，高磊300元奖励。</t>
  </si>
  <si>
    <t>王维</t>
  </si>
  <si>
    <t>9月20号-26号由于金琥和M4座椅生产交付任务重，总装组织前/后排线人员加班，完成交付任务。申请对前/后排线员工奖励50元/人/天。</t>
  </si>
  <si>
    <t>2023.09.28</t>
  </si>
  <si>
    <t>23年9月总装因M4/金琥座椅生产交付任务重，为不影响客户生产交付任务，总装车间罗亚南和何胜春每天组织员工加班加点生产，申请给予罗亚南和何胜春各奖励500元/人。</t>
  </si>
  <si>
    <t>23年9月总装后排生产线由罗鹏临时代理副班长职位负责各项工作，C40D后排和P203后排以及金琥/M4座椅生产等出色完成交付工作，申请对罗鹏奖励300元。</t>
  </si>
  <si>
    <t>2023.10.10</t>
  </si>
  <si>
    <t>福田转产潍坊后，从4月份开始批量生产，因新增KD订单交付，现有订单量超出现服人员配置1人量，结合工资结构，申请对胡柏睿奖励500元。</t>
  </si>
  <si>
    <t>因发泡一直在生产保障供货，未抽空做设备保养及维护，特利用中秋放假时间9-29-9.30安排设备人员进行保养，申请对赵新辉、麻志超、何柒林奖励150元/人，左昌福、马英奖励80元/人。</t>
  </si>
  <si>
    <t>史双宇</t>
  </si>
  <si>
    <t>2023.10.11</t>
  </si>
  <si>
    <t>23年9月因中道要供C40D和C32B及P203座椅头枕供货，没有多余人力包覆M4头枕，严重影响交付，经协商，M4头枕按0.5元/个由罗亚南组织人员负责，9月共2790个，合计2790*0.5=1395元。</t>
  </si>
  <si>
    <t>2023.10.12</t>
  </si>
  <si>
    <t>9月发货金琥座椅到南昌，客户装配发现座椅漏装安全带锁扣和手柄，且没有打色标，打连接岗位为罗亚南临时顶岗，对责任人罗亚南处罚50元</t>
  </si>
  <si>
    <t>日期：2023年9月13日</t>
  </si>
  <si>
    <t>总装加班奖励</t>
  </si>
  <si>
    <t>王峰卡</t>
  </si>
  <si>
    <t>刘启</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</si>
  <si>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10 </t>
    </r>
    <r>
      <rPr>
        <b/>
        <sz val="16"/>
        <rFont val="宋体"/>
        <charset val="134"/>
      </rPr>
      <t>月员工奖惩登记表                     QR7.2-11NO.</t>
    </r>
    <r>
      <rPr>
        <b/>
        <u/>
        <sz val="16"/>
        <rFont val="宋体"/>
        <charset val="134"/>
      </rPr>
      <t xml:space="preserve">      　  </t>
    </r>
  </si>
  <si>
    <t>2023.10.16</t>
  </si>
  <si>
    <t>2023.10.24</t>
  </si>
  <si>
    <t>23.10.25</t>
  </si>
  <si>
    <t>2023.11.3</t>
  </si>
  <si>
    <t>2023.11.6</t>
  </si>
  <si>
    <t>1-6汇总</t>
  </si>
  <si>
    <t>23.11.5</t>
  </si>
  <si>
    <t>由于总装M4/金琥产品批量生产，后排一直没有班长，产能何劳效一直跟不上客户供货需求，现从焊接调入4名员工到总装后排线，人员编制达到15人，现需新增代理班长管理班组事项，申请由欧响亮暂代前排班长工作，由罗亚南带他熟悉总装前排生产和工艺及异常处理等工作，罗亚南负责后排生产管理工作兼前/后排生产异常处理工作，代理班长期间按300元/月作为奖励补贴，试用代理3个月。</t>
  </si>
  <si>
    <t>因F01整体被背模具只有一套，且F01/F09整体模具共用一个背，主机厂供货需求增加，车间安排白晚班各一人从23年10月13日起至月底利用休息时间加班 生产，申请奖励加班人员60元/天</t>
  </si>
  <si>
    <t>10月13日上午十点半左右唐彬在打面套岗使用C钉枪连接上下面套收口时因枪打到铁丝上反弹到手上手中指划伤；给予本人及直属管理人员各考核50元。</t>
  </si>
  <si>
    <t>24号下班对总装生产区域检查时发现后排生产线线体下面卫生没有打扫，空水桶没有及时退回指定区域，线尾垃圾袋满，生产线上到处都是员工使用过的手套以及喝过的饮料瓶，由于后排线多次检查通到班长，没有及时整改，现对后排线所有人员考核10元/人，具体名单罗亚南提供。</t>
  </si>
  <si>
    <t>2023.10.25</t>
  </si>
  <si>
    <t>25号河北黄骅供货我司的M4主驾减震总成因气袋在通气情况下无法正常打开，导致订单无法正常交付，未解决保供需求，生制和质量各主管一起喝河北黄骅对接返修方案，经过多种方案验证，最终解决气袋通气问题，特申请对杨甜、陈明、贺王瑜、欧响亮、何胜春、曹蜜各奖励100元/人。</t>
  </si>
  <si>
    <t>2023.11.06</t>
  </si>
  <si>
    <t>10月29日发货金琥座椅到南昌，客户装配时发现金琥副驾座椅漏装安全带锁扣，且没有按工艺要求打色标，经与班长核实，对打连接岗位员工陈文明、曾李文各考核50元/人。</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</si>
  <si>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11 </t>
    </r>
    <r>
      <rPr>
        <b/>
        <sz val="16"/>
        <rFont val="宋体"/>
        <charset val="134"/>
      </rPr>
      <t>月员工奖惩登记表                     QR7.2-11NO.</t>
    </r>
    <r>
      <rPr>
        <b/>
        <u/>
        <sz val="16"/>
        <rFont val="宋体"/>
        <charset val="134"/>
      </rPr>
      <t xml:space="preserve">      　  </t>
    </r>
  </si>
  <si>
    <t>2023.11.9</t>
  </si>
  <si>
    <t>2023.11.13</t>
  </si>
  <si>
    <t>2023.11.14</t>
  </si>
  <si>
    <t>2023.11.30</t>
  </si>
  <si>
    <t>2023.12.4</t>
  </si>
  <si>
    <t>2023.12.5</t>
  </si>
  <si>
    <r>
      <rPr>
        <sz val="9"/>
        <color theme="1"/>
        <rFont val="宋体"/>
        <charset val="134"/>
        <scheme val="minor"/>
      </rPr>
      <t>1</t>
    </r>
    <r>
      <rPr>
        <sz val="9"/>
        <color theme="1"/>
        <rFont val="SimSun"/>
        <charset val="134"/>
      </rPr>
      <t>－</t>
    </r>
    <r>
      <rPr>
        <sz val="9"/>
        <color theme="1"/>
        <rFont val="宋体"/>
        <charset val="134"/>
        <scheme val="minor"/>
      </rPr>
      <t>7汇总</t>
    </r>
  </si>
  <si>
    <t>2023.12.04</t>
  </si>
  <si>
    <t>11月9日发货长沙福田M4前排，客户装车发现主驾座椅安全卡扣漏装2台，根据班长提供装配人员名单，对吴陈考核50元，警告处分一次。</t>
  </si>
  <si>
    <t>11月9日总装接计划员通知，对成品库呆滞座椅C33D销售配件和C40D座椅进行拆解，罗班长安排后排员工进行拆解违反工艺流程，对总装后排线考核200元，班长管理失职，对罗亚南考核50元。</t>
  </si>
  <si>
    <t>13号凌晨6点左右接销售通知，北汽C40D后排整体因计划调整，出租车和网约车库存不能满足北汽装车需求，为保证交付，凌晨6点罗亚南通知附近及住宿员工临时组织生产保证当天交付，对总装车间罗亚南、林虎、高磊、彭季峰各奖励100元/人。</t>
  </si>
  <si>
    <t>13日晚班因取模李鹏程和清模刘建相互工作配合问题导致25个HA2前排背产品缺边严重无法修补导致产品只能报废，同时增加了修补人员工作强度，申请对李鹏程考核15元，刘建考核20元。</t>
  </si>
  <si>
    <t>11月30日9时05分，刘建和陈爱军两人机故时间以找垃圾袋为由在厂房2号小门外抽烟，2号门是集中处理废发泡棉存放地方，极容易引发火灾事故，27日早会已强调，特申请对刘建和陈爱军每人考核800元。</t>
  </si>
  <si>
    <t>2023.12.1</t>
  </si>
  <si>
    <t>11月29日冉景斌未写请假单获主管同意情况下没来上班，事后11月30日上晚班本人未写假条，范文榜代写，1号早上8点，车间例行早会冉景斌吵闹喧嚣，妨碍开会，根据相关规定考核范文榜200元，冉景斌严重警告交由综合处理。</t>
  </si>
  <si>
    <t>23年11月总装车间生产金琥座椅862台，申请对返修人员罗亚南、罗鹏、曾李文奖励200元/人。</t>
  </si>
  <si>
    <t>2023.12.05</t>
  </si>
  <si>
    <t>日期：2023年12月5日</t>
  </si>
  <si>
    <r>
      <rPr>
        <b/>
        <sz val="16"/>
        <rFont val="宋体"/>
        <charset val="134"/>
      </rPr>
      <t xml:space="preserve">                </t>
    </r>
    <r>
      <rPr>
        <b/>
        <u/>
        <sz val="16"/>
        <rFont val="宋体"/>
        <charset val="134"/>
      </rPr>
      <t xml:space="preserve"> 2023 </t>
    </r>
    <r>
      <rPr>
        <b/>
        <sz val="16"/>
        <rFont val="宋体"/>
        <charset val="134"/>
      </rPr>
      <t>年</t>
    </r>
    <r>
      <rPr>
        <b/>
        <u/>
        <sz val="16"/>
        <rFont val="宋体"/>
        <charset val="134"/>
      </rPr>
      <t xml:space="preserve"> 12 </t>
    </r>
    <r>
      <rPr>
        <b/>
        <sz val="16"/>
        <rFont val="宋体"/>
        <charset val="134"/>
      </rPr>
      <t>月员工奖惩登记表                     QR7.2-11NO.</t>
    </r>
    <r>
      <rPr>
        <b/>
        <u/>
        <sz val="16"/>
        <rFont val="宋体"/>
        <charset val="134"/>
      </rPr>
      <t xml:space="preserve">      　  </t>
    </r>
  </si>
  <si>
    <t>2023.12.8</t>
  </si>
  <si>
    <t>2023.12.11</t>
  </si>
  <si>
    <t>2023.12.21</t>
  </si>
  <si>
    <t>2023.12.20</t>
  </si>
  <si>
    <t>2023.12.22</t>
  </si>
  <si>
    <r>
      <rPr>
        <sz val="9"/>
        <color theme="1"/>
        <rFont val="宋体"/>
        <charset val="134"/>
        <scheme val="minor"/>
      </rPr>
      <t>1</t>
    </r>
    <r>
      <rPr>
        <sz val="9"/>
        <color theme="1"/>
        <rFont val="SimSun"/>
        <charset val="134"/>
      </rPr>
      <t>－</t>
    </r>
    <r>
      <rPr>
        <sz val="9"/>
        <color theme="1"/>
        <rFont val="宋体"/>
        <charset val="134"/>
        <scheme val="minor"/>
      </rPr>
      <t>6汇总</t>
    </r>
  </si>
  <si>
    <t>2024.01.09</t>
  </si>
  <si>
    <t>12月8日早上接计划齐承平通知，北汽上线计划调整，夜班C40D出租车计划由180套增加至210套，早上6点半左右，罗亚南组织附近员工加班生产，申请对罗亚南、苏超、刘志平、林虎、余斌、刘明、易任红、彭季峰合计8人奖励50元/人</t>
  </si>
  <si>
    <t>12月8日早上7点58分，因环线轨道脱裂维修，上午不能生产，李慧玲号召员工开会布置临时工作，胥义均一直到8点13才出现，10点22分上班时间又在擦摩托车。         12月8日下午福田客户参观时，肖主管巡视发现HA2大座昨晚生产的144个修边不干净或太过，经班长确认修边人员是旷巧平。                                              给予胥义均考核50元；旷巧平考核100元。</t>
  </si>
  <si>
    <t>因前期麦格纳更改产品导致HA2老大座剩余700来个呆滞库房，应客户需求消耗，从10月至12月发泡肖主管带领修补人员利用空余时间打磨好17车老改新产品612个，外加返修产品120个，特申请奖励肖燕丹350元，郭正军100元，王运凤、岑世红、王冬连、胡迎春、毛伟、杨兴友、王西明等各50元。</t>
  </si>
  <si>
    <t>2023.12.19</t>
  </si>
  <si>
    <t>23年12月供货的HA2老改新大坐垫发泡，打钉凹槽较深，麦格纳员工不愿使用，影响总装生产劳效，为消耗600个大坐垫发泡，公司组织总装员工区麦格纳配合生产，特申请HA2大坐垫按2元/件给予奖励合计1200元。具体由罗亚南分配</t>
  </si>
  <si>
    <t>12月18-19日，不断接到客户麦格纳投诉产品修补质量问题，主要问题是HA2前排背凸点凹点22例，晚班16个白白6个，考核晚班修补人员岑世红50元，白班修补人员杨兴友、毛伟各10元。</t>
  </si>
  <si>
    <t>23.12.22</t>
  </si>
  <si>
    <t>23年12月21-22日发货福田M4主驾座椅至长沙，客户装配发现座椅漏装安全带锁扣，漏装滑轨拉杆，经与班长核实，返修座椅没有全检直接下线，对连接岗位吴陈贺滑轨安装员工胡荣华、下线检验员贺王瑜各考核50元/人，班长欧响亮、罗亚南各50元、</t>
  </si>
  <si>
    <t>日期：2023年12月11日</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</si>
  <si>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01 </t>
    </r>
    <r>
      <rPr>
        <b/>
        <sz val="16"/>
        <rFont val="宋体"/>
        <charset val="134"/>
      </rPr>
      <t>月员工奖惩登记表                     QR7.2-11NO.</t>
    </r>
    <r>
      <rPr>
        <b/>
        <u/>
        <sz val="16"/>
        <rFont val="宋体"/>
        <charset val="134"/>
      </rPr>
      <t xml:space="preserve">      　  </t>
    </r>
  </si>
  <si>
    <t>24.1.4</t>
  </si>
  <si>
    <t>2024.01.05</t>
  </si>
  <si>
    <t>2024.01.25</t>
  </si>
  <si>
    <t>2024.02.01</t>
  </si>
  <si>
    <t>2024.02.02</t>
  </si>
  <si>
    <t>2024.01.04</t>
  </si>
  <si>
    <t>文遥4号下午使用手持切管机切方管下料时，铁屑飞溅到眼睛，给予其本人及直属领导各考核50元。</t>
  </si>
  <si>
    <t>2024.1.5</t>
  </si>
  <si>
    <t>23年度评优，优秀个人6个，团队1个，总计4000元。集团级按照集团标准，个人2000，团队3000</t>
  </si>
  <si>
    <t>文遥</t>
  </si>
  <si>
    <t>22年度失业稳岗补贴25925.52已于23年11月16划拨至公司账户，特申请奖励综合管理部2600元。</t>
  </si>
  <si>
    <t>陈子豪</t>
  </si>
  <si>
    <t>2024.2.1</t>
  </si>
  <si>
    <t>24年1月30日因潍坊福田P203-2022和长沙M4/北汽C32B座椅集中生产，组织总装前排加班加点到晚上10点左右，保证31号长沙福田客户的交付，申请对总装前排人员含质检17人奖励50元/人。</t>
  </si>
  <si>
    <t>陈飞龙</t>
  </si>
  <si>
    <t>陈建湘</t>
  </si>
  <si>
    <t>黄林靖</t>
  </si>
  <si>
    <t>汤定平</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</si>
  <si>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02 </t>
    </r>
    <r>
      <rPr>
        <b/>
        <sz val="16"/>
        <rFont val="宋体"/>
        <charset val="134"/>
      </rPr>
      <t>月员工奖惩登记表                     QR7.2-11NO.</t>
    </r>
    <r>
      <rPr>
        <b/>
        <u/>
        <sz val="16"/>
        <rFont val="宋体"/>
        <charset val="134"/>
      </rPr>
      <t xml:space="preserve">      　  </t>
    </r>
  </si>
  <si>
    <t>2024.02.23</t>
  </si>
  <si>
    <t>2024.02.27</t>
  </si>
  <si>
    <t>24.3.6</t>
  </si>
  <si>
    <r>
      <rPr>
        <sz val="10"/>
        <rFont val="宋体"/>
        <charset val="134"/>
        <scheme val="minor"/>
      </rPr>
      <t>1</t>
    </r>
    <r>
      <rPr>
        <sz val="10"/>
        <rFont val="宋体"/>
        <charset val="134"/>
      </rPr>
      <t>~</t>
    </r>
    <r>
      <rPr>
        <sz val="10"/>
        <rFont val="宋体"/>
        <charset val="134"/>
        <scheme val="minor"/>
      </rPr>
      <t>3</t>
    </r>
  </si>
  <si>
    <t>24.3.7</t>
  </si>
  <si>
    <t>24.2.23</t>
  </si>
  <si>
    <t>2月21日晚班范文榜安排冉景斌装车并几次告知装车标准，因工作疏忽导致麦格纳产品前排背混装2个和少装5个，被成品谢扬洪发货时及时发现，根据相关规定给予冉景斌考核50元，谢扬洪奖励50元。</t>
  </si>
  <si>
    <t>24.2.27</t>
  </si>
  <si>
    <t>2月26日晚，冉景斌上晚班过程中多个时间点玩手机（27号01:29,02:58，03:39,04:10,04:43,05:16），根据相关规定再次严重警告并给与考核300元。</t>
  </si>
  <si>
    <t>24.2.28</t>
  </si>
  <si>
    <t>福田转产潍坊后，自2023年4月份开始批量生产，大线订单量超出原佛山订单量，且新增KD订单交付，两者订单量超出现服人员配置1人量，结合工资结构，不新增人员，每月根据客户订单量凭报告向人事提供奖励补助，申请对胡柏睿奖励500元。</t>
  </si>
  <si>
    <t xml:space="preserve">ri </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</si>
  <si>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03 </t>
    </r>
    <r>
      <rPr>
        <b/>
        <sz val="16"/>
        <rFont val="宋体"/>
        <charset val="134"/>
      </rPr>
      <t>月员工奖惩登记表                     QR7.2-11NO.</t>
    </r>
    <r>
      <rPr>
        <b/>
        <u/>
        <sz val="16"/>
        <rFont val="宋体"/>
        <charset val="134"/>
      </rPr>
      <t xml:space="preserve">      　  </t>
    </r>
  </si>
  <si>
    <t>2024.03.13</t>
  </si>
  <si>
    <t>2024.03.19</t>
  </si>
  <si>
    <t>2024.03.21</t>
  </si>
  <si>
    <t>24.4.7</t>
  </si>
  <si>
    <t>24.4.12</t>
  </si>
  <si>
    <t>2024.04.07</t>
  </si>
  <si>
    <t>24.3.13</t>
  </si>
  <si>
    <t>近期HA2发泡质量问题频发（修补不良，未修补产品直接出货等），导致客户批量退货并对我司进行考核，现对发泡检验员（检1）考核100元。</t>
  </si>
  <si>
    <t>24.3.19</t>
  </si>
  <si>
    <t>3月19日09:52，冉景斌向班长请假说人不舒服，因近期业务多且已有人请假人手紧张，跟主管汇报请假事宜，主管告知他不舒服可以给他半天假去三甲医院看病开病假单按请假流程，在车间油漆坪大声喧嚣辱骂主管，根据公司相关规定，视为重大违纪，交由综合予以严重警告，考核100元。</t>
  </si>
  <si>
    <t>24.3.21</t>
  </si>
  <si>
    <t>3月20日，发泡班长范文榜安排冉景斌修边，上午10点06分生产过程中，线边装车人员李长钦和修补人员陈兴艳跟主管反应，大量产品未修边流下去导致无法修补，根据《关于发泡产品流入客户端质量不合格考核制度标准通知》考核冉景斌100元，奖励李长钦、陈兴艳各30元，言家豪40元。</t>
  </si>
  <si>
    <t>技术质量部部长张华在2月、3月份中迟到多次，根据相关规定，给予张华严重警告并处经济处罚500元。（2月全月迟到13次，3月迟到9次）</t>
  </si>
  <si>
    <t>4月7日16点13分，刘建未与班长请假也未在《离岗登记本》上登记，直接找李鹏程顶岗，脱离岗位去泰山西路3号出口马路边直到16点27分才回岗，脱离岗14分钟，根据《员工手册》相关规定给与刘建考核50元。</t>
  </si>
  <si>
    <t>我司获得2023年企业研发财政奖补21.69万元（上述补贴已于2024年3月27日划拨至公司账户）。
为激发员工工作积极性，特申请给予相关部门奖励1万元，随当月工资发放。</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</si>
  <si>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04 </t>
    </r>
    <r>
      <rPr>
        <b/>
        <sz val="16"/>
        <rFont val="宋体"/>
        <charset val="134"/>
      </rPr>
      <t>月员工奖惩登记表                     QR7.2-11NO.</t>
    </r>
    <r>
      <rPr>
        <b/>
        <u/>
        <sz val="16"/>
        <rFont val="宋体"/>
        <charset val="134"/>
      </rPr>
      <t xml:space="preserve">      　  </t>
    </r>
  </si>
  <si>
    <t>2024.04.17</t>
  </si>
  <si>
    <t>2024.04.30</t>
  </si>
  <si>
    <t>1-3汇总</t>
  </si>
  <si>
    <t>2024.05.08</t>
  </si>
  <si>
    <t>4月16日为保证北汽C32B座椅交付，总装前排下班后晚上临时返回上班生产C32B座椅座框100台，因连接板物料凌晨2点到公司，17号早上组织员工6点半到公司生产保证交付，特申请对总装和焊接支援员工各奖励50元/人，焊接文遥16号下班和赵五祥长沙接货到凌晨2点各奖励100元/人。</t>
  </si>
  <si>
    <t>2024.4.30</t>
  </si>
  <si>
    <t>4.29日12点多麻志超在公司车间外非吸烟点抽烟，被综合拍照，根据公司相关规定，给予麻志超考核500元。</t>
  </si>
  <si>
    <t>2024.4.29</t>
  </si>
  <si>
    <t>4月29日客户反馈P203后排坐垫A1093锁钩装反，经查此批次座椅为4月27日生产，此工序作业员为焊接黄林靖，考核黄林靖50元，班长管理失职罗亚南考核50元，检验员贺王瑜考核50元。</t>
  </si>
  <si>
    <t>苏河</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</si>
  <si>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05 </t>
    </r>
    <r>
      <rPr>
        <b/>
        <sz val="16"/>
        <rFont val="宋体"/>
        <charset val="134"/>
      </rPr>
      <t>月员工奖惩登记表                     QR7.2-11NO.</t>
    </r>
    <r>
      <rPr>
        <b/>
        <u/>
        <sz val="16"/>
        <rFont val="宋体"/>
        <charset val="134"/>
      </rPr>
      <t xml:space="preserve">      　  </t>
    </r>
  </si>
  <si>
    <t>1-2汇总</t>
  </si>
  <si>
    <t>2024.06.05</t>
  </si>
  <si>
    <t>2024.05.13</t>
  </si>
  <si>
    <t>5月12日晚8点20分，物料贺海岸在七号物流门外吸烟，根据公司相关规定，给予其经济处罚500元。</t>
  </si>
  <si>
    <t>2024.05.28</t>
  </si>
  <si>
    <t>5月28安全检查期间，成品谢扬洪在装卸货物时未戴安全帽及未穿反光背心，违反公司安全管理条例，给予其20元考核。</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</si>
  <si>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06 </t>
    </r>
    <r>
      <rPr>
        <b/>
        <sz val="16"/>
        <rFont val="宋体"/>
        <charset val="134"/>
      </rPr>
      <t>月员工奖惩登记表                     QR7.2-11NO.</t>
    </r>
    <r>
      <rPr>
        <b/>
        <u/>
        <sz val="16"/>
        <rFont val="宋体"/>
        <charset val="134"/>
      </rPr>
      <t xml:space="preserve">      　  </t>
    </r>
  </si>
  <si>
    <t>2024.6.20</t>
  </si>
  <si>
    <t>2024.6.21</t>
  </si>
  <si>
    <t>2024.6.24</t>
  </si>
  <si>
    <t>2024.6.26</t>
  </si>
  <si>
    <t>2024.06.07</t>
  </si>
  <si>
    <t>2024.07.05</t>
  </si>
  <si>
    <t>1-9汇总</t>
  </si>
  <si>
    <t>6月20日下午16：12，安全和6S检查发泡车间叉车未按规定停放至指定区域钥匙未拔，经调查是成品贺楚平停放，根据相关规定给予其考核20元</t>
  </si>
  <si>
    <t>6月20日下午检查，总装物流通道占道，P203面套落地，给予总装车间前后排各考核20元。</t>
  </si>
  <si>
    <t>6月19日山东潍坊客户反馈我司P203后排面套批量褶皱，经查6月12日生产过程中罗亚南和陈明发现后排包覆后褶皱问题到质量群，未组织评审，生产完直接入库发货，给予罗亚南和陈明各考核50元</t>
  </si>
  <si>
    <t>6月21北汽客户反馈发现C40D后排整体头枕批量灰尘未处理干净发货到客户端，经查头枕装配人员为李知洋，下线检验员为贺王瑜，给予两人各考核50元。</t>
  </si>
  <si>
    <t>6月21日晚18:49，发泡平台P1.1白料罐漏料严重，经查是料罐转向阀故障未及时查看和维修造成，根绝相关规定给予何柒林考核100元。</t>
  </si>
  <si>
    <t>2024.06.26</t>
  </si>
  <si>
    <t>6月25日山东潍坊客户反馈P203后排坐垫漏装SBR，经查此批次后排座椅为6月20日生产，给予后排装配员工胡迎春和旷巧平各考核50元，下线检验员袁艳香考核30元，班长罗亚南连带考核20元</t>
  </si>
  <si>
    <t>6月4日下午19:01左右，总装后排刘启生产P203时手受伤，给予其本人及直属领导各考核50元。</t>
  </si>
  <si>
    <t>7月4日山东潍坊客户反馈P203后排座漏装小饰盖，经查此批次座椅为1号生产，饰盖装配员工陈年石和林虎考核200元/人，下线员工陈浪和郭正军考核200元/人，下线检验员袁艳香考核200元，班长管理失职考核50元。</t>
  </si>
  <si>
    <t>7月4日山东潍坊客户反馈P203后排靠背骨架漏装挂钩，给予焊接车间考核200元，班长管理失职考核50元。</t>
  </si>
  <si>
    <t>日期：2024年7月5日</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</si>
  <si>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07 </t>
    </r>
    <r>
      <rPr>
        <b/>
        <sz val="16"/>
        <rFont val="宋体"/>
        <charset val="134"/>
      </rPr>
      <t>月员工奖惩登记表                     QR7.2-11NO.</t>
    </r>
    <r>
      <rPr>
        <b/>
        <u/>
        <sz val="16"/>
        <rFont val="宋体"/>
        <charset val="134"/>
      </rPr>
      <t xml:space="preserve">      　  </t>
    </r>
  </si>
  <si>
    <t>2024.7.6</t>
  </si>
  <si>
    <t>2024.7.10</t>
  </si>
  <si>
    <t>2024.7.11</t>
  </si>
  <si>
    <t>1-5汇总</t>
  </si>
  <si>
    <t>2024.08.07</t>
  </si>
  <si>
    <t>2024.07.06</t>
  </si>
  <si>
    <t>7月5日进行安全检查，发现成品库谢扬洪在叉车操作时未按公司佩戴反光背心及安全帽，重复发生项，决定对谢扬洪考核50元，对刘文向考核20元。</t>
  </si>
  <si>
    <t>2024.07.10</t>
  </si>
  <si>
    <t>7月10日公司安全检查发现总装头枕工装阻挡电控箱，存在安全隐患，重复发生，现对头枕包覆人员刘孝其和冉景斌考核20元/人。</t>
  </si>
  <si>
    <t>7月10日生产的P203前排副驾手动座框，员工装配时把主驾当成副驾装配10台，经查装配员工吴陈请假，欧响亮安排曾李文顶岗，给予曾李文考核200元，欧响亮连带考核50元</t>
  </si>
  <si>
    <t>2024.07.18</t>
  </si>
  <si>
    <t>7月18日，公司进行安全检查，发泡车间电控箱未关闭及托盘垒加过高，对发泡车间进行40元考核。</t>
  </si>
  <si>
    <t>2024.07.25</t>
  </si>
  <si>
    <t>7月10日总装车间余斌下班被湘B77080小车发生碰撞，余斌右肩右上肩软组织挫伤，给予其本人及其直属领导各考核50元。</t>
  </si>
  <si>
    <t>日期：2024年8月7日</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</si>
  <si>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08 </t>
    </r>
    <r>
      <rPr>
        <b/>
        <sz val="16"/>
        <rFont val="宋体"/>
        <charset val="134"/>
      </rPr>
      <t>月员工奖惩登记表                     QR7.2-11NO.</t>
    </r>
    <r>
      <rPr>
        <b/>
        <u/>
        <sz val="16"/>
        <rFont val="宋体"/>
        <charset val="134"/>
      </rPr>
      <t xml:space="preserve">      　  </t>
    </r>
  </si>
  <si>
    <t>2024.8.8</t>
  </si>
  <si>
    <t>2024.8.14</t>
  </si>
  <si>
    <t>2024.8.22</t>
  </si>
  <si>
    <t>2024.09.04</t>
  </si>
  <si>
    <t>2024.08.08</t>
  </si>
  <si>
    <t>8月8日安全检查发现成品库叉车钥匙未拔，多次提醒未改正，对成品库考核40元。</t>
  </si>
  <si>
    <t>2024.08.13</t>
  </si>
  <si>
    <t>8月13日上午8点20走呀，总装车间曹卫清和李知洋在7厂外围抽烟，根据相关管理规定，给予2人各考核500元。</t>
  </si>
  <si>
    <t>2024.08.14</t>
  </si>
  <si>
    <t>8月14日上午，生产制造部员工冉景斌上班时间不在工作区域上班，私自在发泡休息区睡觉，根据相关管理规定，给予冉景斌考核50元。</t>
  </si>
  <si>
    <t>2024.08.22</t>
  </si>
  <si>
    <t>8月22日山东潍坊客户反馈9203前排座框漏打M8螺线，经查此批次后排座椅为8月10日生产，装配员工吴陈、检验员贺王瑜各考核50元、班长罗亚南连带考核30元</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</si>
  <si>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09 </t>
    </r>
    <r>
      <rPr>
        <b/>
        <sz val="16"/>
        <rFont val="宋体"/>
        <charset val="134"/>
      </rPr>
      <t>月员工奖惩登记表                     QR7.2-11NO.</t>
    </r>
    <r>
      <rPr>
        <b/>
        <u/>
        <sz val="16"/>
        <rFont val="宋体"/>
        <charset val="134"/>
      </rPr>
      <t xml:space="preserve">      　  </t>
    </r>
  </si>
  <si>
    <t>2024.09.15</t>
  </si>
  <si>
    <t>2024.09.29</t>
  </si>
  <si>
    <t>2024.10.11</t>
  </si>
  <si>
    <t>9月7/12/15江西南昌客户反馈金琥主副驾座椅漏装头枕导套，经查此批次座椅为9月生产，给予装配林虎、下线郭正军、排查刘辉兵各考核50元，班长连带考核50元。</t>
  </si>
  <si>
    <t xml:space="preserve"> 2024年9月28日，早上8点25分左右，焊接车间员工彭孜刚在备C32B前排背物料过程中，弯腰备料突然扭到了腰，上报工伤，给予其本人及直属领导各考核50元</t>
  </si>
  <si>
    <t>24.10.11</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</si>
  <si>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10 </t>
    </r>
    <r>
      <rPr>
        <b/>
        <sz val="16"/>
        <rFont val="宋体"/>
        <charset val="134"/>
      </rPr>
      <t>月员工奖惩登记表                     QR7.2-11NO.</t>
    </r>
    <r>
      <rPr>
        <b/>
        <u/>
        <sz val="16"/>
        <rFont val="宋体"/>
        <charset val="134"/>
      </rPr>
      <t xml:space="preserve">      　  </t>
    </r>
  </si>
  <si>
    <t>2024.10.15</t>
  </si>
  <si>
    <t>3和8</t>
  </si>
  <si>
    <t>2024.10.18</t>
  </si>
  <si>
    <t>2024.10.23</t>
  </si>
  <si>
    <t>2024.10.24</t>
  </si>
  <si>
    <t>2-9汇总</t>
  </si>
  <si>
    <t>24年8月计划员齐承平漏排山东潍坊福田8月23锁定计划25台份，导致缺件溢出，我司对溢出座椅补件花费3千元，现对齐承平经济考核300元。10月工资体现</t>
  </si>
  <si>
    <t>焊接车间员工伍志强未按工艺要求执行，导致P203前排背骨架拆解重新补焊，对其考核100元。</t>
  </si>
  <si>
    <t>郭望</t>
  </si>
  <si>
    <t>10月18日公司安全检查，焊接C32B前排背手工焊区域，地面很多纸箱，物料员未按要求用标准工装定容定量上线，对物料科考核50元。</t>
  </si>
  <si>
    <t>10月17/22江西南昌客户端反馈金琥主驾座椅螺丝没打紧，重复发生4起，经查为10月生产，对装配林虎考核50元，下线员工郭望考核50元，班长连带考核20元。</t>
  </si>
  <si>
    <t>10月23北汽下线C40D后排整体F09头枕插错，经查头枕岗位人员郭正军，给予其考核50元</t>
  </si>
  <si>
    <t>月底订单集中交付，焊接人员编制不能满足需求，为保供货，10月23起焊接工作时间调整为8对8，车间主任下午6点半组织开会，伍志强、吴进军。彭孜刚、李石云提前下班，未参加会议，给予其4人各考核20元/人。</t>
  </si>
  <si>
    <t>2024.10.27</t>
  </si>
  <si>
    <t>10月27总装车间下线C40D后排座椅发现焊接供货的后排整体解锁支架批量脱焊，经查此批次后排补焊人员为彭光宏，给予其罚款50元</t>
  </si>
  <si>
    <t>2024.10.28</t>
  </si>
  <si>
    <t>10月28日公司安全检查，焊接手工焊区域，地面很多纸箱，物料员未按要求用标准工装定容定量上线，对物料科考核50元。</t>
  </si>
  <si>
    <t>2024.10.29</t>
  </si>
  <si>
    <t>10月29山东潍坊工厂反馈我司供货P203后排漏装SBR4件，经查此批次为3月份前排生产，给予装配苏超考核50元，下线员工贺王瑜考核50元，班长欧响亮连带考核30元</t>
  </si>
  <si>
    <t>小时工</t>
  </si>
  <si>
    <t>2024.11.7</t>
  </si>
  <si>
    <r>
      <rPr>
        <b/>
        <sz val="16"/>
        <rFont val="宋体"/>
        <charset val="134"/>
      </rPr>
      <t xml:space="preserve">                </t>
    </r>
    <r>
      <rPr>
        <b/>
        <u/>
        <sz val="16"/>
        <rFont val="宋体"/>
        <charset val="134"/>
      </rPr>
      <t xml:space="preserve"> 2024 </t>
    </r>
    <r>
      <rPr>
        <b/>
        <sz val="16"/>
        <rFont val="宋体"/>
        <charset val="134"/>
      </rPr>
      <t>年</t>
    </r>
    <r>
      <rPr>
        <b/>
        <u/>
        <sz val="16"/>
        <rFont val="宋体"/>
        <charset val="134"/>
      </rPr>
      <t xml:space="preserve"> 11 </t>
    </r>
    <r>
      <rPr>
        <b/>
        <sz val="16"/>
        <rFont val="宋体"/>
        <charset val="134"/>
      </rPr>
      <t>月员工奖惩登记表                     QR7.2-11NO.</t>
    </r>
    <r>
      <rPr>
        <b/>
        <u/>
        <sz val="16"/>
        <rFont val="宋体"/>
        <charset val="134"/>
      </rPr>
      <t xml:space="preserve">      　  </t>
    </r>
  </si>
  <si>
    <t>2024.11.13</t>
  </si>
  <si>
    <t>2024.11.14</t>
  </si>
  <si>
    <t>2024.11.17</t>
  </si>
  <si>
    <t>2024.11.23</t>
  </si>
  <si>
    <t>2024.11.20</t>
  </si>
  <si>
    <t>2024.12.10</t>
  </si>
  <si>
    <t>11月13日9点30分左右，车间主任对焊接6S检查发现8个问题点，针对检查结果对焊接车间考核100元。</t>
  </si>
  <si>
    <t>11月12日下班后陈爱军和王威没按安排完成清理垃圾小车工作，11月9日未清理警告过一次，给予陈爱军考核50元，王威新进员工考核20元。</t>
  </si>
  <si>
    <t>蔡归仓</t>
  </si>
  <si>
    <t>11月6日-7日生产的麦格纳HA2前排背产品发放客户端优3个漏放钢丝和2个修补不良被客户投诉退回，给予肖春菊50元考核，孟君30元的考核</t>
  </si>
  <si>
    <t>王威</t>
  </si>
  <si>
    <t>孟君</t>
  </si>
  <si>
    <t>赵林波</t>
  </si>
  <si>
    <t>田贵</t>
  </si>
  <si>
    <r>
      <rPr>
        <sz val="10"/>
        <color rgb="FF0000FF"/>
        <rFont val="Calibri"/>
        <charset val="134"/>
      </rPr>
      <t>①</t>
    </r>
    <r>
      <rPr>
        <sz val="10"/>
        <color rgb="FF0000FF"/>
        <rFont val="宋体"/>
        <charset val="134"/>
        <scheme val="minor"/>
      </rPr>
      <t xml:space="preserve">11月13生产的P203中配座椅后排80%严重褶皱，经查面套大部分是8月9日的库存，仓管人员未及时做先进先出管理和物料保管工作
</t>
    </r>
    <r>
      <rPr>
        <sz val="10"/>
        <color rgb="FF0000FF"/>
        <rFont val="Calibri"/>
        <charset val="134"/>
      </rPr>
      <t>②</t>
    </r>
    <r>
      <rPr>
        <sz val="10"/>
        <color rgb="FF0000FF"/>
        <rFont val="宋体"/>
        <charset val="134"/>
      </rPr>
      <t>质量判定不合格座椅要求产线更换新面套，车间产线不重视，只更换</t>
    </r>
    <r>
      <rPr>
        <sz val="10"/>
        <color rgb="FF0000FF"/>
        <rFont val="宋体"/>
        <charset val="134"/>
        <scheme val="minor"/>
      </rPr>
      <t>18件未经检验强行入库发货，给予物料员殷胜考核200元，物料科长连带考核50元，生管部长连带考核50元，产线班长欧响亮不按要求返修考核100元</t>
    </r>
  </si>
  <si>
    <t>11月16日下班后，张迪辉、赵林波、吴国秋未按要求把环线卫生打扫干净，给予张迪辉、赵林波、吴国秋没人各考核20元。如有下次双倍考核</t>
  </si>
  <si>
    <t>11月22日下午车间主任查岗过程中，总装后排林虎未到岗，通知班长联系，林虎中午在宿舍休息下午1点08才到岗，多次迟到，给予林虎考核50元。</t>
  </si>
  <si>
    <t>11月7日金琥工厂反馈我司金琥副驾漏装头枕导套4起，经查此批次为后排线生产，给予装配员工尹建龙、田贵、刘志平考核50元；下线员工郭望考核50元，班长罗亚南连带考核30元</t>
  </si>
  <si>
    <t>2024年11月23日上午10时左右，园区物业联合各企业宿管员对宿舍楼进行安全隐患排查，222宿舍电线私拉乱接，宿舍无人电饭煲电未断；209宿舍有做饭用品；给予员工宿舍209和222经济处罚各50元</t>
  </si>
  <si>
    <t>康应根</t>
  </si>
  <si>
    <t>孟华君</t>
  </si>
  <si>
    <t>唐贵</t>
  </si>
  <si>
    <t>尹健龙</t>
  </si>
  <si>
    <t>赵凌波</t>
  </si>
  <si>
    <r>
      <rPr>
        <b/>
        <sz val="16"/>
        <rFont val="宋体"/>
        <charset val="134"/>
      </rPr>
      <t xml:space="preserve">                </t>
    </r>
    <r>
      <rPr>
        <b/>
        <u/>
        <sz val="16"/>
        <rFont val="宋体"/>
        <charset val="134"/>
      </rPr>
      <t xml:space="preserve"> 2025 </t>
    </r>
    <r>
      <rPr>
        <b/>
        <sz val="16"/>
        <rFont val="宋体"/>
        <charset val="134"/>
      </rPr>
      <t>年</t>
    </r>
    <r>
      <rPr>
        <b/>
        <u/>
        <sz val="16"/>
        <rFont val="宋体"/>
        <charset val="134"/>
      </rPr>
      <t xml:space="preserve"> 01 </t>
    </r>
    <r>
      <rPr>
        <b/>
        <sz val="16"/>
        <rFont val="宋体"/>
        <charset val="134"/>
      </rPr>
      <t>月员工奖惩登记表                     QR7.2-11NO.</t>
    </r>
    <r>
      <rPr>
        <b/>
        <u/>
        <sz val="16"/>
        <rFont val="宋体"/>
        <charset val="134"/>
      </rPr>
      <t xml:space="preserve">      　  </t>
    </r>
  </si>
  <si>
    <t>2025.01.13</t>
  </si>
  <si>
    <t>2025.01.21</t>
  </si>
  <si>
    <t>2025.02.13</t>
  </si>
  <si>
    <t>1月9日检查嚼槟榔及槟榔渣情况，设备科考核10元，总装车间50元，焊接车间30元，发泡车间70元；陈锦、贺海岸、卢中华各10元，王尚嚼槟榔2次考核30元</t>
  </si>
  <si>
    <t>贺楚平卸料时转桶不小心把白料漏在地上，大概遗漏40斤公司损失520元，为杜绝此类事件，给予贺楚平处罚100元</t>
  </si>
  <si>
    <t>陈锦</t>
  </si>
  <si>
    <t>2025.02.02</t>
  </si>
  <si>
    <t>比亚迪保供交付，1月25-27日聪焊接和科室抽调人员支援生产（含去长沙做现服），车间一线人员奖励100元/天，科室人员给予200元/天</t>
  </si>
  <si>
    <t>王尚</t>
  </si>
  <si>
    <t>设备科</t>
  </si>
  <si>
    <t>曾亮</t>
  </si>
  <si>
    <t>罗文武</t>
  </si>
  <si>
    <t>李需</t>
  </si>
  <si>
    <t>陈秭鑫</t>
  </si>
  <si>
    <t>黄杰</t>
  </si>
  <si>
    <t>日期：2025年2月8日</t>
  </si>
  <si>
    <t>董婧雯</t>
  </si>
  <si>
    <t>段明</t>
  </si>
  <si>
    <t>谷陵娇</t>
  </si>
  <si>
    <t>李力争</t>
  </si>
  <si>
    <t>刘伟</t>
  </si>
  <si>
    <t>刘湘宇</t>
  </si>
  <si>
    <t>饶泽林</t>
  </si>
  <si>
    <t>谢桂华</t>
  </si>
  <si>
    <t>张忠宝</t>
  </si>
  <si>
    <t>罗向锋</t>
  </si>
  <si>
    <t>张远</t>
  </si>
  <si>
    <t>唐亮</t>
  </si>
  <si>
    <t>袁稀林</t>
  </si>
  <si>
    <r>
      <rPr>
        <b/>
        <sz val="16"/>
        <rFont val="宋体"/>
        <charset val="134"/>
      </rPr>
      <t xml:space="preserve">                </t>
    </r>
    <r>
      <rPr>
        <b/>
        <u/>
        <sz val="16"/>
        <rFont val="宋体"/>
        <charset val="134"/>
      </rPr>
      <t xml:space="preserve"> 2025 </t>
    </r>
    <r>
      <rPr>
        <b/>
        <sz val="16"/>
        <rFont val="宋体"/>
        <charset val="134"/>
      </rPr>
      <t>年</t>
    </r>
    <r>
      <rPr>
        <b/>
        <u/>
        <sz val="16"/>
        <rFont val="宋体"/>
        <charset val="134"/>
      </rPr>
      <t xml:space="preserve"> 2 </t>
    </r>
    <r>
      <rPr>
        <b/>
        <sz val="16"/>
        <rFont val="宋体"/>
        <charset val="134"/>
      </rPr>
      <t>月员工奖惩登记表                     QR7.2-11NO.</t>
    </r>
    <r>
      <rPr>
        <b/>
        <u/>
        <sz val="16"/>
        <rFont val="宋体"/>
        <charset val="134"/>
      </rPr>
      <t xml:space="preserve">      　  </t>
    </r>
  </si>
  <si>
    <t>25.2.5</t>
  </si>
  <si>
    <t>25.2.6</t>
  </si>
  <si>
    <t>25.2.8</t>
  </si>
  <si>
    <t>2025.02.12</t>
  </si>
  <si>
    <t>2025.02.21</t>
  </si>
  <si>
    <r>
      <rPr>
        <sz val="9"/>
        <color theme="1"/>
        <rFont val="宋体"/>
        <charset val="134"/>
        <scheme val="minor"/>
      </rPr>
      <t>1</t>
    </r>
    <r>
      <rPr>
        <sz val="9"/>
        <color theme="1"/>
        <rFont val="宋体"/>
        <charset val="134"/>
      </rPr>
      <t>~</t>
    </r>
    <r>
      <rPr>
        <sz val="9"/>
        <color theme="1"/>
        <rFont val="宋体"/>
        <charset val="134"/>
        <scheme val="minor"/>
      </rPr>
      <t>8</t>
    </r>
  </si>
  <si>
    <t>2025.03.10</t>
  </si>
  <si>
    <t>2025.2.5</t>
  </si>
  <si>
    <t>2月5日晚上19点30分，物料仓管员邹涛涛盘点数量不准，未到下班时间离岗，根据相关规定给予其经济处罚50元。</t>
  </si>
  <si>
    <t>2025.2.6</t>
  </si>
  <si>
    <t>2月6日下午13:30，物料仓管员殷胜上班时睡觉，给予其经济处罚50元</t>
  </si>
  <si>
    <t>邹涛涛</t>
  </si>
  <si>
    <t>2024年度优秀个人7人</t>
  </si>
  <si>
    <t>2025.2.12</t>
  </si>
  <si>
    <t>2.12下午5点比亚迪项目会生制部长曹蜜、成品科长刘文向、物料主管谭海波、发泡主任张海波、市场营销经理赵五祥迟到，考核每人200元整</t>
  </si>
  <si>
    <t>谭海波</t>
  </si>
  <si>
    <t>25.2.21</t>
  </si>
  <si>
    <t>2月21日属于仓管员殷胜驾驶员调角器芯盘连动杆物料库存数100件未及时告知采购员，严重影响交付，根据相关规定给予其经济处罚100元</t>
  </si>
  <si>
    <t>25.2.19</t>
  </si>
  <si>
    <t>25年2月17-19日发泡A班班长岑世红未请假3天没来上班，给予其旷工三天考核处理</t>
  </si>
  <si>
    <t>2月21日李知洋8点20分左右外出买早餐，边吃早餐边回车间，车间主任巡视车间过程发现次员工上班时间私自外出，给予其考核20元，班长连带考核10元</t>
  </si>
  <si>
    <t>25.3.4</t>
  </si>
  <si>
    <t>3月4日南昌金琥工厂反馈供货座椅漏装安全带锁扣，经查为2月24日前排线生产，给予装配员工吴陈和曾李文各考核100元，下线检验员贺王瑜考核50元，班长连带考核30元</t>
  </si>
  <si>
    <t>日期：2025年3月10日</t>
  </si>
  <si>
    <t>25.3.12</t>
  </si>
  <si>
    <r>
      <rPr>
        <b/>
        <sz val="16"/>
        <rFont val="宋体"/>
        <charset val="134"/>
      </rPr>
      <t xml:space="preserve">                </t>
    </r>
    <r>
      <rPr>
        <b/>
        <u/>
        <sz val="16"/>
        <rFont val="宋体"/>
        <charset val="134"/>
      </rPr>
      <t xml:space="preserve"> 2025 </t>
    </r>
    <r>
      <rPr>
        <b/>
        <sz val="16"/>
        <rFont val="宋体"/>
        <charset val="134"/>
      </rPr>
      <t>年</t>
    </r>
    <r>
      <rPr>
        <b/>
        <u/>
        <sz val="16"/>
        <rFont val="宋体"/>
        <charset val="134"/>
      </rPr>
      <t xml:space="preserve"> 03 </t>
    </r>
    <r>
      <rPr>
        <b/>
        <sz val="16"/>
        <rFont val="宋体"/>
        <charset val="134"/>
      </rPr>
      <t>月员工奖惩登记表                     QR7.2-11NO.</t>
    </r>
    <r>
      <rPr>
        <b/>
        <u/>
        <sz val="16"/>
        <rFont val="宋体"/>
        <charset val="134"/>
      </rPr>
      <t xml:space="preserve">      　  </t>
    </r>
  </si>
  <si>
    <t>2025.03.24</t>
  </si>
  <si>
    <t>2025.03.27</t>
  </si>
  <si>
    <r>
      <rPr>
        <sz val="9"/>
        <color theme="1"/>
        <rFont val="宋体"/>
        <charset val="134"/>
        <scheme val="minor"/>
      </rPr>
      <t>1</t>
    </r>
    <r>
      <rPr>
        <sz val="9"/>
        <color theme="1"/>
        <rFont val="宋体"/>
        <charset val="134"/>
      </rPr>
      <t>~</t>
    </r>
    <r>
      <rPr>
        <sz val="9"/>
        <color theme="1"/>
        <rFont val="宋体"/>
        <charset val="134"/>
        <scheme val="minor"/>
      </rPr>
      <t>4</t>
    </r>
  </si>
  <si>
    <t>25.4.10</t>
  </si>
  <si>
    <t>3月23日线上放骨架人员易智增、贺振杰因注意力不集中造成4个UNEA大座产品报废，给予贺振杰考核50元，易智增考核100元</t>
  </si>
  <si>
    <t>因工作失误转移HA5物料时仓管员混装1000套EWEA内衬到合肥比亚迪，经谭海波出差清点HA5物料时发现从合肥快递退回，产生快递费525元，因谭海波监管不到位考核50元</t>
  </si>
  <si>
    <t>易智增</t>
  </si>
  <si>
    <t>3月27日总装焊接员工早会，李知洋、杨亮亮、邓日顺、刘谦4人迟到，各考核20元/人</t>
  </si>
  <si>
    <t>贺振杰</t>
  </si>
  <si>
    <t>3月24-27开班生产物料员未备好当天物料，导致总装开班没有物料无法生产，生产过程中频繁缺物料，多次发生，对物料科考核200元.</t>
  </si>
  <si>
    <r>
      <rPr>
        <b/>
        <sz val="16"/>
        <rFont val="宋体"/>
        <charset val="134"/>
      </rPr>
      <t xml:space="preserve">                </t>
    </r>
    <r>
      <rPr>
        <b/>
        <u/>
        <sz val="16"/>
        <rFont val="宋体"/>
        <charset val="134"/>
      </rPr>
      <t xml:space="preserve"> 2025 </t>
    </r>
    <r>
      <rPr>
        <b/>
        <sz val="16"/>
        <rFont val="宋体"/>
        <charset val="134"/>
      </rPr>
      <t>年</t>
    </r>
    <r>
      <rPr>
        <b/>
        <u/>
        <sz val="16"/>
        <rFont val="宋体"/>
        <charset val="134"/>
      </rPr>
      <t xml:space="preserve"> 04 </t>
    </r>
    <r>
      <rPr>
        <b/>
        <sz val="16"/>
        <rFont val="宋体"/>
        <charset val="134"/>
      </rPr>
      <t>月员工奖惩登记表                     QR7.2-11NO.</t>
    </r>
    <r>
      <rPr>
        <b/>
        <u/>
        <sz val="16"/>
        <rFont val="宋体"/>
        <charset val="134"/>
      </rPr>
      <t xml:space="preserve">      　  </t>
    </r>
  </si>
  <si>
    <t>2025.04.22</t>
  </si>
  <si>
    <t>2025.04.21</t>
  </si>
  <si>
    <t>2025.04.24</t>
  </si>
  <si>
    <t>2025.04.3</t>
  </si>
  <si>
    <t>25.5.6</t>
  </si>
  <si>
    <r>
      <rPr>
        <sz val="10"/>
        <rFont val="宋体"/>
        <charset val="134"/>
        <scheme val="minor"/>
      </rPr>
      <t>1</t>
    </r>
    <r>
      <rPr>
        <sz val="10"/>
        <rFont val="宋体"/>
        <charset val="134"/>
      </rPr>
      <t>~</t>
    </r>
    <r>
      <rPr>
        <sz val="10"/>
        <rFont val="宋体"/>
        <charset val="134"/>
        <scheme val="minor"/>
      </rPr>
      <t>5</t>
    </r>
  </si>
  <si>
    <t>25.5.12</t>
  </si>
  <si>
    <r>
      <rPr>
        <sz val="10"/>
        <color rgb="FF0000FF"/>
        <rFont val="宋体"/>
        <charset val="134"/>
        <scheme val="minor"/>
      </rPr>
      <t>4月22日17点左右安排蒋正林协助生管装货，多次要求拒不服从安排导致装货延迟，根据</t>
    </r>
    <r>
      <rPr>
        <sz val="9"/>
        <color rgb="FF0000FF"/>
        <rFont val="宋体"/>
        <charset val="134"/>
        <scheme val="minor"/>
      </rPr>
      <t>《员工手册》对其考核110元。</t>
    </r>
  </si>
  <si>
    <t>4月20日发泡员工王洋、曾选泽在洗手间吸烟，面对领导完全无视，给予王洋退回劳务处理，曾选泽给予500元经济处罚。</t>
  </si>
  <si>
    <t>曾选泽</t>
  </si>
  <si>
    <t>彭畅畅</t>
  </si>
  <si>
    <t>2025年4月24日上午11时17分，比亚迪项目内部沟通群内现服反馈客户处发泡产品多个未修补或修补不良，经查日期章为4月23日晚班生产产品，未盖检验章
根据公司相关规定，给予打磨区检验员彭畅畅和晚班发货人员殷耀华经济处罚各50元，晚班主管肖燕丹和成品主管刘文向连带责任警告处理，给予运营总监卢中华和生产制造部部长曹蜜管理责任考核，并全厂通报批评处理！</t>
  </si>
  <si>
    <t>殷耀华</t>
  </si>
  <si>
    <t>2025.04.03</t>
  </si>
  <si>
    <t>2025年4月3日，由于生产管理部-成品科装车发货人员及物流公司未对出库产品数量进行核对，造成比亚迪发泡发货装车数量少数一个（物料号：17020567-00，UNEA-6805100WB主驾靠背发泡-带通风，销售单价44.49元），客户按少一罚十，给我司造成经济损失444.9元。
现申请对生产管理部-成品科装车发货人员及物流公司共同经济考核450元，各承担一半。</t>
  </si>
  <si>
    <t>2025.5.6</t>
  </si>
  <si>
    <t>因客户比亚迪交付数量增加，模具只有4套，从4月7日起白晚班每天休息时间安排人员加班，加班费为40元/小时；
1.晚班加班生产时间从4月7日-4月30日每天加班1小时合计22天，加班人员及加班费分别为：麻志超880元；李慧玲760元；肖燕丹840元；唐亮400元；赵琦360元；王西
明720元，陈爱军400；吴国秋120元；肖春菊120；毛伟40元；宋娟40元。
2.白班加班时间从4月7日-4月29日合计21天，加班人员及加班费分别为：张忠宝
620元；赵新辉660元；左昌福520；张迪辉40元；戴丽娟660元；申喜华40元；林虎
40元。</t>
  </si>
  <si>
    <t>宋娟</t>
  </si>
  <si>
    <t>日期：2025年4月28日</t>
  </si>
  <si>
    <r>
      <rPr>
        <b/>
        <sz val="16"/>
        <rFont val="宋体"/>
        <charset val="134"/>
      </rPr>
      <t xml:space="preserve">                </t>
    </r>
    <r>
      <rPr>
        <b/>
        <u/>
        <sz val="16"/>
        <rFont val="宋体"/>
        <charset val="134"/>
      </rPr>
      <t xml:space="preserve"> 2025 </t>
    </r>
    <r>
      <rPr>
        <b/>
        <sz val="16"/>
        <rFont val="宋体"/>
        <charset val="134"/>
      </rPr>
      <t>年</t>
    </r>
    <r>
      <rPr>
        <b/>
        <u/>
        <sz val="16"/>
        <rFont val="宋体"/>
        <charset val="134"/>
      </rPr>
      <t xml:space="preserve"> 07 </t>
    </r>
    <r>
      <rPr>
        <b/>
        <sz val="16"/>
        <rFont val="宋体"/>
        <charset val="134"/>
      </rPr>
      <t>月员工奖惩登记表        QR7.2-11NO.</t>
    </r>
    <r>
      <rPr>
        <b/>
        <u/>
        <sz val="16"/>
        <rFont val="宋体"/>
        <charset val="134"/>
      </rPr>
      <t xml:space="preserve">      　  </t>
    </r>
  </si>
  <si>
    <t>2025.07.09</t>
  </si>
  <si>
    <t>2025.07.16</t>
  </si>
  <si>
    <t>2025.07.14</t>
  </si>
  <si>
    <t>2025.07.17</t>
  </si>
  <si>
    <t>2025.07.18</t>
  </si>
  <si>
    <t>2025.07.25</t>
  </si>
  <si>
    <t>2025.07.31</t>
  </si>
  <si>
    <r>
      <rPr>
        <sz val="9"/>
        <color theme="1"/>
        <rFont val="宋体"/>
        <charset val="134"/>
        <scheme val="minor"/>
      </rPr>
      <t>1</t>
    </r>
    <r>
      <rPr>
        <sz val="9"/>
        <color theme="1"/>
        <rFont val="宋体"/>
        <charset val="134"/>
      </rPr>
      <t>~</t>
    </r>
    <r>
      <rPr>
        <sz val="9"/>
        <color theme="1"/>
        <rFont val="宋体"/>
        <charset val="134"/>
        <scheme val="minor"/>
      </rPr>
      <t>10</t>
    </r>
  </si>
  <si>
    <t>25.8.11</t>
  </si>
  <si>
    <t>7月9日17：05左右，发泡员工李水平在脱模剂没到位的情况下无故对发泡设备拉下紧急停止开关，造成设备维修费用在1500元左右，对其给予负激励500元</t>
  </si>
  <si>
    <t>7月8日，发泡车间马凤班长安排彭光宏打扫发泡休息室，不服从安排，给予其考核50元</t>
  </si>
  <si>
    <t>李水平</t>
  </si>
  <si>
    <t>刘爱国</t>
  </si>
  <si>
    <t>盛鹏威</t>
  </si>
  <si>
    <t>彭洪准</t>
  </si>
  <si>
    <t>黄翠兰</t>
  </si>
  <si>
    <t>蔡建兵</t>
  </si>
  <si>
    <t>2025.07.05</t>
  </si>
  <si>
    <t>7.19日客户反馈MRHB前排坐垫批量不良一次，考核检验员罗向锋50元；客户反馈UNEA大坐垫多料一次，考核检验员彭智勇50元；客户反馈UNEA前排靠背批量打磨不平一次，考核检验员卫伟伟50元；客户反馈MR产品批量修补不平一次，考核检验员彭智勇50元；21日客户返款装车不同产品混料一次，考核装车班组白班人员100元-陈钰</t>
  </si>
  <si>
    <t>彭智勇</t>
  </si>
  <si>
    <t>诸葛启发</t>
  </si>
  <si>
    <t>曹庆华</t>
  </si>
  <si>
    <t>2025年比亚迪送货以来少料混料多次发生，申请对发泡和生管成品考核500元</t>
  </si>
  <si>
    <t>卫伟伟</t>
  </si>
  <si>
    <t>陶勇军</t>
  </si>
  <si>
    <t>唐江山</t>
  </si>
  <si>
    <t>曾建伟</t>
  </si>
  <si>
    <t>7月14日白班生产下线，班长马凤检查现场发现装车区通道没有打扫干净，查此区域卫生责任人是盛鹏威和诸葛启发，班长要求后没有回来再次打扫，后由唐江山代为打扫，对此对盛鹏威和诸葛启发考核10元/人，唐江山奖励20元</t>
  </si>
  <si>
    <t>陈钰</t>
  </si>
  <si>
    <t>曾丽梅</t>
  </si>
  <si>
    <t>7月17日白班生产不良分析发现有3件UNEA产品开模撕裂，3件UNEA大座漏放骨架造成6件产品报废，对放大座骨架员工彭洪准考核30元，喷脱模剂员工王虎彪考核30元</t>
  </si>
  <si>
    <t>7月18日白班生产不良分析发现有5件UNEA四六分开模撕裂，1件UNEA小座漏放硬块造成6件产品报废，对小座漏放硬块员工黄翠兰考核10元，喷脱模剂员工王虎彪考核50元</t>
  </si>
  <si>
    <t>马凤</t>
  </si>
  <si>
    <t>高玉霞</t>
  </si>
  <si>
    <t>2025.07.19</t>
  </si>
  <si>
    <t>7月19日白班生产不良分析发现有5件UNEA四六分开模撕裂，4件UNEA小座漏放硬块造成10件产品报废，对小座漏放硬块员工黄翠兰考核40元，喷脱模剂员工王虎彪考核50元</t>
  </si>
  <si>
    <t>比亚迪因发泡修补不良来料混装等索赔考核3645.47元，转嫁考核人员如下：发泡车间张忠宝200元，赵新辉300元，麻志超200元，肖燕丹500元，张海波500元，马凤300元；2检验员考核彭健200元，彭智勇200元，罗向锋300元，卫伟伟200元，剩余745.47元分摊2个班组修补打磨人员</t>
  </si>
  <si>
    <t>赵亮</t>
  </si>
  <si>
    <t>7月23日客户反馈UNEA前排坐垫批量不良，考核检验员彭健、彭智勇各50元。25日反馈MRHK四六分背修不良考核检验员李需考核50元；28日反馈UNEA前排靠背批量打磨不平考核检验员彭健50元；23日反馈UN产品混装1次，MR产品混装，考核装车人员唐江山、诸葛启发各考核100元；24日客户反馈MR后排高低配混料1次，UN前排靠背高低配混装1次，装车发泡白班陈钰100元；25日反馈UN前排坐垫高低配混料1次，UN前排混装1次，装车人员蒋正林考核100元</t>
  </si>
  <si>
    <t>文磊</t>
  </si>
  <si>
    <t>王启明</t>
  </si>
  <si>
    <t>修补</t>
  </si>
  <si>
    <t>日期：2025年8月6日</t>
  </si>
  <si>
    <t>打磨修补</t>
  </si>
  <si>
    <t>刘军玲</t>
  </si>
  <si>
    <t>李湘泉</t>
  </si>
  <si>
    <t>瞿芬</t>
  </si>
  <si>
    <t>瞿欢</t>
  </si>
  <si>
    <t>刘红卫</t>
  </si>
  <si>
    <t>刘季香</t>
  </si>
  <si>
    <t>袁珊珊</t>
  </si>
  <si>
    <t>刘俊杰</t>
  </si>
  <si>
    <t>唐锋</t>
  </si>
  <si>
    <t>彭梅芳</t>
  </si>
  <si>
    <t>打磨</t>
  </si>
  <si>
    <t>张永桂</t>
  </si>
  <si>
    <t>王攀</t>
  </si>
  <si>
    <t>王明</t>
  </si>
  <si>
    <t>张超锋</t>
  </si>
  <si>
    <r>
      <rPr>
        <b/>
        <sz val="16"/>
        <rFont val="宋体"/>
        <charset val="134"/>
      </rPr>
      <t xml:space="preserve">                </t>
    </r>
    <r>
      <rPr>
        <b/>
        <u/>
        <sz val="16"/>
        <rFont val="宋体"/>
        <charset val="134"/>
      </rPr>
      <t xml:space="preserve"> 2025 </t>
    </r>
    <r>
      <rPr>
        <b/>
        <sz val="16"/>
        <rFont val="宋体"/>
        <charset val="134"/>
      </rPr>
      <t>年</t>
    </r>
    <r>
      <rPr>
        <b/>
        <u/>
        <sz val="16"/>
        <rFont val="宋体"/>
        <charset val="134"/>
      </rPr>
      <t xml:space="preserve"> 08 </t>
    </r>
    <r>
      <rPr>
        <b/>
        <sz val="16"/>
        <rFont val="宋体"/>
        <charset val="134"/>
      </rPr>
      <t>月员工奖惩登记表                     QR7.2-11NO.</t>
    </r>
    <r>
      <rPr>
        <b/>
        <u/>
        <sz val="16"/>
        <rFont val="宋体"/>
        <charset val="134"/>
      </rPr>
      <t xml:space="preserve">      　  </t>
    </r>
  </si>
  <si>
    <t>2025.08.05</t>
  </si>
  <si>
    <t>2025.08.12</t>
  </si>
  <si>
    <t>2025.08.15</t>
  </si>
  <si>
    <t>2025.08.19</t>
  </si>
  <si>
    <t>2025.08.18</t>
  </si>
  <si>
    <t>2025.08.17</t>
  </si>
  <si>
    <t>2025.08.11</t>
  </si>
  <si>
    <t>2025.08.23</t>
  </si>
  <si>
    <t>2025.08.21</t>
  </si>
  <si>
    <t>2025.08.20</t>
  </si>
  <si>
    <r>
      <rPr>
        <sz val="9"/>
        <color theme="1"/>
        <rFont val="宋体"/>
        <charset val="134"/>
        <scheme val="minor"/>
      </rPr>
      <t>1</t>
    </r>
    <r>
      <rPr>
        <sz val="9"/>
        <color theme="1"/>
        <rFont val="宋体"/>
        <charset val="134"/>
      </rPr>
      <t>~</t>
    </r>
    <r>
      <rPr>
        <sz val="9"/>
        <color theme="1"/>
        <rFont val="宋体"/>
        <charset val="134"/>
        <scheme val="minor"/>
      </rPr>
      <t>10汇总</t>
    </r>
  </si>
  <si>
    <t>2025.09.10</t>
  </si>
  <si>
    <t>25.8.5</t>
  </si>
  <si>
    <t>近期比亚迪发泡混料少料频发，比亚迪装车少数一个，客户对我司少一罚十，造成公司损失445元，考核转嫁相关部门，具体人员卢中华曹蜜分配</t>
  </si>
  <si>
    <t>25.8.12</t>
  </si>
  <si>
    <t>8月1日，生产的产品中70件不良，其中机故24件油污25件憋气8件开模撕裂4件小件放不到位3件漏气3漏放无纺布1件，塌泡1件破泡机变形1件，报废种类120KG，直接经济损失2800元，以上人为因素比较大尤其机故和油污，考核生产制造部员工。</t>
  </si>
  <si>
    <t>周建华</t>
  </si>
  <si>
    <t>李先文</t>
  </si>
  <si>
    <t>吴明贵</t>
  </si>
  <si>
    <t>8月15日发泡员工刘俊杰无故离岗，根据员工手册6.6.2条规定对其负激励5元</t>
  </si>
  <si>
    <t>刘顺新</t>
  </si>
  <si>
    <t>8月19日白班，生产不良品分析发现有1件UNEA四分背漏放胶片，4件UNEA四六分背和1件HA6六分背开模撕裂，造成6件报废，对UNEA四分背漏放胶片员工郭正军考核10元，造成开模撕裂员工王虎彪考核10元。</t>
  </si>
  <si>
    <t>吴明</t>
  </si>
  <si>
    <t>8月18日白班，生产不良品8件报废，3件漏放风扇支架，3件主座硬块偏位，1件MR四分座1件MR六分座硬块取模造成损失。对UNEA前排背漏放风扇支架员工李先文考核30元，UNEA主座员工黄翠兰考核30元，对MR四六分座硬块取模缺失员工吴明考核10元，李水平考核10元。</t>
  </si>
  <si>
    <t>8月17日白班，生产不良品分析有1件UNEA六分背漏放钢丝，针对黄翠兰这种工作不认真的行为给予负激励5元。</t>
  </si>
  <si>
    <t>8月11日生产员工彭光宏未按规定下班前把修补区的产品搬运至打磨区，造成修补区产品堆积，班组与本人强调后仍未执行，后刘顺新主动把彭光宏未搬去打磨区的产品搬至打磨区，申请对彭光宏警告处分一次，负激励50元，同时给予刘顺新奖励50元。</t>
  </si>
  <si>
    <t>8月23日刘志平未按规定下班前把INEA小座产品修补完成，直接把产品丢至控制柜前坪，班长与本人强调后仍未执行，根据员工手册相关规定，申请对刘志平警告处分一次，负激励30元。</t>
  </si>
  <si>
    <t>8月21日白班生产不良品分析发现，有1件INEA主座硬块偏位，一件副座漏放硬块，针对人为造成报废产品，对导致UNEA主座硬块偏位、副座漏放硬块员工黄翠兰考核20元。</t>
  </si>
  <si>
    <t>张波滔</t>
  </si>
  <si>
    <t>8月20白班生产不良品分析中发现有2件MR六分座取模导致硬块缺失造成产品报废，针对人为造成报废的产品，给公司造成损失，对MR六分座取模导致硬块缺失员工吴明贵考核10元，李水平考核10元。</t>
  </si>
  <si>
    <t>佘军</t>
  </si>
  <si>
    <t>日期：2025年9月8日</t>
  </si>
  <si>
    <t>25.9.10</t>
  </si>
  <si>
    <r>
      <t xml:space="preserve">                </t>
    </r>
    <r>
      <rPr>
        <b/>
        <u/>
        <sz val="16"/>
        <rFont val="宋体"/>
        <charset val="134"/>
      </rPr>
      <t xml:space="preserve"> 2025 </t>
    </r>
    <r>
      <rPr>
        <b/>
        <sz val="16"/>
        <rFont val="宋体"/>
        <charset val="134"/>
      </rPr>
      <t>年</t>
    </r>
    <r>
      <rPr>
        <b/>
        <u/>
        <sz val="16"/>
        <rFont val="宋体"/>
        <charset val="134"/>
      </rPr>
      <t xml:space="preserve"> 10 </t>
    </r>
    <r>
      <rPr>
        <b/>
        <sz val="16"/>
        <rFont val="宋体"/>
        <charset val="134"/>
      </rPr>
      <t>月员工奖惩登记表                     QR7.2-11NO.</t>
    </r>
    <r>
      <rPr>
        <b/>
        <u/>
        <sz val="16"/>
        <rFont val="宋体"/>
        <charset val="134"/>
      </rPr>
      <t xml:space="preserve">      　  </t>
    </r>
  </si>
  <si>
    <t>2025.10.11</t>
  </si>
  <si>
    <t>2025.10.24</t>
  </si>
  <si>
    <t>2025.10.26</t>
  </si>
  <si>
    <t>2025.10.27</t>
  </si>
  <si>
    <t>2025.11.7</t>
  </si>
  <si>
    <t xml:space="preserve"> 2025.10.11</t>
  </si>
  <si>
    <t>10月11日晚，生产不良品分析发现，有2件UNEA大座垫憋气，人为造成，对责任员工蒋鹏考核20元</t>
  </si>
  <si>
    <t>2024年度稳岗补贴20039.89元于10月23日到账，申请给予综合管理部奖励2000元。</t>
  </si>
  <si>
    <t>蒋鹏</t>
  </si>
  <si>
    <t>陈夏君</t>
  </si>
  <si>
    <t>25年10月25日夜班，班长04:14分左右查岗发现，员工陈夏军不在岗，后发现其在总装两条线中间地上睡觉，根据员工手册同时按照安全管理规定，对其严重警告一次，同时考核100元，全公司通报批评</t>
  </si>
  <si>
    <t>吴旺宇</t>
  </si>
  <si>
    <t>10月 27日，陈连湘在未向班长请假的情况下无故不到岗位，给予发泡员工陈连湘记录旷工1天处罚</t>
  </si>
  <si>
    <t>10.27晚班设备维修期间，班长要求所有人员在00:08分全部到岗工作，班长在00:23查岗发现打磨区员工张永桂、吴旺宇、王攀不在岗位，对其三人严重警告一次，同时考核20元/人</t>
  </si>
  <si>
    <t>25.11.7</t>
  </si>
  <si>
    <t>求和项:金额</t>
  </si>
  <si>
    <t>(空白)</t>
  </si>
  <si>
    <r>
      <rPr>
        <b/>
        <sz val="16"/>
        <rFont val="宋体"/>
        <charset val="134"/>
      </rPr>
      <t xml:space="preserve">                </t>
    </r>
    <r>
      <rPr>
        <b/>
        <u/>
        <sz val="16"/>
        <rFont val="宋体"/>
        <charset val="134"/>
      </rPr>
      <t xml:space="preserve"> 2025 </t>
    </r>
    <r>
      <rPr>
        <b/>
        <sz val="16"/>
        <rFont val="宋体"/>
        <charset val="134"/>
      </rPr>
      <t>年</t>
    </r>
    <r>
      <rPr>
        <b/>
        <u/>
        <sz val="16"/>
        <rFont val="宋体"/>
        <charset val="134"/>
      </rPr>
      <t xml:space="preserve">  </t>
    </r>
    <r>
      <rPr>
        <b/>
        <sz val="16"/>
        <rFont val="宋体"/>
        <charset val="134"/>
      </rPr>
      <t>月员工奖惩登记表                     QR7.2-11NO.</t>
    </r>
    <r>
      <rPr>
        <b/>
        <u/>
        <sz val="16"/>
        <rFont val="宋体"/>
        <charset val="134"/>
      </rPr>
      <t xml:space="preserve">      　  </t>
    </r>
  </si>
</sst>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0.00_ "/>
    <numFmt numFmtId="178" formatCode="0.0_ "/>
    <numFmt numFmtId="179" formatCode="#,##0.00_ "/>
  </numFmts>
  <fonts count="67">
    <font>
      <sz val="11"/>
      <color theme="1"/>
      <name val="宋体"/>
      <charset val="134"/>
      <scheme val="minor"/>
    </font>
    <font>
      <sz val="11"/>
      <name val="宋体"/>
      <charset val="134"/>
      <scheme val="minor"/>
    </font>
    <font>
      <sz val="10"/>
      <name val="宋体"/>
      <charset val="134"/>
      <scheme val="minor"/>
    </font>
    <font>
      <sz val="8"/>
      <name val="宋体"/>
      <charset val="134"/>
      <scheme val="minor"/>
    </font>
    <font>
      <sz val="9"/>
      <name val="宋体"/>
      <charset val="134"/>
      <scheme val="minor"/>
    </font>
    <font>
      <b/>
      <sz val="16"/>
      <name val="宋体"/>
      <charset val="134"/>
    </font>
    <font>
      <b/>
      <sz val="16"/>
      <name val="宋体"/>
      <charset val="134"/>
      <scheme val="minor"/>
    </font>
    <font>
      <sz val="10"/>
      <color rgb="FF2408F6"/>
      <name val="宋体"/>
      <charset val="134"/>
      <scheme val="minor"/>
    </font>
    <font>
      <sz val="10"/>
      <color rgb="FF0000FF"/>
      <name val="宋体"/>
      <charset val="134"/>
      <scheme val="minor"/>
    </font>
    <font>
      <sz val="10"/>
      <color rgb="FF00B050"/>
      <name val="宋体"/>
      <charset val="134"/>
      <scheme val="minor"/>
    </font>
    <font>
      <sz val="10"/>
      <color rgb="FFFF0000"/>
      <name val="宋体"/>
      <charset val="134"/>
      <scheme val="minor"/>
    </font>
    <font>
      <b/>
      <sz val="10"/>
      <name val="宋体"/>
      <charset val="134"/>
      <scheme val="minor"/>
    </font>
    <font>
      <b/>
      <sz val="11"/>
      <name val="宋体"/>
      <charset val="134"/>
      <scheme val="minor"/>
    </font>
    <font>
      <sz val="9"/>
      <color theme="1"/>
      <name val="宋体"/>
      <charset val="134"/>
      <scheme val="minor"/>
    </font>
    <font>
      <sz val="10"/>
      <color theme="1"/>
      <name val="宋体"/>
      <charset val="134"/>
      <scheme val="minor"/>
    </font>
    <font>
      <sz val="9"/>
      <color rgb="FF0000FF"/>
      <name val="宋体"/>
      <charset val="134"/>
      <scheme val="minor"/>
    </font>
    <font>
      <sz val="11"/>
      <color rgb="FFFF0000"/>
      <name val="宋体"/>
      <charset val="134"/>
      <scheme val="minor"/>
    </font>
    <font>
      <b/>
      <sz val="6"/>
      <color rgb="FF1A1AFC"/>
      <name val="宋体"/>
      <charset val="134"/>
    </font>
    <font>
      <b/>
      <sz val="6"/>
      <color rgb="FF191FFD"/>
      <name val="宋体"/>
      <charset val="134"/>
    </font>
    <font>
      <sz val="6"/>
      <name val="宋体"/>
      <charset val="134"/>
    </font>
    <font>
      <b/>
      <sz val="6"/>
      <color rgb="FFFF0000"/>
      <name val="宋体"/>
      <charset val="134"/>
    </font>
    <font>
      <sz val="10"/>
      <color rgb="FF0000FF"/>
      <name val="Calibri"/>
      <charset val="134"/>
    </font>
    <font>
      <b/>
      <sz val="11"/>
      <color rgb="FFFF0000"/>
      <name val="宋体"/>
      <charset val="134"/>
      <scheme val="minor"/>
    </font>
    <font>
      <b/>
      <sz val="10"/>
      <color rgb="FFFF0000"/>
      <name val="宋体"/>
      <charset val="134"/>
      <scheme val="minor"/>
    </font>
    <font>
      <sz val="8"/>
      <color rgb="FF0000FF"/>
      <name val="宋体"/>
      <charset val="134"/>
      <scheme val="minor"/>
    </font>
    <font>
      <sz val="12"/>
      <name val="宋体"/>
      <charset val="134"/>
    </font>
    <font>
      <sz val="10"/>
      <color rgb="FF0070C0"/>
      <name val="宋体"/>
      <charset val="134"/>
      <scheme val="minor"/>
    </font>
    <font>
      <sz val="11"/>
      <color theme="3" tint="0.4"/>
      <name val="宋体"/>
      <charset val="134"/>
      <scheme val="minor"/>
    </font>
    <font>
      <sz val="12"/>
      <color rgb="FF1A1AFC"/>
      <name val="宋体"/>
      <charset val="134"/>
    </font>
    <font>
      <sz val="10"/>
      <color theme="3" tint="0.4"/>
      <name val="宋体"/>
      <charset val="134"/>
      <scheme val="minor"/>
    </font>
    <font>
      <sz val="12"/>
      <color rgb="FF000000"/>
      <name val="SimSun"/>
      <charset val="134"/>
    </font>
    <font>
      <sz val="11"/>
      <color rgb="FF000000"/>
      <name val="SimSun"/>
      <charset val="134"/>
    </font>
    <font>
      <sz val="10"/>
      <color rgb="FF0000FF"/>
      <name val="宋体"/>
      <charset val="134"/>
    </font>
    <font>
      <sz val="10"/>
      <name val="宋体"/>
      <charset val="134"/>
    </font>
    <font>
      <sz val="11"/>
      <color rgb="FF0070C0"/>
      <name val="宋体"/>
      <charset val="134"/>
      <scheme val="minor"/>
    </font>
    <font>
      <b/>
      <sz val="11"/>
      <color rgb="FF00B0F0"/>
      <name val="宋体"/>
      <charset val="134"/>
      <scheme val="minor"/>
    </font>
    <font>
      <b/>
      <sz val="12"/>
      <color rgb="FF000000"/>
      <name val="楷体_GB2312"/>
      <charset val="134"/>
    </font>
    <font>
      <b/>
      <sz val="12"/>
      <name val="宋体"/>
      <charset val="134"/>
    </font>
    <font>
      <sz val="10"/>
      <color rgb="FF1D2CFA"/>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Tahoma"/>
      <charset val="134"/>
    </font>
    <font>
      <b/>
      <u/>
      <sz val="16"/>
      <name val="宋体"/>
      <charset val="134"/>
    </font>
    <font>
      <sz val="9"/>
      <color theme="1"/>
      <name val="宋体"/>
      <charset val="134"/>
    </font>
    <font>
      <sz val="9"/>
      <color theme="1"/>
      <name val="SimSun"/>
      <charset val="134"/>
    </font>
    <font>
      <b/>
      <sz val="10"/>
      <color rgb="FF00B050"/>
      <name val="宋体"/>
      <charset val="134"/>
      <scheme val="minor"/>
    </font>
    <font>
      <sz val="10"/>
      <color theme="9" tint="-0.25"/>
      <name val="宋体"/>
      <charset val="134"/>
      <scheme val="minor"/>
    </font>
    <font>
      <sz val="10"/>
      <color theme="8" tint="-0.25"/>
      <name val="宋体"/>
      <charset val="134"/>
      <scheme val="minor"/>
    </font>
    <font>
      <b/>
      <sz val="9"/>
      <name val="宋体"/>
      <charset val="134"/>
    </font>
    <font>
      <sz val="9"/>
      <name val="宋体"/>
      <charset val="134"/>
    </font>
  </fonts>
  <fills count="54">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5" tint="0.8"/>
        <bgColor indexed="64"/>
      </patternFill>
    </fill>
    <fill>
      <patternFill patternType="solid">
        <fgColor theme="3" tint="0.6"/>
        <bgColor indexed="64"/>
      </patternFill>
    </fill>
    <fill>
      <patternFill patternType="solid">
        <fgColor rgb="FF00B0F0"/>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rgb="FF00B050"/>
        <bgColor indexed="64"/>
      </patternFill>
    </fill>
    <fill>
      <patternFill patternType="solid">
        <fgColor theme="0"/>
        <bgColor indexed="64"/>
      </patternFill>
    </fill>
    <fill>
      <patternFill patternType="solid">
        <fgColor theme="8" tint="0.599993896298105"/>
        <bgColor indexed="64"/>
      </patternFill>
    </fill>
    <fill>
      <patternFill patternType="solid">
        <fgColor rgb="FF00FF00"/>
        <bgColor indexed="64"/>
      </patternFill>
    </fill>
    <fill>
      <patternFill patternType="solid">
        <fgColor theme="6" tint="0.8"/>
        <bgColor indexed="64"/>
      </patternFill>
    </fill>
    <fill>
      <patternFill patternType="solid">
        <fgColor theme="6" tint="0.6"/>
        <bgColor indexed="64"/>
      </patternFill>
    </fill>
    <fill>
      <patternFill patternType="solid">
        <fgColor theme="9" tint="0.6"/>
        <bgColor indexed="64"/>
      </patternFill>
    </fill>
    <fill>
      <patternFill patternType="solid">
        <fgColor theme="8" tint="0.6"/>
        <bgColor indexed="64"/>
      </patternFill>
    </fill>
    <fill>
      <patternFill patternType="solid">
        <fgColor rgb="FFFF0000"/>
        <bgColor indexed="64"/>
      </patternFill>
    </fill>
    <fill>
      <patternFill patternType="solid">
        <fgColor rgb="FFFFC000"/>
        <bgColor indexed="64"/>
      </patternFill>
    </fill>
    <fill>
      <patternFill patternType="solid">
        <fgColor theme="6" tint="0.4"/>
        <bgColor indexed="64"/>
      </patternFill>
    </fill>
    <fill>
      <patternFill patternType="solid">
        <fgColor theme="9" tint="0.4"/>
        <bgColor indexed="64"/>
      </patternFill>
    </fill>
    <fill>
      <patternFill patternType="solid">
        <fgColor theme="7" tint="0.4"/>
        <bgColor indexed="64"/>
      </patternFill>
    </fill>
    <fill>
      <patternFill patternType="solid">
        <fgColor theme="2"/>
        <bgColor indexed="64"/>
      </patternFill>
    </fill>
    <fill>
      <patternFill patternType="solid">
        <fgColor theme="8" tint="0.4"/>
        <bgColor indexed="64"/>
      </patternFill>
    </fill>
    <fill>
      <patternFill patternType="solid">
        <fgColor theme="5" tint="0.4"/>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right/>
      <top/>
      <bottom style="thin">
        <color theme="4" tint="0.399975585192419"/>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39" fillId="26" borderId="0" applyNumberFormat="0" applyBorder="0" applyAlignment="0" applyProtection="0">
      <alignment vertical="center"/>
    </xf>
    <xf numFmtId="0" fontId="40" fillId="27"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9" fillId="28" borderId="0" applyNumberFormat="0" applyBorder="0" applyAlignment="0" applyProtection="0">
      <alignment vertical="center"/>
    </xf>
    <xf numFmtId="0" fontId="41" fillId="29" borderId="0" applyNumberFormat="0" applyBorder="0" applyAlignment="0" applyProtection="0">
      <alignment vertical="center"/>
    </xf>
    <xf numFmtId="43" fontId="0" fillId="0" borderId="0" applyFont="0" applyFill="0" applyBorder="0" applyAlignment="0" applyProtection="0">
      <alignment vertical="center"/>
    </xf>
    <xf numFmtId="0" fontId="42" fillId="30" borderId="0" applyNumberFormat="0" applyBorder="0" applyAlignment="0" applyProtection="0">
      <alignment vertical="center"/>
    </xf>
    <xf numFmtId="0" fontId="43" fillId="0" borderId="0" applyNumberFormat="0" applyFill="0" applyBorder="0" applyAlignment="0" applyProtection="0">
      <alignment vertical="center"/>
    </xf>
    <xf numFmtId="9"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0" fillId="31" borderId="12" applyNumberFormat="0" applyFont="0" applyAlignment="0" applyProtection="0">
      <alignment vertical="center"/>
    </xf>
    <xf numFmtId="0" fontId="42" fillId="32" borderId="0" applyNumberFormat="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13" applyNumberFormat="0" applyFill="0" applyAlignment="0" applyProtection="0">
      <alignment vertical="center"/>
    </xf>
    <xf numFmtId="0" fontId="50" fillId="0" borderId="13" applyNumberFormat="0" applyFill="0" applyAlignment="0" applyProtection="0">
      <alignment vertical="center"/>
    </xf>
    <xf numFmtId="0" fontId="42" fillId="33" borderId="0" applyNumberFormat="0" applyBorder="0" applyAlignment="0" applyProtection="0">
      <alignment vertical="center"/>
    </xf>
    <xf numFmtId="0" fontId="45" fillId="0" borderId="14" applyNumberFormat="0" applyFill="0" applyAlignment="0" applyProtection="0">
      <alignment vertical="center"/>
    </xf>
    <xf numFmtId="0" fontId="42" fillId="34" borderId="0" applyNumberFormat="0" applyBorder="0" applyAlignment="0" applyProtection="0">
      <alignment vertical="center"/>
    </xf>
    <xf numFmtId="0" fontId="51" fillId="35" borderId="15" applyNumberFormat="0" applyAlignment="0" applyProtection="0">
      <alignment vertical="center"/>
    </xf>
    <xf numFmtId="0" fontId="52" fillId="35" borderId="11" applyNumberFormat="0" applyAlignment="0" applyProtection="0">
      <alignment vertical="center"/>
    </xf>
    <xf numFmtId="0" fontId="53" fillId="36" borderId="16" applyNumberFormat="0" applyAlignment="0" applyProtection="0">
      <alignment vertical="center"/>
    </xf>
    <xf numFmtId="0" fontId="39" fillId="37" borderId="0" applyNumberFormat="0" applyBorder="0" applyAlignment="0" applyProtection="0">
      <alignment vertical="center"/>
    </xf>
    <xf numFmtId="0" fontId="42" fillId="38" borderId="0" applyNumberFormat="0" applyBorder="0" applyAlignment="0" applyProtection="0">
      <alignment vertical="center"/>
    </xf>
    <xf numFmtId="0" fontId="54" fillId="0" borderId="17" applyNumberFormat="0" applyFill="0" applyAlignment="0" applyProtection="0">
      <alignment vertical="center"/>
    </xf>
    <xf numFmtId="0" fontId="55" fillId="0" borderId="18" applyNumberFormat="0" applyFill="0" applyAlignment="0" applyProtection="0">
      <alignment vertical="center"/>
    </xf>
    <xf numFmtId="0" fontId="56" fillId="39" borderId="0" applyNumberFormat="0" applyBorder="0" applyAlignment="0" applyProtection="0">
      <alignment vertical="center"/>
    </xf>
    <xf numFmtId="0" fontId="57" fillId="40" borderId="0" applyNumberFormat="0" applyBorder="0" applyAlignment="0" applyProtection="0">
      <alignment vertical="center"/>
    </xf>
    <xf numFmtId="0" fontId="39" fillId="41" borderId="0" applyNumberFormat="0" applyBorder="0" applyAlignment="0" applyProtection="0">
      <alignment vertical="center"/>
    </xf>
    <xf numFmtId="0" fontId="42" fillId="42" borderId="0" applyNumberFormat="0" applyBorder="0" applyAlignment="0" applyProtection="0">
      <alignment vertical="center"/>
    </xf>
    <xf numFmtId="0" fontId="39" fillId="43" borderId="0" applyNumberFormat="0" applyBorder="0" applyAlignment="0" applyProtection="0">
      <alignment vertical="center"/>
    </xf>
    <xf numFmtId="0" fontId="39" fillId="44" borderId="0" applyNumberFormat="0" applyBorder="0" applyAlignment="0" applyProtection="0">
      <alignment vertical="center"/>
    </xf>
    <xf numFmtId="0" fontId="39" fillId="45" borderId="0" applyNumberFormat="0" applyBorder="0" applyAlignment="0" applyProtection="0">
      <alignment vertical="center"/>
    </xf>
    <xf numFmtId="0" fontId="39" fillId="46" borderId="0" applyNumberFormat="0" applyBorder="0" applyAlignment="0" applyProtection="0">
      <alignment vertical="center"/>
    </xf>
    <xf numFmtId="0" fontId="42" fillId="47" borderId="0" applyNumberFormat="0" applyBorder="0" applyAlignment="0" applyProtection="0">
      <alignment vertical="center"/>
    </xf>
    <xf numFmtId="0" fontId="42" fillId="48" borderId="0" applyNumberFormat="0" applyBorder="0" applyAlignment="0" applyProtection="0">
      <alignment vertical="center"/>
    </xf>
    <xf numFmtId="0" fontId="39" fillId="7" borderId="0" applyNumberFormat="0" applyBorder="0" applyAlignment="0" applyProtection="0">
      <alignment vertical="center"/>
    </xf>
    <xf numFmtId="0" fontId="39" fillId="49" borderId="0" applyNumberFormat="0" applyBorder="0" applyAlignment="0" applyProtection="0">
      <alignment vertical="center"/>
    </xf>
    <xf numFmtId="0" fontId="42" fillId="50" borderId="0" applyNumberFormat="0" applyBorder="0" applyAlignment="0" applyProtection="0">
      <alignment vertical="center"/>
    </xf>
    <xf numFmtId="0" fontId="39" fillId="11" borderId="0" applyNumberFormat="0" applyBorder="0" applyAlignment="0" applyProtection="0">
      <alignment vertical="center"/>
    </xf>
    <xf numFmtId="0" fontId="42" fillId="51" borderId="0" applyNumberFormat="0" applyBorder="0" applyAlignment="0" applyProtection="0">
      <alignment vertical="center"/>
    </xf>
    <xf numFmtId="0" fontId="42" fillId="52" borderId="0" applyNumberFormat="0" applyBorder="0" applyAlignment="0" applyProtection="0">
      <alignment vertical="center"/>
    </xf>
    <xf numFmtId="0" fontId="39" fillId="8" borderId="0" applyNumberFormat="0" applyBorder="0" applyAlignment="0" applyProtection="0">
      <alignment vertical="center"/>
    </xf>
    <xf numFmtId="0" fontId="42" fillId="53" borderId="0" applyNumberFormat="0" applyBorder="0" applyAlignment="0" applyProtection="0">
      <alignment vertical="center"/>
    </xf>
    <xf numFmtId="0" fontId="58" fillId="0" borderId="0">
      <alignment vertical="center"/>
    </xf>
  </cellStyleXfs>
  <cellXfs count="237">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Fill="1" applyAlignment="1">
      <alignment vertical="center"/>
    </xf>
    <xf numFmtId="0" fontId="0" fillId="0" borderId="0" xfId="0" applyFill="1" applyAlignment="1">
      <alignment vertical="center"/>
    </xf>
    <xf numFmtId="0" fontId="3" fillId="0" borderId="0" xfId="0" applyFont="1" applyFill="1" applyAlignment="1">
      <alignment horizontal="center" vertical="center"/>
    </xf>
    <xf numFmtId="176" fontId="4" fillId="0" borderId="0" xfId="0" applyNumberFormat="1" applyFont="1" applyFill="1" applyAlignment="1">
      <alignment horizontal="center" vertical="center"/>
    </xf>
    <xf numFmtId="0" fontId="1" fillId="0" borderId="0" xfId="0" applyFont="1" applyFill="1" applyAlignment="1">
      <alignment horizontal="center" vertical="center"/>
    </xf>
    <xf numFmtId="176" fontId="1" fillId="0" borderId="0" xfId="0" applyNumberFormat="1" applyFont="1" applyFill="1" applyAlignment="1">
      <alignment horizontal="center" vertical="center"/>
    </xf>
    <xf numFmtId="0" fontId="5"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2" fillId="0" borderId="2" xfId="0" applyFont="1" applyFill="1" applyBorder="1" applyAlignment="1">
      <alignment horizontal="center" vertical="center"/>
    </xf>
    <xf numFmtId="176" fontId="2" fillId="0" borderId="2" xfId="0" applyNumberFormat="1" applyFont="1" applyFill="1" applyBorder="1" applyAlignment="1">
      <alignment horizontal="center" vertical="center"/>
    </xf>
    <xf numFmtId="0" fontId="2"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176" fontId="8" fillId="0" borderId="2" xfId="0" applyNumberFormat="1" applyFont="1" applyFill="1" applyBorder="1" applyAlignment="1">
      <alignment horizontal="center" vertical="center"/>
    </xf>
    <xf numFmtId="0" fontId="9" fillId="0" borderId="2" xfId="0" applyFont="1" applyFill="1" applyBorder="1" applyAlignment="1">
      <alignment horizontal="center" vertical="center"/>
    </xf>
    <xf numFmtId="0" fontId="10" fillId="0" borderId="2" xfId="0" applyFont="1" applyFill="1" applyBorder="1" applyAlignment="1">
      <alignment horizontal="center" vertical="center"/>
    </xf>
    <xf numFmtId="0" fontId="8" fillId="0" borderId="2" xfId="0" applyFont="1" applyFill="1" applyBorder="1" applyAlignment="1">
      <alignment vertical="center" wrapText="1"/>
    </xf>
    <xf numFmtId="0" fontId="9" fillId="0" borderId="2" xfId="0" applyFont="1" applyFill="1" applyBorder="1" applyAlignment="1">
      <alignment vertical="center" wrapText="1"/>
    </xf>
    <xf numFmtId="0" fontId="2" fillId="0" borderId="2" xfId="0" applyFont="1" applyFill="1" applyBorder="1" applyAlignment="1">
      <alignment vertical="center" wrapText="1"/>
    </xf>
    <xf numFmtId="176" fontId="8" fillId="0" borderId="3" xfId="0" applyNumberFormat="1" applyFont="1" applyFill="1" applyBorder="1" applyAlignment="1">
      <alignment horizontal="center" vertical="center"/>
    </xf>
    <xf numFmtId="0" fontId="2" fillId="0" borderId="4" xfId="0" applyFont="1" applyFill="1" applyBorder="1" applyAlignment="1">
      <alignment horizontal="center" vertical="center"/>
    </xf>
    <xf numFmtId="176" fontId="2" fillId="0" borderId="3" xfId="0" applyNumberFormat="1" applyFont="1" applyFill="1" applyBorder="1" applyAlignment="1">
      <alignment horizontal="center" vertical="center"/>
    </xf>
    <xf numFmtId="0" fontId="11" fillId="0" borderId="2" xfId="0" applyFont="1" applyFill="1" applyBorder="1" applyAlignment="1">
      <alignment horizontal="center" vertical="center"/>
    </xf>
    <xf numFmtId="0" fontId="2" fillId="0" borderId="2" xfId="0" applyFont="1" applyFill="1" applyBorder="1" applyAlignment="1">
      <alignment vertical="center"/>
    </xf>
    <xf numFmtId="176" fontId="2" fillId="0" borderId="0" xfId="0" applyNumberFormat="1" applyFont="1" applyFill="1" applyAlignment="1">
      <alignment horizontal="center" vertical="center"/>
    </xf>
    <xf numFmtId="0" fontId="11" fillId="0" borderId="0" xfId="0" applyFont="1" applyFill="1" applyAlignment="1">
      <alignment horizontal="center" vertical="center"/>
    </xf>
    <xf numFmtId="0" fontId="2" fillId="0" borderId="5" xfId="0" applyFont="1" applyFill="1" applyBorder="1" applyAlignment="1">
      <alignment vertical="center"/>
    </xf>
    <xf numFmtId="0" fontId="12" fillId="0" borderId="0" xfId="0" applyFont="1" applyFill="1" applyAlignment="1">
      <alignment horizontal="center" vertical="center"/>
    </xf>
    <xf numFmtId="0" fontId="12" fillId="0" borderId="0" xfId="0" applyFont="1" applyFill="1" applyBorder="1" applyAlignment="1">
      <alignment horizontal="center" vertical="center" wrapText="1"/>
    </xf>
    <xf numFmtId="0" fontId="1" fillId="2" borderId="0" xfId="0" applyFont="1" applyFill="1" applyAlignment="1">
      <alignment horizontal="center" vertical="center"/>
    </xf>
    <xf numFmtId="0" fontId="13" fillId="0" borderId="2" xfId="0" applyFont="1" applyBorder="1" applyAlignment="1">
      <alignment horizontal="center" vertical="center"/>
    </xf>
    <xf numFmtId="0" fontId="14" fillId="0" borderId="2" xfId="0" applyFont="1" applyBorder="1" applyAlignment="1">
      <alignment horizontal="center" vertical="center"/>
    </xf>
    <xf numFmtId="176" fontId="15" fillId="0" borderId="2" xfId="0" applyNumberFormat="1" applyFont="1" applyFill="1" applyBorder="1" applyAlignment="1">
      <alignment horizontal="center" vertical="center"/>
    </xf>
    <xf numFmtId="0" fontId="16" fillId="3" borderId="0" xfId="0" applyFont="1" applyFill="1" applyAlignment="1">
      <alignment vertical="center"/>
    </xf>
    <xf numFmtId="0" fontId="1" fillId="3" borderId="0" xfId="0" applyFont="1" applyFill="1" applyAlignment="1">
      <alignment vertical="center"/>
    </xf>
    <xf numFmtId="0" fontId="7" fillId="4" borderId="2" xfId="0" applyFont="1" applyFill="1" applyBorder="1" applyAlignment="1">
      <alignment horizontal="center" vertical="center"/>
    </xf>
    <xf numFmtId="58" fontId="13" fillId="0" borderId="2" xfId="0" applyNumberFormat="1" applyFont="1" applyBorder="1" applyAlignment="1">
      <alignment horizontal="center" vertical="center"/>
    </xf>
    <xf numFmtId="177" fontId="0" fillId="0" borderId="0" xfId="0" applyNumberFormat="1" applyFill="1" applyAlignment="1">
      <alignment vertical="center"/>
    </xf>
    <xf numFmtId="58" fontId="2" fillId="0" borderId="0" xfId="0" applyNumberFormat="1" applyFont="1" applyFill="1" applyAlignment="1">
      <alignment horizontal="center" vertical="center"/>
    </xf>
    <xf numFmtId="0" fontId="1" fillId="5" borderId="0" xfId="0" applyFont="1" applyFill="1" applyAlignment="1">
      <alignment vertical="center"/>
    </xf>
    <xf numFmtId="0" fontId="10" fillId="3" borderId="2" xfId="0" applyFont="1" applyFill="1" applyBorder="1" applyAlignment="1">
      <alignment horizontal="center" vertical="center"/>
    </xf>
    <xf numFmtId="0" fontId="13" fillId="3" borderId="2" xfId="0" applyFont="1" applyFill="1" applyBorder="1" applyAlignment="1">
      <alignment horizontal="center" vertical="center"/>
    </xf>
    <xf numFmtId="176" fontId="15" fillId="3" borderId="2" xfId="0" applyNumberFormat="1" applyFont="1" applyFill="1" applyBorder="1" applyAlignment="1">
      <alignment horizontal="center" vertical="center"/>
    </xf>
    <xf numFmtId="0" fontId="14" fillId="3" borderId="2" xfId="0" applyFont="1" applyFill="1" applyBorder="1" applyAlignment="1">
      <alignment horizontal="center" vertical="center"/>
    </xf>
    <xf numFmtId="0" fontId="17" fillId="0" borderId="2" xfId="0" applyFont="1" applyFill="1" applyBorder="1" applyAlignment="1">
      <alignment horizontal="center" vertical="center" shrinkToFit="1"/>
    </xf>
    <xf numFmtId="0" fontId="17" fillId="6" borderId="2" xfId="0" applyFont="1" applyFill="1" applyBorder="1" applyAlignment="1">
      <alignment horizontal="center" vertical="center" shrinkToFit="1"/>
    </xf>
    <xf numFmtId="0" fontId="18" fillId="7" borderId="2" xfId="0" applyFont="1" applyFill="1" applyBorder="1" applyAlignment="1">
      <alignment horizontal="center" vertical="center"/>
    </xf>
    <xf numFmtId="0" fontId="17" fillId="8" borderId="2" xfId="0" applyFont="1" applyFill="1" applyBorder="1" applyAlignment="1">
      <alignment horizontal="center" vertical="center" shrinkToFit="1"/>
    </xf>
    <xf numFmtId="0" fontId="17" fillId="9" borderId="2" xfId="0" applyFont="1" applyFill="1" applyBorder="1" applyAlignment="1">
      <alignment horizontal="center" vertical="center" shrinkToFit="1"/>
    </xf>
    <xf numFmtId="0" fontId="17" fillId="3" borderId="2" xfId="0" applyFont="1" applyFill="1" applyBorder="1" applyAlignment="1">
      <alignment horizontal="center" vertical="center" shrinkToFit="1"/>
    </xf>
    <xf numFmtId="0" fontId="17" fillId="7" borderId="2" xfId="0" applyFont="1" applyFill="1" applyBorder="1" applyAlignment="1">
      <alignment horizontal="center" vertical="center" shrinkToFit="1"/>
    </xf>
    <xf numFmtId="0" fontId="17" fillId="10" borderId="2" xfId="0" applyFont="1" applyFill="1" applyBorder="1" applyAlignment="1">
      <alignment horizontal="center" vertical="center" shrinkToFit="1"/>
    </xf>
    <xf numFmtId="0" fontId="19" fillId="10" borderId="2" xfId="0" applyFont="1" applyFill="1" applyBorder="1" applyAlignment="1">
      <alignment horizontal="center" vertical="center"/>
    </xf>
    <xf numFmtId="0" fontId="20" fillId="10" borderId="2" xfId="0" applyFont="1" applyFill="1" applyBorder="1" applyAlignment="1">
      <alignment horizontal="center" vertical="center"/>
    </xf>
    <xf numFmtId="0" fontId="0" fillId="3" borderId="0" xfId="0" applyFill="1" applyAlignment="1">
      <alignment vertical="center"/>
    </xf>
    <xf numFmtId="0" fontId="17" fillId="11" borderId="2" xfId="0" applyFont="1" applyFill="1" applyBorder="1" applyAlignment="1">
      <alignment horizontal="center" vertical="center" shrinkToFit="1"/>
    </xf>
    <xf numFmtId="0" fontId="0" fillId="0" borderId="6" xfId="0" applyBorder="1">
      <alignment vertical="center"/>
    </xf>
    <xf numFmtId="0" fontId="21" fillId="0" borderId="2" xfId="0" applyFont="1" applyFill="1" applyBorder="1" applyAlignment="1">
      <alignment vertical="center" wrapText="1"/>
    </xf>
    <xf numFmtId="177" fontId="2" fillId="0" borderId="0" xfId="0" applyNumberFormat="1" applyFont="1" applyFill="1" applyAlignment="1">
      <alignment vertical="center"/>
    </xf>
    <xf numFmtId="0" fontId="2" fillId="3" borderId="0" xfId="0" applyFont="1" applyFill="1" applyAlignment="1">
      <alignment vertical="center"/>
    </xf>
    <xf numFmtId="0" fontId="22" fillId="3" borderId="0" xfId="0" applyFont="1" applyFill="1" applyAlignment="1">
      <alignment vertical="center"/>
    </xf>
    <xf numFmtId="0" fontId="10" fillId="12" borderId="2" xfId="0" applyFont="1" applyFill="1" applyBorder="1" applyAlignment="1">
      <alignment horizontal="center" vertical="center"/>
    </xf>
    <xf numFmtId="0" fontId="0" fillId="3" borderId="0" xfId="0" applyFill="1">
      <alignment vertical="center"/>
    </xf>
    <xf numFmtId="0" fontId="1" fillId="13" borderId="0" xfId="0" applyFont="1" applyFill="1" applyAlignment="1">
      <alignment vertical="center"/>
    </xf>
    <xf numFmtId="0" fontId="0" fillId="13" borderId="0" xfId="0" applyFill="1" applyAlignment="1">
      <alignment vertical="center"/>
    </xf>
    <xf numFmtId="176" fontId="15" fillId="0" borderId="0" xfId="0" applyNumberFormat="1" applyFont="1" applyFill="1" applyAlignment="1">
      <alignment horizontal="center" vertical="center"/>
    </xf>
    <xf numFmtId="0" fontId="14" fillId="0" borderId="0" xfId="0" applyFont="1" applyAlignment="1">
      <alignment horizontal="center" vertical="center"/>
    </xf>
    <xf numFmtId="177" fontId="1" fillId="0" borderId="0" xfId="0" applyNumberFormat="1" applyFont="1" applyFill="1" applyAlignment="1">
      <alignment vertical="center"/>
    </xf>
    <xf numFmtId="0" fontId="1" fillId="14" borderId="0" xfId="0" applyFont="1" applyFill="1" applyAlignment="1">
      <alignment vertical="center"/>
    </xf>
    <xf numFmtId="0" fontId="0" fillId="14" borderId="0" xfId="0" applyFill="1" applyAlignment="1">
      <alignment vertical="center"/>
    </xf>
    <xf numFmtId="0" fontId="11" fillId="14" borderId="2" xfId="0" applyFont="1" applyFill="1" applyBorder="1" applyAlignment="1">
      <alignment vertical="center" wrapText="1"/>
    </xf>
    <xf numFmtId="0" fontId="10" fillId="0" borderId="2" xfId="0" applyFont="1" applyFill="1" applyBorder="1" applyAlignment="1">
      <alignment vertical="center" wrapText="1"/>
    </xf>
    <xf numFmtId="177" fontId="1" fillId="15" borderId="0" xfId="0" applyNumberFormat="1" applyFont="1" applyFill="1" applyAlignment="1">
      <alignment vertical="center"/>
    </xf>
    <xf numFmtId="0" fontId="9" fillId="3" borderId="2" xfId="0" applyFont="1" applyFill="1" applyBorder="1" applyAlignment="1">
      <alignment horizontal="center" vertical="center"/>
    </xf>
    <xf numFmtId="0" fontId="2" fillId="3" borderId="2" xfId="0" applyFont="1" applyFill="1" applyBorder="1" applyAlignment="1">
      <alignment vertical="center" wrapText="1"/>
    </xf>
    <xf numFmtId="0" fontId="9" fillId="10" borderId="2"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2" xfId="0" applyFont="1" applyFill="1" applyBorder="1" applyAlignment="1">
      <alignment vertical="center"/>
    </xf>
    <xf numFmtId="0" fontId="14" fillId="14" borderId="2" xfId="0" applyFont="1" applyFill="1" applyBorder="1" applyAlignment="1">
      <alignment horizontal="center" vertical="center"/>
    </xf>
    <xf numFmtId="0" fontId="0" fillId="0" borderId="0" xfId="0" applyFill="1" applyAlignment="1">
      <alignment horizontal="center" vertical="center"/>
    </xf>
    <xf numFmtId="0" fontId="23" fillId="3" borderId="0" xfId="0" applyFont="1" applyFill="1" applyAlignment="1">
      <alignment vertical="center"/>
    </xf>
    <xf numFmtId="0" fontId="1" fillId="3" borderId="0" xfId="0" applyFont="1" applyFill="1" applyAlignment="1">
      <alignment horizontal="center" vertical="center"/>
    </xf>
    <xf numFmtId="0" fontId="9" fillId="16" borderId="2" xfId="0" applyFont="1" applyFill="1" applyBorder="1" applyAlignment="1">
      <alignment vertical="center" wrapText="1"/>
    </xf>
    <xf numFmtId="0" fontId="2" fillId="15" borderId="2" xfId="0" applyFont="1" applyFill="1" applyBorder="1" applyAlignment="1">
      <alignment vertical="center"/>
    </xf>
    <xf numFmtId="0" fontId="10" fillId="10" borderId="2" xfId="0" applyFont="1" applyFill="1" applyBorder="1" applyAlignment="1">
      <alignment horizontal="center" vertical="center"/>
    </xf>
    <xf numFmtId="0" fontId="15" fillId="0" borderId="2" xfId="0" applyFont="1" applyFill="1" applyBorder="1" applyAlignment="1">
      <alignment vertical="center" wrapText="1"/>
    </xf>
    <xf numFmtId="0" fontId="24" fillId="0" borderId="2" xfId="0" applyFont="1" applyFill="1" applyBorder="1" applyAlignment="1">
      <alignment vertical="center" wrapText="1"/>
    </xf>
    <xf numFmtId="0" fontId="2" fillId="0" borderId="3" xfId="0" applyFont="1" applyFill="1" applyBorder="1" applyAlignment="1">
      <alignment vertical="center"/>
    </xf>
    <xf numFmtId="177" fontId="1" fillId="0" borderId="0" xfId="0" applyNumberFormat="1" applyFont="1" applyFill="1" applyAlignment="1">
      <alignment horizontal="center" vertical="center"/>
    </xf>
    <xf numFmtId="0" fontId="25" fillId="0" borderId="2" xfId="0" applyFont="1" applyFill="1" applyBorder="1" applyAlignment="1">
      <alignment horizontal="center" vertical="center"/>
    </xf>
    <xf numFmtId="0" fontId="9" fillId="15" borderId="2" xfId="0" applyFont="1" applyFill="1" applyBorder="1" applyAlignment="1">
      <alignment horizontal="center" vertical="center"/>
    </xf>
    <xf numFmtId="0" fontId="14" fillId="15" borderId="2" xfId="0" applyFont="1" applyFill="1" applyBorder="1" applyAlignment="1">
      <alignment horizontal="center" vertical="center"/>
    </xf>
    <xf numFmtId="0" fontId="2" fillId="15" borderId="2" xfId="0" applyFont="1" applyFill="1" applyBorder="1" applyAlignment="1">
      <alignment horizontal="center" vertical="center"/>
    </xf>
    <xf numFmtId="0" fontId="1" fillId="0" borderId="0" xfId="0" applyFont="1" applyFill="1" applyAlignment="1">
      <alignment horizontal="center" vertical="center" textRotation="255" wrapText="1"/>
    </xf>
    <xf numFmtId="58" fontId="13" fillId="0" borderId="2" xfId="0" applyNumberFormat="1" applyFont="1" applyFill="1" applyBorder="1" applyAlignment="1">
      <alignment horizontal="center" vertical="center"/>
    </xf>
    <xf numFmtId="0" fontId="14" fillId="0" borderId="7" xfId="0" applyFont="1" applyFill="1" applyBorder="1" applyAlignment="1">
      <alignment horizontal="center" vertical="center"/>
    </xf>
    <xf numFmtId="0" fontId="14" fillId="0" borderId="0" xfId="0" applyFont="1" applyFill="1" applyBorder="1" applyAlignment="1">
      <alignment horizontal="center" vertical="center"/>
    </xf>
    <xf numFmtId="58" fontId="2" fillId="9" borderId="2" xfId="0" applyNumberFormat="1" applyFont="1" applyFill="1" applyBorder="1" applyAlignment="1">
      <alignment horizontal="center" vertical="center"/>
    </xf>
    <xf numFmtId="177" fontId="15" fillId="0" borderId="2" xfId="0" applyNumberFormat="1" applyFont="1" applyFill="1" applyBorder="1" applyAlignment="1">
      <alignment horizontal="center" vertical="center"/>
    </xf>
    <xf numFmtId="177" fontId="14" fillId="0" borderId="2" xfId="0" applyNumberFormat="1" applyFont="1" applyBorder="1" applyAlignment="1">
      <alignment horizontal="center" vertical="center"/>
    </xf>
    <xf numFmtId="0" fontId="14" fillId="9" borderId="2" xfId="0" applyFont="1" applyFill="1" applyBorder="1" applyAlignment="1">
      <alignment horizontal="center" vertical="center"/>
    </xf>
    <xf numFmtId="176" fontId="8" fillId="3" borderId="2" xfId="0" applyNumberFormat="1" applyFont="1" applyFill="1" applyBorder="1" applyAlignment="1">
      <alignment horizontal="center" vertical="center"/>
    </xf>
    <xf numFmtId="0" fontId="8" fillId="3" borderId="2" xfId="0" applyFont="1" applyFill="1" applyBorder="1" applyAlignment="1">
      <alignment vertical="center" wrapText="1"/>
    </xf>
    <xf numFmtId="0" fontId="7" fillId="3" borderId="2" xfId="0" applyFont="1" applyFill="1" applyBorder="1" applyAlignment="1">
      <alignment horizontal="center" vertical="center"/>
    </xf>
    <xf numFmtId="0" fontId="2" fillId="3" borderId="2" xfId="0" applyFont="1" applyFill="1" applyBorder="1" applyAlignment="1">
      <alignment vertical="center"/>
    </xf>
    <xf numFmtId="0" fontId="1" fillId="3" borderId="2" xfId="0" applyFont="1" applyFill="1" applyBorder="1" applyAlignment="1">
      <alignment vertical="center"/>
    </xf>
    <xf numFmtId="0" fontId="0" fillId="0" borderId="2" xfId="0" applyBorder="1">
      <alignment vertical="center"/>
    </xf>
    <xf numFmtId="177" fontId="0" fillId="0" borderId="2" xfId="0" applyNumberFormat="1" applyBorder="1">
      <alignment vertical="center"/>
    </xf>
    <xf numFmtId="0" fontId="14" fillId="17" borderId="2" xfId="0" applyFont="1" applyFill="1" applyBorder="1" applyAlignment="1">
      <alignment horizontal="center" vertical="center"/>
    </xf>
    <xf numFmtId="0" fontId="2" fillId="17" borderId="2" xfId="0" applyFont="1" applyFill="1" applyBorder="1" applyAlignment="1">
      <alignment horizontal="center" vertical="center"/>
    </xf>
    <xf numFmtId="177" fontId="2" fillId="0" borderId="2" xfId="0" applyNumberFormat="1" applyFont="1" applyFill="1" applyBorder="1" applyAlignment="1">
      <alignment horizontal="center" vertical="center"/>
    </xf>
    <xf numFmtId="177" fontId="0" fillId="0" borderId="0" xfId="0" applyNumberFormat="1" applyAlignment="1">
      <alignment horizontal="center" vertical="center"/>
    </xf>
    <xf numFmtId="177" fontId="1" fillId="3" borderId="0" xfId="0" applyNumberFormat="1" applyFont="1" applyFill="1" applyAlignment="1">
      <alignment horizontal="center" vertical="center"/>
    </xf>
    <xf numFmtId="0" fontId="1" fillId="17" borderId="0" xfId="0" applyFont="1" applyFill="1" applyAlignment="1">
      <alignment vertical="center"/>
    </xf>
    <xf numFmtId="177" fontId="22" fillId="3" borderId="0" xfId="0" applyNumberFormat="1" applyFont="1" applyFill="1" applyAlignment="1">
      <alignment horizontal="center" vertical="center"/>
    </xf>
    <xf numFmtId="177" fontId="0" fillId="0" borderId="0" xfId="0" applyNumberFormat="1" applyFill="1" applyAlignment="1">
      <alignment horizontal="center" vertical="center"/>
    </xf>
    <xf numFmtId="0" fontId="14" fillId="2"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3" borderId="2" xfId="0" applyFont="1" applyFill="1" applyBorder="1" applyAlignment="1">
      <alignment horizontal="center" vertical="center"/>
    </xf>
    <xf numFmtId="0" fontId="22" fillId="0" borderId="2" xfId="0" applyFont="1" applyFill="1" applyBorder="1" applyAlignment="1">
      <alignment horizontal="center" vertical="center"/>
    </xf>
    <xf numFmtId="0" fontId="1" fillId="17" borderId="2" xfId="0" applyFont="1" applyFill="1" applyBorder="1" applyAlignment="1">
      <alignment horizontal="center" vertical="center"/>
    </xf>
    <xf numFmtId="0" fontId="1" fillId="3" borderId="2" xfId="0" applyFont="1" applyFill="1" applyBorder="1" applyAlignment="1">
      <alignment horizontal="center" vertical="center"/>
    </xf>
    <xf numFmtId="0" fontId="0" fillId="2" borderId="0" xfId="0" applyFill="1">
      <alignment vertical="center"/>
    </xf>
    <xf numFmtId="0" fontId="0" fillId="17" borderId="0" xfId="0" applyFill="1" applyAlignment="1">
      <alignment vertical="center"/>
    </xf>
    <xf numFmtId="0" fontId="9" fillId="2" borderId="2" xfId="0" applyFont="1" applyFill="1" applyBorder="1" applyAlignment="1">
      <alignment horizontal="center" vertical="center"/>
    </xf>
    <xf numFmtId="0" fontId="26" fillId="0" borderId="2" xfId="0" applyFont="1" applyFill="1" applyBorder="1" applyAlignment="1">
      <alignment vertical="center" wrapText="1"/>
    </xf>
    <xf numFmtId="0" fontId="10" fillId="2" borderId="2" xfId="0" applyFont="1" applyFill="1" applyBorder="1" applyAlignment="1">
      <alignment horizontal="center" vertical="center"/>
    </xf>
    <xf numFmtId="0" fontId="23" fillId="0" borderId="0" xfId="0" applyFont="1" applyFill="1" applyAlignment="1">
      <alignment horizontal="center" vertical="center"/>
    </xf>
    <xf numFmtId="178" fontId="4" fillId="0" borderId="0" xfId="0" applyNumberFormat="1" applyFont="1" applyFill="1" applyAlignment="1">
      <alignment horizontal="center" vertical="center"/>
    </xf>
    <xf numFmtId="177" fontId="2" fillId="0" borderId="0" xfId="0" applyNumberFormat="1" applyFont="1" applyFill="1" applyAlignment="1">
      <alignment horizontal="center" vertical="center"/>
    </xf>
    <xf numFmtId="0" fontId="4" fillId="0" borderId="0" xfId="0" applyFont="1" applyFill="1" applyAlignment="1">
      <alignment vertical="center"/>
    </xf>
    <xf numFmtId="0" fontId="23" fillId="2" borderId="2" xfId="0" applyFont="1" applyFill="1" applyBorder="1" applyAlignment="1">
      <alignment horizontal="center" vertical="center"/>
    </xf>
    <xf numFmtId="0" fontId="2" fillId="0" borderId="0" xfId="0" applyFont="1" applyFill="1" applyAlignment="1">
      <alignment horizontal="left" vertical="center"/>
    </xf>
    <xf numFmtId="0" fontId="7" fillId="18" borderId="2" xfId="0" applyFont="1" applyFill="1" applyBorder="1" applyAlignment="1">
      <alignment horizontal="center" vertical="center"/>
    </xf>
    <xf numFmtId="177" fontId="9" fillId="0" borderId="2" xfId="0" applyNumberFormat="1" applyFont="1" applyFill="1" applyBorder="1" applyAlignment="1">
      <alignment horizontal="center" vertical="center"/>
    </xf>
    <xf numFmtId="0" fontId="2" fillId="2" borderId="0" xfId="0" applyFont="1" applyFill="1" applyAlignment="1">
      <alignment horizontal="center" vertical="center"/>
    </xf>
    <xf numFmtId="0" fontId="2" fillId="14" borderId="0" xfId="0" applyFont="1" applyFill="1" applyAlignment="1">
      <alignment horizontal="center" vertical="center"/>
    </xf>
    <xf numFmtId="0" fontId="2" fillId="14" borderId="0" xfId="0" applyFont="1" applyFill="1" applyAlignment="1">
      <alignment vertical="center"/>
    </xf>
    <xf numFmtId="0" fontId="27" fillId="19" borderId="2" xfId="0" applyFont="1" applyFill="1" applyBorder="1" applyAlignment="1">
      <alignment horizontal="center" vertical="center"/>
    </xf>
    <xf numFmtId="0" fontId="4" fillId="0" borderId="0" xfId="0" applyFont="1" applyFill="1" applyAlignment="1">
      <alignment horizontal="center" vertical="center" wrapText="1"/>
    </xf>
    <xf numFmtId="49" fontId="0" fillId="2" borderId="0" xfId="0" applyNumberFormat="1" applyFill="1">
      <alignment vertical="center"/>
    </xf>
    <xf numFmtId="49" fontId="0" fillId="0" borderId="0" xfId="0" applyNumberFormat="1">
      <alignment vertical="center"/>
    </xf>
    <xf numFmtId="49" fontId="0" fillId="3" borderId="0" xfId="0" applyNumberFormat="1" applyFill="1">
      <alignment vertical="center"/>
    </xf>
    <xf numFmtId="0" fontId="2" fillId="15" borderId="0" xfId="0" applyFont="1" applyFill="1" applyAlignment="1">
      <alignment vertical="center"/>
    </xf>
    <xf numFmtId="0" fontId="1" fillId="2" borderId="0" xfId="0" applyFont="1" applyFill="1" applyAlignment="1">
      <alignment vertical="center"/>
    </xf>
    <xf numFmtId="49" fontId="1" fillId="0" borderId="0" xfId="0" applyNumberFormat="1" applyFont="1" applyFill="1" applyAlignment="1">
      <alignment horizontal="center" vertical="center" textRotation="255"/>
    </xf>
    <xf numFmtId="0" fontId="1" fillId="16" borderId="0" xfId="0" applyFont="1" applyFill="1" applyAlignment="1">
      <alignment vertical="center"/>
    </xf>
    <xf numFmtId="0" fontId="0" fillId="16" borderId="2" xfId="0" applyFill="1" applyBorder="1">
      <alignment vertical="center"/>
    </xf>
    <xf numFmtId="0" fontId="14" fillId="18" borderId="2" xfId="0" applyFont="1" applyFill="1" applyBorder="1" applyAlignment="1">
      <alignment horizontal="center" vertical="center"/>
    </xf>
    <xf numFmtId="0" fontId="16" fillId="18" borderId="2" xfId="0" applyFont="1" applyFill="1" applyBorder="1">
      <alignment vertical="center"/>
    </xf>
    <xf numFmtId="177" fontId="9" fillId="20" borderId="2" xfId="0" applyNumberFormat="1" applyFont="1" applyFill="1" applyBorder="1" applyAlignment="1">
      <alignment horizontal="center" vertical="center"/>
    </xf>
    <xf numFmtId="0" fontId="25" fillId="20" borderId="2" xfId="0" applyFont="1" applyFill="1" applyBorder="1" applyAlignment="1">
      <alignment horizontal="center" vertical="center"/>
    </xf>
    <xf numFmtId="0" fontId="25" fillId="10" borderId="2" xfId="0" applyFont="1" applyFill="1" applyBorder="1" applyAlignment="1">
      <alignment horizontal="center" vertical="center"/>
    </xf>
    <xf numFmtId="0" fontId="28" fillId="10" borderId="2" xfId="0" applyFont="1" applyFill="1" applyBorder="1" applyAlignment="1">
      <alignment horizontal="center" vertical="center"/>
    </xf>
    <xf numFmtId="0" fontId="28" fillId="18" borderId="2" xfId="0" applyFont="1" applyFill="1" applyBorder="1" applyAlignment="1">
      <alignment horizontal="center" vertical="center"/>
    </xf>
    <xf numFmtId="58" fontId="13" fillId="2" borderId="2" xfId="0" applyNumberFormat="1" applyFont="1" applyFill="1" applyBorder="1" applyAlignment="1">
      <alignment horizontal="center" vertical="center"/>
    </xf>
    <xf numFmtId="176" fontId="15" fillId="2" borderId="2" xfId="0" applyNumberFormat="1" applyFont="1" applyFill="1" applyBorder="1" applyAlignment="1">
      <alignment horizontal="center" vertical="center"/>
    </xf>
    <xf numFmtId="0" fontId="14" fillId="0" borderId="2" xfId="0" applyFont="1" applyFill="1" applyBorder="1" applyAlignment="1">
      <alignment horizontal="center" vertical="center"/>
    </xf>
    <xf numFmtId="0" fontId="14" fillId="21" borderId="2" xfId="0" applyFont="1" applyFill="1" applyBorder="1" applyAlignment="1">
      <alignment horizontal="center" vertical="center"/>
    </xf>
    <xf numFmtId="0" fontId="2" fillId="21" borderId="2" xfId="0" applyFont="1" applyFill="1" applyBorder="1" applyAlignment="1">
      <alignment horizontal="center" vertical="center"/>
    </xf>
    <xf numFmtId="0" fontId="23" fillId="21" borderId="2" xfId="0" applyFont="1" applyFill="1" applyBorder="1" applyAlignment="1">
      <alignment horizontal="center" vertical="center"/>
    </xf>
    <xf numFmtId="0" fontId="2" fillId="21" borderId="2" xfId="0" applyFont="1" applyFill="1" applyBorder="1" applyAlignment="1">
      <alignment vertical="center"/>
    </xf>
    <xf numFmtId="49" fontId="0" fillId="0" borderId="0" xfId="0" applyNumberFormat="1" applyFill="1" applyAlignment="1">
      <alignment vertical="center"/>
    </xf>
    <xf numFmtId="49" fontId="0" fillId="3" borderId="0" xfId="0" applyNumberFormat="1" applyFill="1" applyAlignment="1">
      <alignment vertical="center"/>
    </xf>
    <xf numFmtId="0" fontId="22" fillId="18" borderId="0" xfId="0" applyFont="1" applyFill="1" applyAlignment="1">
      <alignment vertical="center"/>
    </xf>
    <xf numFmtId="0" fontId="22" fillId="18" borderId="2" xfId="0" applyFont="1" applyFill="1" applyBorder="1" applyAlignment="1">
      <alignment vertical="center"/>
    </xf>
    <xf numFmtId="177" fontId="23" fillId="18" borderId="0" xfId="0" applyNumberFormat="1" applyFont="1" applyFill="1" applyAlignment="1">
      <alignment vertical="center"/>
    </xf>
    <xf numFmtId="0" fontId="2" fillId="10" borderId="0" xfId="0" applyFont="1" applyFill="1" applyAlignment="1">
      <alignment vertical="center"/>
    </xf>
    <xf numFmtId="0" fontId="0" fillId="10" borderId="0" xfId="0" applyFill="1">
      <alignment vertical="center"/>
    </xf>
    <xf numFmtId="0" fontId="1" fillId="10" borderId="0" xfId="0" applyFont="1" applyFill="1" applyAlignment="1">
      <alignment vertical="center"/>
    </xf>
    <xf numFmtId="177" fontId="0" fillId="2" borderId="0" xfId="0" applyNumberFormat="1" applyFill="1" applyAlignment="1">
      <alignment vertical="center"/>
    </xf>
    <xf numFmtId="0" fontId="10" fillId="16" borderId="2" xfId="0" applyFont="1" applyFill="1" applyBorder="1" applyAlignment="1">
      <alignment horizontal="center" vertical="center"/>
    </xf>
    <xf numFmtId="0" fontId="2" fillId="16" borderId="2" xfId="0" applyFont="1" applyFill="1" applyBorder="1" applyAlignment="1">
      <alignment horizontal="center" vertical="center"/>
    </xf>
    <xf numFmtId="0" fontId="10" fillId="16" borderId="4" xfId="0" applyFont="1" applyFill="1" applyBorder="1" applyAlignment="1">
      <alignment horizontal="center" vertical="center"/>
    </xf>
    <xf numFmtId="0" fontId="10" fillId="16" borderId="8" xfId="0" applyFont="1" applyFill="1" applyBorder="1" applyAlignment="1">
      <alignment horizontal="center" vertical="center"/>
    </xf>
    <xf numFmtId="0" fontId="10" fillId="16" borderId="3" xfId="0" applyFont="1" applyFill="1" applyBorder="1" applyAlignment="1">
      <alignment horizontal="center" vertical="center"/>
    </xf>
    <xf numFmtId="0" fontId="11" fillId="16" borderId="2" xfId="0" applyFont="1" applyFill="1" applyBorder="1" applyAlignment="1">
      <alignment horizontal="center" vertical="center"/>
    </xf>
    <xf numFmtId="0" fontId="26" fillId="0" borderId="2" xfId="0" applyFont="1" applyFill="1" applyBorder="1" applyAlignment="1">
      <alignment horizontal="center" vertical="center"/>
    </xf>
    <xf numFmtId="0" fontId="29" fillId="0" borderId="2" xfId="0" applyFont="1" applyFill="1" applyBorder="1" applyAlignment="1">
      <alignment horizontal="center" vertical="center"/>
    </xf>
    <xf numFmtId="58" fontId="2" fillId="9" borderId="4" xfId="0" applyNumberFormat="1" applyFont="1" applyFill="1" applyBorder="1" applyAlignment="1">
      <alignment horizontal="center" vertical="center"/>
    </xf>
    <xf numFmtId="0" fontId="2" fillId="9" borderId="3" xfId="0" applyFont="1" applyFill="1" applyBorder="1" applyAlignment="1">
      <alignment horizontal="center" vertical="center"/>
    </xf>
    <xf numFmtId="0" fontId="0" fillId="19" borderId="2" xfId="0" applyFill="1" applyBorder="1" applyAlignment="1">
      <alignment horizontal="center" vertical="center"/>
    </xf>
    <xf numFmtId="0" fontId="2" fillId="9" borderId="2" xfId="0" applyFont="1" applyFill="1" applyBorder="1" applyAlignment="1">
      <alignment horizontal="center" vertical="center"/>
    </xf>
    <xf numFmtId="0" fontId="16" fillId="16" borderId="2" xfId="0" applyFont="1" applyFill="1" applyBorder="1">
      <alignment vertical="center"/>
    </xf>
    <xf numFmtId="179" fontId="1" fillId="0" borderId="0" xfId="0" applyNumberFormat="1" applyFont="1" applyFill="1" applyAlignment="1">
      <alignment vertical="center"/>
    </xf>
    <xf numFmtId="0" fontId="1" fillId="0" borderId="0" xfId="0" applyFont="1" applyFill="1" applyAlignment="1">
      <alignment horizontal="center" vertical="center" wrapText="1"/>
    </xf>
    <xf numFmtId="0" fontId="16" fillId="6" borderId="2" xfId="0" applyFont="1" applyFill="1" applyBorder="1">
      <alignment vertical="center"/>
    </xf>
    <xf numFmtId="0" fontId="30" fillId="22" borderId="2" xfId="0" applyFont="1" applyFill="1" applyBorder="1" applyAlignment="1">
      <alignment horizontal="center" vertical="center"/>
    </xf>
    <xf numFmtId="0" fontId="30" fillId="0" borderId="2" xfId="0" applyFont="1" applyBorder="1" applyAlignment="1">
      <alignment horizontal="center" vertical="center"/>
    </xf>
    <xf numFmtId="0" fontId="31" fillId="22" borderId="2" xfId="0" applyFont="1" applyFill="1" applyBorder="1" applyAlignment="1">
      <alignment horizontal="center" vertical="center"/>
    </xf>
    <xf numFmtId="0" fontId="1" fillId="16" borderId="2" xfId="0" applyFont="1" applyFill="1" applyBorder="1" applyAlignment="1">
      <alignment horizontal="center" vertical="center"/>
    </xf>
    <xf numFmtId="0" fontId="14" fillId="0" borderId="0" xfId="0" applyFont="1">
      <alignment vertical="center"/>
    </xf>
    <xf numFmtId="0" fontId="12" fillId="0" borderId="2" xfId="0" applyFont="1" applyFill="1" applyBorder="1" applyAlignment="1">
      <alignment horizontal="center" vertical="center" wrapText="1"/>
    </xf>
    <xf numFmtId="0" fontId="13" fillId="0" borderId="0" xfId="0" applyFont="1">
      <alignment vertical="center"/>
    </xf>
    <xf numFmtId="0" fontId="0" fillId="0" borderId="2" xfId="0" applyBorder="1" applyAlignment="1">
      <alignment horizontal="center" vertical="center"/>
    </xf>
    <xf numFmtId="0" fontId="0" fillId="23" borderId="2" xfId="0" applyFill="1" applyBorder="1" applyAlignment="1">
      <alignment horizontal="center" vertical="center"/>
    </xf>
    <xf numFmtId="0" fontId="14" fillId="0" borderId="7"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7" xfId="0" applyFont="1" applyBorder="1" applyAlignment="1">
      <alignment horizontal="center" vertical="center"/>
    </xf>
    <xf numFmtId="0" fontId="14" fillId="0" borderId="10" xfId="0" applyFont="1" applyBorder="1" applyAlignment="1">
      <alignment horizontal="center" vertical="center"/>
    </xf>
    <xf numFmtId="0" fontId="0" fillId="3" borderId="2" xfId="0" applyFill="1" applyBorder="1" applyAlignment="1">
      <alignment horizontal="center" vertical="center"/>
    </xf>
    <xf numFmtId="0" fontId="0" fillId="17" borderId="2" xfId="0" applyFill="1" applyBorder="1">
      <alignment vertical="center"/>
    </xf>
    <xf numFmtId="0" fontId="0" fillId="23" borderId="2" xfId="0" applyFill="1" applyBorder="1">
      <alignment vertical="center"/>
    </xf>
    <xf numFmtId="0" fontId="0" fillId="18" borderId="2" xfId="0" applyFill="1" applyBorder="1">
      <alignment vertical="center"/>
    </xf>
    <xf numFmtId="14" fontId="32" fillId="16" borderId="2" xfId="0" applyNumberFormat="1" applyFont="1" applyFill="1" applyBorder="1" applyAlignment="1">
      <alignment horizontal="center" vertical="center"/>
    </xf>
    <xf numFmtId="0" fontId="8" fillId="17" borderId="2" xfId="0" applyFont="1" applyFill="1" applyBorder="1" applyAlignment="1">
      <alignment vertical="center" wrapText="1"/>
    </xf>
    <xf numFmtId="14" fontId="33" fillId="17" borderId="2" xfId="0" applyNumberFormat="1" applyFont="1" applyFill="1" applyBorder="1" applyAlignment="1">
      <alignment horizontal="center" vertical="center"/>
    </xf>
    <xf numFmtId="0" fontId="2" fillId="17" borderId="2" xfId="0" applyFont="1" applyFill="1" applyBorder="1" applyAlignment="1">
      <alignment vertical="center"/>
    </xf>
    <xf numFmtId="14" fontId="32" fillId="17" borderId="2" xfId="0" applyNumberFormat="1" applyFont="1" applyFill="1" applyBorder="1" applyAlignment="1">
      <alignment horizontal="center" vertical="center"/>
    </xf>
    <xf numFmtId="14" fontId="32" fillId="6" borderId="2" xfId="0" applyNumberFormat="1" applyFont="1" applyFill="1" applyBorder="1" applyAlignment="1">
      <alignment horizontal="center" vertical="center"/>
    </xf>
    <xf numFmtId="14" fontId="32" fillId="24" borderId="2" xfId="0" applyNumberFormat="1" applyFont="1" applyFill="1" applyBorder="1" applyAlignment="1">
      <alignment horizontal="center" vertical="center"/>
    </xf>
    <xf numFmtId="0" fontId="8" fillId="0" borderId="2" xfId="0" applyFont="1" applyFill="1" applyBorder="1" applyAlignment="1">
      <alignment horizontal="center" vertical="center"/>
    </xf>
    <xf numFmtId="0" fontId="34" fillId="0" borderId="2" xfId="0" applyFont="1" applyFill="1" applyBorder="1" applyAlignment="1">
      <alignment vertical="center" wrapText="1"/>
    </xf>
    <xf numFmtId="0" fontId="35" fillId="0" borderId="2" xfId="0" applyFont="1" applyFill="1" applyBorder="1" applyAlignment="1">
      <alignment vertical="center" wrapText="1"/>
    </xf>
    <xf numFmtId="0" fontId="11" fillId="0" borderId="2" xfId="0" applyFont="1" applyFill="1" applyBorder="1" applyAlignment="1">
      <alignment horizontal="center" vertical="center" wrapText="1"/>
    </xf>
    <xf numFmtId="0" fontId="12" fillId="0" borderId="2" xfId="0" applyFont="1" applyFill="1" applyBorder="1" applyAlignment="1">
      <alignment horizontal="center" vertical="center"/>
    </xf>
    <xf numFmtId="0" fontId="11" fillId="16" borderId="2" xfId="0" applyFont="1" applyFill="1" applyBorder="1" applyAlignment="1">
      <alignment horizontal="center" vertical="center" wrapText="1"/>
    </xf>
    <xf numFmtId="0" fontId="36" fillId="25" borderId="2" xfId="0" applyFont="1" applyFill="1" applyBorder="1" applyAlignment="1">
      <alignment horizontal="center" wrapText="1"/>
    </xf>
    <xf numFmtId="0" fontId="11" fillId="2" borderId="2" xfId="0" applyFont="1" applyFill="1" applyBorder="1" applyAlignment="1">
      <alignment horizontal="center" vertical="center"/>
    </xf>
    <xf numFmtId="0" fontId="37" fillId="2" borderId="2" xfId="0" applyFont="1" applyFill="1" applyBorder="1" applyAlignment="1">
      <alignment horizontal="center" vertical="center"/>
    </xf>
    <xf numFmtId="0" fontId="12" fillId="2" borderId="2" xfId="0" applyFont="1" applyFill="1" applyBorder="1" applyAlignment="1">
      <alignment horizontal="center" vertical="center"/>
    </xf>
    <xf numFmtId="0" fontId="37" fillId="10" borderId="2" xfId="0" applyFont="1" applyFill="1" applyBorder="1" applyAlignment="1">
      <alignment horizontal="center" vertical="center"/>
    </xf>
    <xf numFmtId="0" fontId="37" fillId="0" borderId="2" xfId="0" applyFont="1" applyFill="1" applyBorder="1" applyAlignment="1">
      <alignment horizontal="center" vertical="center"/>
    </xf>
    <xf numFmtId="0" fontId="12" fillId="16" borderId="2" xfId="0" applyFont="1" applyFill="1" applyBorder="1" applyAlignment="1">
      <alignment horizontal="center" vertical="center"/>
    </xf>
    <xf numFmtId="0" fontId="2" fillId="19" borderId="2" xfId="0" applyFont="1" applyFill="1" applyBorder="1" applyAlignment="1">
      <alignment vertical="center" wrapText="1"/>
    </xf>
    <xf numFmtId="0" fontId="38" fillId="0" borderId="2" xfId="0" applyFont="1" applyFill="1" applyBorder="1" applyAlignment="1">
      <alignment vertical="center" wrapText="1"/>
    </xf>
    <xf numFmtId="0" fontId="7" fillId="0" borderId="2" xfId="0" applyFont="1" applyFill="1" applyBorder="1" applyAlignment="1">
      <alignment vertical="center" wrapText="1"/>
    </xf>
    <xf numFmtId="176" fontId="7" fillId="0" borderId="2" xfId="0" applyNumberFormat="1" applyFont="1" applyFill="1" applyBorder="1" applyAlignment="1">
      <alignment horizontal="center" vertical="center"/>
    </xf>
    <xf numFmtId="0" fontId="8" fillId="0" borderId="7" xfId="0" applyFont="1" applyFill="1" applyBorder="1" applyAlignment="1">
      <alignment vertical="center" wrapText="1"/>
    </xf>
    <xf numFmtId="0" fontId="8" fillId="0" borderId="0" xfId="0" applyFont="1" applyFill="1" applyAlignment="1">
      <alignment vertical="center"/>
    </xf>
    <xf numFmtId="0" fontId="8" fillId="0" borderId="7" xfId="0" applyFont="1" applyFill="1" applyBorder="1" applyAlignment="1">
      <alignment horizontal="left" vertical="center" wrapText="1"/>
    </xf>
    <xf numFmtId="0" fontId="8" fillId="0" borderId="9" xfId="0" applyFont="1" applyFill="1" applyBorder="1" applyAlignment="1">
      <alignment horizontal="left" vertical="center" wrapText="1"/>
    </xf>
    <xf numFmtId="0" fontId="8" fillId="0" borderId="10"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colors>
    <mruColors>
      <color rgb="00FFC000"/>
      <color rgb="0000B050"/>
      <color rgb="00FFFFFF"/>
      <color rgb="0000FF00"/>
      <color rgb="0000000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3" Type="http://schemas.openxmlformats.org/officeDocument/2006/relationships/sharedStrings" Target="sharedStrings.xml"/><Relationship Id="rId62" Type="http://schemas.openxmlformats.org/officeDocument/2006/relationships/styles" Target="styles.xml"/><Relationship Id="rId61" Type="http://schemas.openxmlformats.org/officeDocument/2006/relationships/theme" Target="theme/theme1.xml"/><Relationship Id="rId60" Type="http://schemas.openxmlformats.org/officeDocument/2006/relationships/externalLink" Target="externalLinks/externalLink3.xml"/><Relationship Id="rId6" Type="http://schemas.openxmlformats.org/officeDocument/2006/relationships/worksheet" Target="worksheets/sheet6.xml"/><Relationship Id="rId59" Type="http://schemas.openxmlformats.org/officeDocument/2006/relationships/externalLink" Target="externalLinks/externalLink2.xml"/><Relationship Id="rId58" Type="http://schemas.openxmlformats.org/officeDocument/2006/relationships/externalLink" Target="externalLinks/externalLink1.xml"/><Relationship Id="rId57" Type="http://schemas.openxmlformats.org/officeDocument/2006/relationships/pivotCacheDefinition" Target="pivotCache/pivotCacheDefinition2.xml"/><Relationship Id="rId56" Type="http://schemas.openxmlformats.org/officeDocument/2006/relationships/pivotCacheDefinition" Target="pivotCache/pivotCacheDefinition1.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4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5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635</xdr:colOff>
      <xdr:row>0</xdr:row>
      <xdr:rowOff>32385</xdr:rowOff>
    </xdr:from>
    <xdr:to>
      <xdr:col>4</xdr:col>
      <xdr:colOff>968201</xdr:colOff>
      <xdr:row>1</xdr:row>
      <xdr:rowOff>146685</xdr:rowOff>
    </xdr:to>
    <xdr:pic>
      <xdr:nvPicPr>
        <xdr:cNvPr id="4" name="图片 1" descr="湖南光华荣昌"/>
        <xdr:cNvPicPr>
          <a:picLocks noChangeAspect="1" noChangeArrowheads="1"/>
        </xdr:cNvPicPr>
      </xdr:nvPicPr>
      <xdr:blipFill>
        <a:blip r:embed="rId2" cstate="print"/>
        <a:srcRect/>
        <a:stretch>
          <a:fillRect/>
        </a:stretch>
      </xdr:blipFill>
      <xdr:spPr>
        <a:xfrm>
          <a:off x="635" y="32385"/>
          <a:ext cx="3591560" cy="285750"/>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358711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3587115" cy="0"/>
        </a:xfrm>
        <a:prstGeom prst="rect">
          <a:avLst/>
        </a:prstGeom>
        <a:noFill/>
        <a:ln w="9525">
          <a:noFill/>
          <a:miter lim="800000"/>
          <a:headEnd/>
          <a:tailEnd/>
        </a:ln>
      </xdr:spPr>
    </xdr:pic>
    <xdr:clientData/>
  </xdr:twoCellAnchor>
  <xdr:twoCellAnchor>
    <xdr:from>
      <xdr:col>0</xdr:col>
      <xdr:colOff>635</xdr:colOff>
      <xdr:row>0</xdr:row>
      <xdr:rowOff>32385</xdr:rowOff>
    </xdr:from>
    <xdr:to>
      <xdr:col>4</xdr:col>
      <xdr:colOff>968201</xdr:colOff>
      <xdr:row>1</xdr:row>
      <xdr:rowOff>146685</xdr:rowOff>
    </xdr:to>
    <xdr:pic>
      <xdr:nvPicPr>
        <xdr:cNvPr id="4" name="图片 1" descr="湖南光华荣昌"/>
        <xdr:cNvPicPr>
          <a:picLocks noChangeAspect="1" noChangeArrowheads="1"/>
        </xdr:cNvPicPr>
      </xdr:nvPicPr>
      <xdr:blipFill>
        <a:blip r:embed="rId2" cstate="print"/>
        <a:srcRect/>
        <a:stretch>
          <a:fillRect/>
        </a:stretch>
      </xdr:blipFill>
      <xdr:spPr>
        <a:xfrm>
          <a:off x="635" y="32385"/>
          <a:ext cx="4653280" cy="368300"/>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19.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20.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editAs="oneCell">
    <xdr:from>
      <xdr:col>52</xdr:col>
      <xdr:colOff>199390</xdr:colOff>
      <xdr:row>1</xdr:row>
      <xdr:rowOff>470535</xdr:rowOff>
    </xdr:from>
    <xdr:to>
      <xdr:col>53</xdr:col>
      <xdr:colOff>158115</xdr:colOff>
      <xdr:row>10</xdr:row>
      <xdr:rowOff>141605</xdr:rowOff>
    </xdr:to>
    <xdr:pic>
      <xdr:nvPicPr>
        <xdr:cNvPr id="6" name="图片 5"/>
        <xdr:cNvPicPr>
          <a:picLocks noChangeAspect="1"/>
        </xdr:cNvPicPr>
      </xdr:nvPicPr>
      <xdr:blipFill>
        <a:blip r:embed="rId3"/>
        <a:stretch>
          <a:fillRect/>
        </a:stretch>
      </xdr:blipFill>
      <xdr:spPr>
        <a:xfrm>
          <a:off x="31111825" y="686435"/>
          <a:ext cx="752475" cy="4057650"/>
        </a:xfrm>
        <a:prstGeom prst="rect">
          <a:avLst/>
        </a:prstGeom>
        <a:noFill/>
        <a:ln w="9525">
          <a:noFill/>
        </a:ln>
      </xdr:spPr>
    </xdr:pic>
    <xdr:clientData/>
  </xdr:twoCellAnchor>
</xdr:wsDr>
</file>

<file path=xl/drawings/drawing21.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22.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23.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24.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26.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27.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28.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29.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30.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1.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2.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3.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4.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5.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6.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7.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8.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39.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40.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1.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2.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3.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4.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5.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6.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7.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8.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49.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50.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51.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52.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53.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54.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5" name="图片 4"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6" name="图片 5"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7" name="图片 1" descr="湖南光华荣昌"/>
        <xdr:cNvPicPr>
          <a:picLocks noChangeAspect="1" noChangeArrowheads="1"/>
        </xdr:cNvPicPr>
      </xdr:nvPicPr>
      <xdr:blipFill>
        <a:blip r:embed="rId2" cstate="print"/>
        <a:srcRect/>
        <a:stretch>
          <a:fillRect/>
        </a:stretch>
      </xdr:blipFill>
      <xdr:spPr>
        <a:xfrm>
          <a:off x="0" y="0"/>
          <a:ext cx="3591560" cy="33020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0</xdr:col>
      <xdr:colOff>99060</xdr:colOff>
      <xdr:row>0</xdr:row>
      <xdr:rowOff>171450</xdr:rowOff>
    </xdr:from>
    <xdr:to>
      <xdr:col>4</xdr:col>
      <xdr:colOff>0</xdr:colOff>
      <xdr:row>0</xdr:row>
      <xdr:rowOff>171450</xdr:rowOff>
    </xdr:to>
    <xdr:pic>
      <xdr:nvPicPr>
        <xdr:cNvPr id="2" name="图片 1"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99060</xdr:colOff>
      <xdr:row>0</xdr:row>
      <xdr:rowOff>171450</xdr:rowOff>
    </xdr:from>
    <xdr:to>
      <xdr:col>4</xdr:col>
      <xdr:colOff>0</xdr:colOff>
      <xdr:row>0</xdr:row>
      <xdr:rowOff>171450</xdr:rowOff>
    </xdr:to>
    <xdr:pic>
      <xdr:nvPicPr>
        <xdr:cNvPr id="3" name="图片 2" descr="湖南光华荣昌"/>
        <xdr:cNvPicPr>
          <a:picLocks noChangeAspect="1" noChangeArrowheads="1"/>
        </xdr:cNvPicPr>
      </xdr:nvPicPr>
      <xdr:blipFill>
        <a:blip r:embed="rId1"/>
        <a:srcRect/>
        <a:stretch>
          <a:fillRect/>
        </a:stretch>
      </xdr:blipFill>
      <xdr:spPr>
        <a:xfrm>
          <a:off x="99060" y="171450"/>
          <a:ext cx="2525395" cy="0"/>
        </a:xfrm>
        <a:prstGeom prst="rect">
          <a:avLst/>
        </a:prstGeom>
        <a:noFill/>
        <a:ln w="9525">
          <a:noFill/>
          <a:miter lim="800000"/>
          <a:headEnd/>
          <a:tailEnd/>
        </a:ln>
      </xdr:spPr>
    </xdr:pic>
    <xdr:clientData/>
  </xdr:twoCellAnchor>
  <xdr:twoCellAnchor>
    <xdr:from>
      <xdr:col>0</xdr:col>
      <xdr:colOff>0</xdr:colOff>
      <xdr:row>0</xdr:row>
      <xdr:rowOff>0</xdr:rowOff>
    </xdr:from>
    <xdr:to>
      <xdr:col>4</xdr:col>
      <xdr:colOff>967566</xdr:colOff>
      <xdr:row>1</xdr:row>
      <xdr:rowOff>114300</xdr:rowOff>
    </xdr:to>
    <xdr:pic>
      <xdr:nvPicPr>
        <xdr:cNvPr id="4" name="图片 1" descr="湖南光华荣昌"/>
        <xdr:cNvPicPr>
          <a:picLocks noChangeAspect="1" noChangeArrowheads="1"/>
        </xdr:cNvPicPr>
      </xdr:nvPicPr>
      <xdr:blipFill>
        <a:blip r:embed="rId2" cstate="print"/>
        <a:srcRect/>
        <a:stretch>
          <a:fillRect/>
        </a:stretch>
      </xdr:blipFill>
      <xdr:spPr>
        <a:xfrm>
          <a:off x="0" y="0"/>
          <a:ext cx="3591560" cy="28575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3&#24180;02&#26376;&#24037;&#36164;&#27719;&#24635;&#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3.2-T\1&#24037;&#36164;&#32771;&#21220;\23&#24180;9&#26376;\2023&#24180;09&#26376;&#24037;&#36164;&#27719;&#24635;&#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3.2-T\1&#24037;&#36164;&#32771;&#21220;\24&#24180;11&#26376;\2024&#24180;11&#26376;&#21592;&#24037;&#32771;&#212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科室人员"/>
      <sheetName val="研发人员"/>
      <sheetName val="一线员工"/>
      <sheetName val="销售人员"/>
      <sheetName val="临时工费用-鸿盛达"/>
      <sheetName val="自离人员"/>
      <sheetName val="单个工资"/>
    </sheetNames>
    <sheetDataSet>
      <sheetData sheetId="0"/>
      <sheetData sheetId="1">
        <row r="3">
          <cell r="C3" t="str">
            <v>姓名</v>
          </cell>
          <cell r="D3" t="str">
            <v>部门</v>
          </cell>
          <cell r="E3" t="str">
            <v>入职时间</v>
          </cell>
          <cell r="F3" t="str">
            <v>岗位</v>
          </cell>
        </row>
        <row r="5">
          <cell r="C5" t="str">
            <v>卢中华</v>
          </cell>
        </row>
        <row r="5">
          <cell r="E5">
            <v>43281</v>
          </cell>
          <cell r="F5" t="str">
            <v>运营总监</v>
          </cell>
        </row>
        <row r="6">
          <cell r="C6" t="str">
            <v>胡曾旋</v>
          </cell>
          <cell r="D6" t="str">
            <v>技术质量部</v>
          </cell>
          <cell r="E6">
            <v>42690</v>
          </cell>
          <cell r="F6" t="str">
            <v>技术总师</v>
          </cell>
        </row>
        <row r="7">
          <cell r="C7" t="str">
            <v>雷飞龙</v>
          </cell>
          <cell r="D7" t="str">
            <v>技术质量部</v>
          </cell>
          <cell r="E7">
            <v>44726</v>
          </cell>
          <cell r="F7" t="str">
            <v>储备大学生</v>
          </cell>
        </row>
        <row r="8">
          <cell r="C8" t="str">
            <v>伍赤诚</v>
          </cell>
          <cell r="D8" t="str">
            <v>技术质量部</v>
          </cell>
          <cell r="E8">
            <v>43789</v>
          </cell>
          <cell r="F8" t="str">
            <v>质量工程师</v>
          </cell>
        </row>
        <row r="9">
          <cell r="C9" t="str">
            <v>杨甜</v>
          </cell>
          <cell r="D9" t="str">
            <v>技术质量部</v>
          </cell>
          <cell r="E9">
            <v>42619</v>
          </cell>
          <cell r="F9" t="str">
            <v>质量工程师兼体系专员</v>
          </cell>
        </row>
        <row r="10">
          <cell r="C10" t="str">
            <v>刘涛</v>
          </cell>
          <cell r="D10" t="str">
            <v>生产管理部</v>
          </cell>
          <cell r="E10">
            <v>41909</v>
          </cell>
          <cell r="F10" t="str">
            <v>部长</v>
          </cell>
        </row>
        <row r="11">
          <cell r="C11" t="str">
            <v>张海波</v>
          </cell>
          <cell r="D11" t="str">
            <v>生产制造部</v>
          </cell>
          <cell r="E11">
            <v>42066</v>
          </cell>
          <cell r="F11" t="str">
            <v>发泡工艺工程师</v>
          </cell>
        </row>
        <row r="12">
          <cell r="C12" t="str">
            <v>曹蜜</v>
          </cell>
          <cell r="D12" t="str">
            <v>生产制造部</v>
          </cell>
          <cell r="E12">
            <v>41477</v>
          </cell>
          <cell r="F12" t="str">
            <v>部长</v>
          </cell>
        </row>
        <row r="13">
          <cell r="C13" t="str">
            <v>张华</v>
          </cell>
          <cell r="D13" t="str">
            <v>技术质量部</v>
          </cell>
          <cell r="E13">
            <v>41834</v>
          </cell>
          <cell r="F13" t="str">
            <v>部长</v>
          </cell>
        </row>
        <row r="14">
          <cell r="C14" t="str">
            <v>陈嘉琦</v>
          </cell>
          <cell r="D14" t="str">
            <v>综合管理部</v>
          </cell>
          <cell r="E14">
            <v>44760</v>
          </cell>
          <cell r="F14" t="str">
            <v>储备大学生</v>
          </cell>
        </row>
        <row r="15">
          <cell r="C15" t="str">
            <v>陈明2</v>
          </cell>
          <cell r="D15" t="str">
            <v>技术质量部</v>
          </cell>
          <cell r="E15">
            <v>44803</v>
          </cell>
          <cell r="F15" t="str">
            <v>外检员</v>
          </cell>
        </row>
        <row r="16">
          <cell r="C16" t="str">
            <v>贺王瑜</v>
          </cell>
          <cell r="D16" t="str">
            <v>技术质量部</v>
          </cell>
          <cell r="E16">
            <v>41573</v>
          </cell>
          <cell r="F16" t="str">
            <v>总装检验员</v>
          </cell>
        </row>
        <row r="17">
          <cell r="C17" t="str">
            <v>赵新辉</v>
          </cell>
          <cell r="D17" t="str">
            <v>生产制造部</v>
          </cell>
          <cell r="E17">
            <v>41689</v>
          </cell>
          <cell r="F17" t="str">
            <v>发泡操作工</v>
          </cell>
        </row>
        <row r="18">
          <cell r="C18" t="str">
            <v>肖燕丹</v>
          </cell>
          <cell r="D18" t="str">
            <v>生产制造部</v>
          </cell>
          <cell r="E18">
            <v>44801</v>
          </cell>
          <cell r="F18" t="str">
            <v>发泡班长</v>
          </cell>
        </row>
        <row r="19">
          <cell r="C19" t="str">
            <v>范文榜</v>
          </cell>
          <cell r="D19" t="str">
            <v>生产制造部</v>
          </cell>
          <cell r="E19">
            <v>42070</v>
          </cell>
          <cell r="F19" t="str">
            <v>发泡班长</v>
          </cell>
        </row>
      </sheetData>
      <sheetData sheetId="2">
        <row r="3">
          <cell r="C3" t="str">
            <v>姓名</v>
          </cell>
          <cell r="D3" t="str">
            <v>部门</v>
          </cell>
          <cell r="E3" t="str">
            <v>入职时间</v>
          </cell>
          <cell r="F3" t="str">
            <v>岗位</v>
          </cell>
          <cell r="G3" t="str">
            <v>起薪日期</v>
          </cell>
          <cell r="H3" t="str">
            <v>应出勤
天数</v>
          </cell>
          <cell r="I3" t="str">
            <v>实出勤
天数</v>
          </cell>
          <cell r="J3" t="str">
            <v>平时
加班</v>
          </cell>
        </row>
        <row r="5">
          <cell r="C5" t="str">
            <v>高贤勇</v>
          </cell>
          <cell r="D5" t="str">
            <v>生产管理部</v>
          </cell>
          <cell r="E5">
            <v>43642</v>
          </cell>
          <cell r="F5" t="str">
            <v>库管</v>
          </cell>
          <cell r="G5">
            <v>44958</v>
          </cell>
          <cell r="H5">
            <v>20</v>
          </cell>
          <cell r="I5">
            <v>26</v>
          </cell>
          <cell r="J5">
            <v>58</v>
          </cell>
        </row>
        <row r="6">
          <cell r="C6" t="str">
            <v>贺楚平</v>
          </cell>
          <cell r="D6" t="str">
            <v>生产管理部</v>
          </cell>
          <cell r="E6">
            <v>44760</v>
          </cell>
          <cell r="F6" t="str">
            <v>库管</v>
          </cell>
          <cell r="G6">
            <v>44958</v>
          </cell>
          <cell r="H6">
            <v>20</v>
          </cell>
          <cell r="I6">
            <v>28</v>
          </cell>
          <cell r="J6">
            <v>49</v>
          </cell>
        </row>
        <row r="7">
          <cell r="C7" t="str">
            <v>殷胜</v>
          </cell>
          <cell r="D7" t="str">
            <v>生产管理部</v>
          </cell>
          <cell r="E7">
            <v>41492</v>
          </cell>
          <cell r="F7" t="str">
            <v>库管</v>
          </cell>
          <cell r="G7">
            <v>44958</v>
          </cell>
          <cell r="H7">
            <v>20</v>
          </cell>
          <cell r="I7">
            <v>26.5</v>
          </cell>
          <cell r="J7">
            <v>32.5</v>
          </cell>
        </row>
        <row r="8">
          <cell r="C8" t="str">
            <v>贺海岸</v>
          </cell>
          <cell r="D8" t="str">
            <v>生产管理部</v>
          </cell>
          <cell r="E8">
            <v>44621</v>
          </cell>
          <cell r="F8" t="str">
            <v>库管</v>
          </cell>
          <cell r="G8">
            <v>44958</v>
          </cell>
          <cell r="H8">
            <v>20</v>
          </cell>
          <cell r="I8">
            <v>20</v>
          </cell>
          <cell r="J8">
            <v>43.5</v>
          </cell>
        </row>
        <row r="9">
          <cell r="C9" t="str">
            <v>肖华</v>
          </cell>
          <cell r="D9" t="str">
            <v>生产管理部</v>
          </cell>
          <cell r="E9">
            <v>44760</v>
          </cell>
          <cell r="F9" t="str">
            <v>库管兼叉车工</v>
          </cell>
          <cell r="G9">
            <v>44958</v>
          </cell>
          <cell r="H9">
            <v>20</v>
          </cell>
          <cell r="I9">
            <v>25.5</v>
          </cell>
          <cell r="J9">
            <v>55.5</v>
          </cell>
        </row>
        <row r="10">
          <cell r="C10" t="str">
            <v>齐承平</v>
          </cell>
          <cell r="D10" t="str">
            <v>生产管理部</v>
          </cell>
          <cell r="E10">
            <v>42017</v>
          </cell>
          <cell r="F10" t="str">
            <v>库管</v>
          </cell>
          <cell r="G10">
            <v>44958</v>
          </cell>
          <cell r="H10">
            <v>20</v>
          </cell>
          <cell r="I10">
            <v>27</v>
          </cell>
          <cell r="J10">
            <v>18</v>
          </cell>
        </row>
        <row r="11">
          <cell r="C11" t="str">
            <v>谢扬洪</v>
          </cell>
          <cell r="D11" t="str">
            <v>生产制造部</v>
          </cell>
          <cell r="E11">
            <v>44968</v>
          </cell>
          <cell r="F11" t="str">
            <v>发泡操作工</v>
          </cell>
          <cell r="G11">
            <v>44958</v>
          </cell>
          <cell r="H11">
            <v>21.75</v>
          </cell>
          <cell r="I11">
            <v>16</v>
          </cell>
          <cell r="J11">
            <v>5</v>
          </cell>
        </row>
        <row r="12">
          <cell r="C12" t="str">
            <v>何柒林</v>
          </cell>
          <cell r="D12" t="str">
            <v>生产制造部</v>
          </cell>
          <cell r="E12">
            <v>44769</v>
          </cell>
          <cell r="F12" t="str">
            <v>设备维修兼电工</v>
          </cell>
          <cell r="G12">
            <v>44958</v>
          </cell>
          <cell r="H12">
            <v>24</v>
          </cell>
          <cell r="I12">
            <v>27</v>
          </cell>
        </row>
        <row r="13">
          <cell r="C13" t="str">
            <v>彭健</v>
          </cell>
          <cell r="D13" t="str">
            <v>技术质量部</v>
          </cell>
          <cell r="E13">
            <v>41701</v>
          </cell>
          <cell r="F13" t="str">
            <v>发泡检验员</v>
          </cell>
          <cell r="G13">
            <v>44958</v>
          </cell>
          <cell r="H13">
            <v>26</v>
          </cell>
          <cell r="I13">
            <v>27</v>
          </cell>
        </row>
        <row r="14">
          <cell r="C14" t="str">
            <v>袁艳香</v>
          </cell>
          <cell r="D14" t="str">
            <v>技术质量部</v>
          </cell>
          <cell r="E14">
            <v>44726</v>
          </cell>
          <cell r="F14" t="str">
            <v>发泡检验员</v>
          </cell>
          <cell r="G14">
            <v>44958</v>
          </cell>
          <cell r="H14">
            <v>26</v>
          </cell>
          <cell r="I14">
            <v>26</v>
          </cell>
        </row>
        <row r="15">
          <cell r="C15" t="str">
            <v>郭新龙</v>
          </cell>
          <cell r="D15" t="str">
            <v>生产制造部</v>
          </cell>
          <cell r="E15">
            <v>44634</v>
          </cell>
          <cell r="F15" t="str">
            <v>发泡操作工</v>
          </cell>
          <cell r="G15">
            <v>44958</v>
          </cell>
          <cell r="H15">
            <v>24</v>
          </cell>
          <cell r="I15">
            <v>25</v>
          </cell>
        </row>
        <row r="16">
          <cell r="C16" t="str">
            <v>王虎彪</v>
          </cell>
          <cell r="D16" t="str">
            <v>生产制造部</v>
          </cell>
          <cell r="E16">
            <v>44743</v>
          </cell>
          <cell r="F16" t="str">
            <v>发泡操作工</v>
          </cell>
          <cell r="G16">
            <v>44958</v>
          </cell>
          <cell r="H16">
            <v>24</v>
          </cell>
          <cell r="I16">
            <v>27</v>
          </cell>
        </row>
        <row r="17">
          <cell r="C17" t="str">
            <v>麻志超</v>
          </cell>
          <cell r="D17" t="str">
            <v>生产制造部</v>
          </cell>
          <cell r="E17">
            <v>44741</v>
          </cell>
          <cell r="F17" t="str">
            <v>模具工程师兼班长</v>
          </cell>
          <cell r="G17">
            <v>44958</v>
          </cell>
          <cell r="H17">
            <v>26</v>
          </cell>
          <cell r="I17">
            <v>27</v>
          </cell>
        </row>
        <row r="18">
          <cell r="C18" t="str">
            <v>吴国秋</v>
          </cell>
          <cell r="D18" t="str">
            <v>生产制造部</v>
          </cell>
          <cell r="E18">
            <v>41956</v>
          </cell>
          <cell r="F18" t="str">
            <v>发泡操作工</v>
          </cell>
          <cell r="G18">
            <v>44958</v>
          </cell>
          <cell r="H18">
            <v>26</v>
          </cell>
          <cell r="I18">
            <v>25</v>
          </cell>
        </row>
        <row r="19">
          <cell r="C19" t="str">
            <v>张迪辉</v>
          </cell>
          <cell r="D19" t="str">
            <v>生产制造部</v>
          </cell>
          <cell r="E19">
            <v>43669</v>
          </cell>
          <cell r="F19" t="str">
            <v>发泡操作工</v>
          </cell>
          <cell r="G19">
            <v>44958</v>
          </cell>
          <cell r="H19">
            <v>26</v>
          </cell>
          <cell r="I19">
            <v>27</v>
          </cell>
        </row>
        <row r="20">
          <cell r="C20" t="str">
            <v>李爱新</v>
          </cell>
          <cell r="D20" t="str">
            <v>生产制造部</v>
          </cell>
          <cell r="E20">
            <v>43662</v>
          </cell>
          <cell r="F20" t="str">
            <v>发泡操作工</v>
          </cell>
          <cell r="G20">
            <v>44958</v>
          </cell>
          <cell r="H20">
            <v>26</v>
          </cell>
          <cell r="I20">
            <v>27</v>
          </cell>
        </row>
        <row r="21">
          <cell r="C21" t="str">
            <v>吴朝夕</v>
          </cell>
          <cell r="D21" t="str">
            <v>生产制造部</v>
          </cell>
          <cell r="E21">
            <v>43685</v>
          </cell>
          <cell r="F21" t="str">
            <v>发泡操作工</v>
          </cell>
          <cell r="G21">
            <v>44958</v>
          </cell>
          <cell r="H21">
            <v>26</v>
          </cell>
          <cell r="I21">
            <v>27</v>
          </cell>
        </row>
        <row r="22">
          <cell r="C22" t="str">
            <v>李慧玲</v>
          </cell>
          <cell r="D22" t="str">
            <v>生产制造部</v>
          </cell>
          <cell r="E22">
            <v>43725</v>
          </cell>
          <cell r="F22" t="str">
            <v>发泡操作工</v>
          </cell>
          <cell r="G22">
            <v>44958</v>
          </cell>
          <cell r="H22">
            <v>26</v>
          </cell>
          <cell r="I22">
            <v>26</v>
          </cell>
        </row>
        <row r="23">
          <cell r="C23" t="str">
            <v>毛伟</v>
          </cell>
          <cell r="D23" t="str">
            <v>生产制造部</v>
          </cell>
          <cell r="E23">
            <v>41234</v>
          </cell>
          <cell r="F23" t="str">
            <v>发泡操作工</v>
          </cell>
          <cell r="G23">
            <v>44958</v>
          </cell>
          <cell r="H23">
            <v>26</v>
          </cell>
          <cell r="I23">
            <v>27</v>
          </cell>
        </row>
        <row r="24">
          <cell r="C24" t="str">
            <v>蒋正林</v>
          </cell>
          <cell r="D24" t="str">
            <v>生产制造部</v>
          </cell>
          <cell r="E24">
            <v>41520</v>
          </cell>
          <cell r="F24" t="str">
            <v>发泡操作工</v>
          </cell>
          <cell r="G24">
            <v>44958</v>
          </cell>
          <cell r="H24">
            <v>26</v>
          </cell>
          <cell r="I24">
            <v>24</v>
          </cell>
        </row>
        <row r="25">
          <cell r="C25" t="str">
            <v>陈兴艳</v>
          </cell>
          <cell r="D25" t="str">
            <v>生产制造部</v>
          </cell>
          <cell r="E25">
            <v>44599</v>
          </cell>
          <cell r="F25" t="str">
            <v>发泡操作工</v>
          </cell>
          <cell r="G25">
            <v>44958</v>
          </cell>
          <cell r="H25">
            <v>26</v>
          </cell>
          <cell r="I25">
            <v>26</v>
          </cell>
        </row>
        <row r="26">
          <cell r="C26" t="str">
            <v>周兰</v>
          </cell>
          <cell r="D26" t="str">
            <v>生产制造部</v>
          </cell>
          <cell r="E26">
            <v>44607</v>
          </cell>
          <cell r="F26" t="str">
            <v>发泡操作工</v>
          </cell>
          <cell r="G26">
            <v>44958</v>
          </cell>
          <cell r="H26">
            <v>26</v>
          </cell>
          <cell r="I26">
            <v>27</v>
          </cell>
        </row>
        <row r="27">
          <cell r="C27" t="str">
            <v>田志高</v>
          </cell>
          <cell r="D27" t="str">
            <v>生产制造部</v>
          </cell>
          <cell r="E27">
            <v>44649</v>
          </cell>
          <cell r="F27" t="str">
            <v>发泡操作工</v>
          </cell>
          <cell r="G27">
            <v>44958</v>
          </cell>
          <cell r="H27">
            <v>26</v>
          </cell>
          <cell r="I27">
            <v>27</v>
          </cell>
        </row>
        <row r="28">
          <cell r="C28" t="str">
            <v>周武斌</v>
          </cell>
          <cell r="D28" t="str">
            <v>生产制造部</v>
          </cell>
          <cell r="E28">
            <v>44666</v>
          </cell>
          <cell r="F28" t="str">
            <v>发泡操作工</v>
          </cell>
          <cell r="G28">
            <v>44958</v>
          </cell>
          <cell r="H28">
            <v>26</v>
          </cell>
          <cell r="I28">
            <v>27</v>
          </cell>
        </row>
        <row r="29">
          <cell r="C29" t="str">
            <v>左昌福</v>
          </cell>
          <cell r="D29" t="str">
            <v>生产制造部</v>
          </cell>
          <cell r="E29">
            <v>43554</v>
          </cell>
          <cell r="F29" t="str">
            <v>发泡操作工</v>
          </cell>
          <cell r="G29">
            <v>44958</v>
          </cell>
          <cell r="H29">
            <v>26</v>
          </cell>
          <cell r="I29">
            <v>27</v>
          </cell>
        </row>
        <row r="30">
          <cell r="C30" t="str">
            <v>冉景斌</v>
          </cell>
          <cell r="D30" t="str">
            <v>生产制造部</v>
          </cell>
          <cell r="E30">
            <v>41396</v>
          </cell>
          <cell r="F30" t="str">
            <v>发泡操作工</v>
          </cell>
          <cell r="G30">
            <v>44958</v>
          </cell>
          <cell r="H30">
            <v>26</v>
          </cell>
          <cell r="I30">
            <v>25</v>
          </cell>
        </row>
        <row r="31">
          <cell r="C31" t="str">
            <v>钟彪</v>
          </cell>
          <cell r="D31" t="str">
            <v>生产制造部</v>
          </cell>
          <cell r="E31">
            <v>43643</v>
          </cell>
          <cell r="F31" t="str">
            <v>发泡操作工</v>
          </cell>
          <cell r="G31">
            <v>44958</v>
          </cell>
          <cell r="H31">
            <v>26</v>
          </cell>
          <cell r="I31">
            <v>25</v>
          </cell>
        </row>
        <row r="32">
          <cell r="C32" t="str">
            <v>杨兴友</v>
          </cell>
          <cell r="D32" t="str">
            <v>生产制造部</v>
          </cell>
          <cell r="E32">
            <v>41840</v>
          </cell>
          <cell r="F32" t="str">
            <v>发泡操作工</v>
          </cell>
          <cell r="G32">
            <v>44958</v>
          </cell>
          <cell r="H32">
            <v>26</v>
          </cell>
          <cell r="I32">
            <v>27</v>
          </cell>
        </row>
        <row r="33">
          <cell r="C33" t="str">
            <v>郭正军</v>
          </cell>
          <cell r="D33" t="str">
            <v>生产制造部</v>
          </cell>
          <cell r="E33">
            <v>44712</v>
          </cell>
          <cell r="F33" t="str">
            <v>发泡操作工</v>
          </cell>
          <cell r="G33">
            <v>44958</v>
          </cell>
          <cell r="H33">
            <v>26</v>
          </cell>
          <cell r="I33">
            <v>27</v>
          </cell>
        </row>
        <row r="34">
          <cell r="C34" t="str">
            <v>杨建发</v>
          </cell>
          <cell r="D34" t="str">
            <v>生产制造部</v>
          </cell>
          <cell r="E34">
            <v>44728</v>
          </cell>
          <cell r="F34" t="str">
            <v>发泡操作工</v>
          </cell>
          <cell r="G34">
            <v>44958</v>
          </cell>
          <cell r="H34">
            <v>26</v>
          </cell>
          <cell r="I34">
            <v>27</v>
          </cell>
        </row>
        <row r="35">
          <cell r="C35" t="str">
            <v>文升虎</v>
          </cell>
          <cell r="D35" t="str">
            <v>生产制造部</v>
          </cell>
          <cell r="E35">
            <v>44743</v>
          </cell>
          <cell r="F35" t="str">
            <v>发泡操作工</v>
          </cell>
          <cell r="G35">
            <v>44958</v>
          </cell>
          <cell r="H35">
            <v>26</v>
          </cell>
          <cell r="I35">
            <v>27</v>
          </cell>
        </row>
        <row r="36">
          <cell r="C36" t="str">
            <v>瞿清伟</v>
          </cell>
          <cell r="D36" t="str">
            <v>生产制造部</v>
          </cell>
          <cell r="E36">
            <v>44745</v>
          </cell>
          <cell r="F36" t="str">
            <v>发泡操作工</v>
          </cell>
          <cell r="G36">
            <v>44958</v>
          </cell>
          <cell r="H36">
            <v>26</v>
          </cell>
          <cell r="I36">
            <v>27</v>
          </cell>
        </row>
        <row r="37">
          <cell r="C37" t="str">
            <v>刘建</v>
          </cell>
          <cell r="D37" t="str">
            <v>生产制造部</v>
          </cell>
          <cell r="E37">
            <v>44748</v>
          </cell>
          <cell r="F37" t="str">
            <v>发泡操作工</v>
          </cell>
          <cell r="G37">
            <v>44958</v>
          </cell>
          <cell r="H37">
            <v>26</v>
          </cell>
          <cell r="I37">
            <v>27</v>
          </cell>
        </row>
        <row r="38">
          <cell r="C38" t="str">
            <v>王西明</v>
          </cell>
          <cell r="D38" t="str">
            <v>生产制造部</v>
          </cell>
          <cell r="E38">
            <v>44754</v>
          </cell>
          <cell r="F38" t="str">
            <v>发泡操作工</v>
          </cell>
          <cell r="G38">
            <v>44958</v>
          </cell>
          <cell r="H38">
            <v>26</v>
          </cell>
          <cell r="I38">
            <v>24</v>
          </cell>
        </row>
        <row r="39">
          <cell r="C39" t="str">
            <v>王正涛</v>
          </cell>
          <cell r="D39" t="str">
            <v>生产制造部</v>
          </cell>
          <cell r="E39">
            <v>44770</v>
          </cell>
          <cell r="F39" t="str">
            <v>发泡操作工</v>
          </cell>
          <cell r="G39">
            <v>44958</v>
          </cell>
          <cell r="H39">
            <v>26</v>
          </cell>
          <cell r="I39">
            <v>26</v>
          </cell>
        </row>
        <row r="40">
          <cell r="C40" t="str">
            <v>申喜华</v>
          </cell>
          <cell r="D40" t="str">
            <v>生产制造部</v>
          </cell>
          <cell r="E40">
            <v>44772</v>
          </cell>
          <cell r="F40" t="str">
            <v>发泡操作工</v>
          </cell>
          <cell r="G40">
            <v>44958</v>
          </cell>
          <cell r="H40">
            <v>26</v>
          </cell>
          <cell r="I40">
            <v>27</v>
          </cell>
        </row>
        <row r="41">
          <cell r="C41" t="str">
            <v>戴立娟</v>
          </cell>
          <cell r="D41" t="str">
            <v>生产制造部</v>
          </cell>
          <cell r="E41">
            <v>44772</v>
          </cell>
          <cell r="F41" t="str">
            <v>发泡操作工</v>
          </cell>
          <cell r="G41">
            <v>44958</v>
          </cell>
          <cell r="H41">
            <v>26</v>
          </cell>
          <cell r="I41">
            <v>27</v>
          </cell>
        </row>
        <row r="42">
          <cell r="C42" t="str">
            <v>陈浪</v>
          </cell>
          <cell r="D42" t="str">
            <v>生产制造部</v>
          </cell>
          <cell r="E42">
            <v>44758</v>
          </cell>
          <cell r="F42" t="str">
            <v>发泡操作工</v>
          </cell>
          <cell r="G42">
            <v>44958</v>
          </cell>
          <cell r="H42">
            <v>26</v>
          </cell>
          <cell r="I42">
            <v>27</v>
          </cell>
        </row>
        <row r="43">
          <cell r="C43" t="str">
            <v>旷巧平</v>
          </cell>
          <cell r="D43" t="str">
            <v>生产制造部</v>
          </cell>
          <cell r="E43">
            <v>44774</v>
          </cell>
          <cell r="F43" t="str">
            <v>发泡操作工</v>
          </cell>
          <cell r="G43">
            <v>44958</v>
          </cell>
          <cell r="H43">
            <v>26</v>
          </cell>
          <cell r="I43">
            <v>26</v>
          </cell>
        </row>
        <row r="44">
          <cell r="C44" t="str">
            <v>彭冬喜</v>
          </cell>
          <cell r="D44" t="str">
            <v>生产制造部</v>
          </cell>
          <cell r="E44">
            <v>44783</v>
          </cell>
          <cell r="F44" t="str">
            <v>发泡操作工</v>
          </cell>
          <cell r="G44">
            <v>44958</v>
          </cell>
          <cell r="H44">
            <v>26</v>
          </cell>
          <cell r="I44">
            <v>27</v>
          </cell>
        </row>
        <row r="45">
          <cell r="C45" t="str">
            <v>胡君</v>
          </cell>
          <cell r="D45" t="str">
            <v>生产制造部</v>
          </cell>
          <cell r="E45">
            <v>44783</v>
          </cell>
          <cell r="F45" t="str">
            <v>发泡操作工</v>
          </cell>
          <cell r="G45">
            <v>44958</v>
          </cell>
          <cell r="H45">
            <v>26</v>
          </cell>
          <cell r="I45">
            <v>27</v>
          </cell>
        </row>
        <row r="46">
          <cell r="C46" t="str">
            <v>陈年石</v>
          </cell>
          <cell r="D46" t="str">
            <v>生产制造部</v>
          </cell>
          <cell r="E46">
            <v>44789</v>
          </cell>
          <cell r="F46" t="str">
            <v>发泡操作工</v>
          </cell>
          <cell r="G46">
            <v>44958</v>
          </cell>
          <cell r="H46">
            <v>26</v>
          </cell>
          <cell r="I46">
            <v>24</v>
          </cell>
        </row>
        <row r="47">
          <cell r="C47" t="str">
            <v>罗智君</v>
          </cell>
          <cell r="D47" t="str">
            <v>生产制造部</v>
          </cell>
          <cell r="E47">
            <v>44768</v>
          </cell>
          <cell r="F47" t="str">
            <v>发泡操作工</v>
          </cell>
          <cell r="G47">
            <v>44958</v>
          </cell>
          <cell r="H47">
            <v>26</v>
          </cell>
          <cell r="I47">
            <v>26</v>
          </cell>
        </row>
        <row r="48">
          <cell r="C48" t="str">
            <v>张天佑</v>
          </cell>
          <cell r="D48" t="str">
            <v>生产制造部</v>
          </cell>
          <cell r="E48">
            <v>44756</v>
          </cell>
          <cell r="F48" t="str">
            <v>发泡操作工</v>
          </cell>
          <cell r="G48">
            <v>44958</v>
          </cell>
          <cell r="H48">
            <v>26</v>
          </cell>
          <cell r="I48">
            <v>24</v>
          </cell>
        </row>
        <row r="49">
          <cell r="C49" t="str">
            <v>龙学军</v>
          </cell>
          <cell r="D49" t="str">
            <v>生产制造部</v>
          </cell>
          <cell r="E49">
            <v>44776</v>
          </cell>
          <cell r="F49" t="str">
            <v>发泡操作工</v>
          </cell>
          <cell r="G49">
            <v>44958</v>
          </cell>
          <cell r="H49">
            <v>26</v>
          </cell>
          <cell r="I49">
            <v>13</v>
          </cell>
        </row>
        <row r="50">
          <cell r="C50" t="str">
            <v>胡迎春</v>
          </cell>
          <cell r="D50" t="str">
            <v>生产制造部</v>
          </cell>
          <cell r="E50">
            <v>44777</v>
          </cell>
          <cell r="F50" t="str">
            <v>发泡操作工</v>
          </cell>
          <cell r="G50">
            <v>44958</v>
          </cell>
          <cell r="H50">
            <v>26</v>
          </cell>
          <cell r="I50">
            <v>22</v>
          </cell>
        </row>
        <row r="51">
          <cell r="C51" t="str">
            <v>罗冬兰</v>
          </cell>
          <cell r="D51" t="str">
            <v>生产制造部</v>
          </cell>
          <cell r="E51">
            <v>44789</v>
          </cell>
          <cell r="F51" t="str">
            <v>发泡操作工</v>
          </cell>
          <cell r="G51">
            <v>44958</v>
          </cell>
          <cell r="H51">
            <v>26</v>
          </cell>
          <cell r="I51">
            <v>23.5</v>
          </cell>
        </row>
        <row r="52">
          <cell r="C52" t="str">
            <v>黄永平</v>
          </cell>
          <cell r="D52" t="str">
            <v>生产制造部</v>
          </cell>
          <cell r="E52">
            <v>44797</v>
          </cell>
          <cell r="F52" t="str">
            <v>发泡操作工</v>
          </cell>
          <cell r="G52">
            <v>44958</v>
          </cell>
          <cell r="H52">
            <v>26</v>
          </cell>
          <cell r="I52">
            <v>25.5</v>
          </cell>
        </row>
        <row r="53">
          <cell r="C53" t="str">
            <v>李长钦</v>
          </cell>
          <cell r="D53" t="str">
            <v>生产制造部</v>
          </cell>
          <cell r="E53">
            <v>44797</v>
          </cell>
          <cell r="F53" t="str">
            <v>发泡操作工</v>
          </cell>
          <cell r="G53">
            <v>44958</v>
          </cell>
          <cell r="H53">
            <v>26</v>
          </cell>
          <cell r="I53">
            <v>27</v>
          </cell>
        </row>
        <row r="54">
          <cell r="C54" t="str">
            <v>胥义均</v>
          </cell>
          <cell r="D54" t="str">
            <v>生产制造部</v>
          </cell>
          <cell r="E54">
            <v>44803</v>
          </cell>
          <cell r="F54" t="str">
            <v>发泡操作工</v>
          </cell>
          <cell r="G54">
            <v>44958</v>
          </cell>
          <cell r="H54">
            <v>26</v>
          </cell>
          <cell r="I54">
            <v>27</v>
          </cell>
        </row>
        <row r="55">
          <cell r="C55" t="str">
            <v>陈爱军</v>
          </cell>
          <cell r="D55" t="str">
            <v>生产制造部</v>
          </cell>
          <cell r="E55">
            <v>44803</v>
          </cell>
          <cell r="F55" t="str">
            <v>发泡操作工</v>
          </cell>
          <cell r="G55">
            <v>44958</v>
          </cell>
          <cell r="H55">
            <v>26</v>
          </cell>
          <cell r="I55">
            <v>27</v>
          </cell>
        </row>
        <row r="56">
          <cell r="C56" t="str">
            <v>肖春菊</v>
          </cell>
          <cell r="D56" t="str">
            <v>生产制造部</v>
          </cell>
          <cell r="E56">
            <v>44805</v>
          </cell>
          <cell r="F56" t="str">
            <v>发泡操作工</v>
          </cell>
          <cell r="G56">
            <v>44958</v>
          </cell>
          <cell r="H56">
            <v>26</v>
          </cell>
          <cell r="I56">
            <v>27</v>
          </cell>
        </row>
        <row r="57">
          <cell r="C57" t="str">
            <v>谭雅丽</v>
          </cell>
          <cell r="D57" t="str">
            <v>生产制造部</v>
          </cell>
          <cell r="E57">
            <v>44813</v>
          </cell>
          <cell r="F57" t="str">
            <v>发泡操作工</v>
          </cell>
          <cell r="G57">
            <v>44958</v>
          </cell>
          <cell r="H57">
            <v>21.75</v>
          </cell>
          <cell r="I57">
            <v>11</v>
          </cell>
        </row>
        <row r="58">
          <cell r="C58" t="str">
            <v>王冬连</v>
          </cell>
          <cell r="D58" t="str">
            <v>生产制造部</v>
          </cell>
          <cell r="E58">
            <v>44830</v>
          </cell>
          <cell r="F58" t="str">
            <v>发泡操作工</v>
          </cell>
          <cell r="G58">
            <v>44958</v>
          </cell>
          <cell r="H58">
            <v>26</v>
          </cell>
          <cell r="I58">
            <v>27</v>
          </cell>
        </row>
        <row r="59">
          <cell r="C59" t="str">
            <v>张彬文</v>
          </cell>
          <cell r="D59" t="str">
            <v>生产制造部</v>
          </cell>
          <cell r="E59">
            <v>44830</v>
          </cell>
          <cell r="F59" t="str">
            <v>发泡操作工</v>
          </cell>
          <cell r="G59">
            <v>44958</v>
          </cell>
          <cell r="H59">
            <v>26</v>
          </cell>
          <cell r="I59">
            <v>27</v>
          </cell>
        </row>
        <row r="60">
          <cell r="C60" t="str">
            <v>刘建华</v>
          </cell>
          <cell r="D60" t="str">
            <v>生产制造部</v>
          </cell>
          <cell r="E60">
            <v>44807</v>
          </cell>
          <cell r="F60" t="str">
            <v>发泡操作工</v>
          </cell>
          <cell r="G60">
            <v>44958</v>
          </cell>
          <cell r="H60">
            <v>26</v>
          </cell>
          <cell r="I60">
            <v>26</v>
          </cell>
        </row>
        <row r="61">
          <cell r="C61" t="str">
            <v>李鹏程</v>
          </cell>
          <cell r="D61" t="str">
            <v>生产制造部</v>
          </cell>
          <cell r="E61">
            <v>44810</v>
          </cell>
          <cell r="F61" t="str">
            <v>发泡操作工</v>
          </cell>
          <cell r="G61">
            <v>44958</v>
          </cell>
          <cell r="H61">
            <v>26</v>
          </cell>
          <cell r="I61">
            <v>26</v>
          </cell>
        </row>
        <row r="62">
          <cell r="C62" t="str">
            <v>岑世红</v>
          </cell>
          <cell r="D62" t="str">
            <v>生产制造部</v>
          </cell>
          <cell r="E62">
            <v>44821</v>
          </cell>
          <cell r="F62" t="str">
            <v>发泡操作工</v>
          </cell>
          <cell r="G62">
            <v>44958</v>
          </cell>
          <cell r="H62">
            <v>26</v>
          </cell>
          <cell r="I62">
            <v>27</v>
          </cell>
        </row>
        <row r="63">
          <cell r="C63" t="str">
            <v>王运凤</v>
          </cell>
          <cell r="D63" t="str">
            <v>生产制造部</v>
          </cell>
          <cell r="E63">
            <v>44968</v>
          </cell>
          <cell r="F63" t="str">
            <v>发泡操作工</v>
          </cell>
          <cell r="G63">
            <v>44958</v>
          </cell>
          <cell r="H63">
            <v>21.75</v>
          </cell>
          <cell r="I63">
            <v>16</v>
          </cell>
        </row>
        <row r="64">
          <cell r="C64" t="str">
            <v>张阳</v>
          </cell>
          <cell r="D64" t="str">
            <v>生产制造部</v>
          </cell>
          <cell r="E64">
            <v>44978</v>
          </cell>
          <cell r="F64" t="str">
            <v>发泡操作工</v>
          </cell>
          <cell r="G64">
            <v>44958</v>
          </cell>
          <cell r="H64">
            <v>21.75</v>
          </cell>
          <cell r="I64">
            <v>8</v>
          </cell>
        </row>
        <row r="65">
          <cell r="C65" t="str">
            <v>王龙飞</v>
          </cell>
          <cell r="D65" t="str">
            <v>生产制造部</v>
          </cell>
          <cell r="E65">
            <v>44978</v>
          </cell>
          <cell r="F65" t="str">
            <v>发泡操作工</v>
          </cell>
          <cell r="G65">
            <v>44958</v>
          </cell>
          <cell r="H65">
            <v>21.75</v>
          </cell>
          <cell r="I65">
            <v>8</v>
          </cell>
        </row>
        <row r="66">
          <cell r="C66" t="str">
            <v>言家豪</v>
          </cell>
          <cell r="D66" t="str">
            <v>生产制造部</v>
          </cell>
          <cell r="E66">
            <v>44980</v>
          </cell>
          <cell r="F66" t="str">
            <v>发泡操作工</v>
          </cell>
          <cell r="G66">
            <v>44958</v>
          </cell>
          <cell r="H66">
            <v>21.75</v>
          </cell>
          <cell r="I66">
            <v>5</v>
          </cell>
        </row>
        <row r="67">
          <cell r="C67" t="str">
            <v>张虎</v>
          </cell>
          <cell r="D67" t="str">
            <v>生产制造部</v>
          </cell>
          <cell r="E67">
            <v>44980</v>
          </cell>
          <cell r="F67" t="str">
            <v>发泡操作工</v>
          </cell>
          <cell r="G67">
            <v>44958</v>
          </cell>
          <cell r="H67">
            <v>21.75</v>
          </cell>
          <cell r="I67">
            <v>5</v>
          </cell>
        </row>
        <row r="68">
          <cell r="C68" t="str">
            <v>刘利</v>
          </cell>
          <cell r="D68" t="str">
            <v>生产制造部</v>
          </cell>
          <cell r="E68">
            <v>44985</v>
          </cell>
          <cell r="F68" t="str">
            <v>发泡操作工</v>
          </cell>
          <cell r="G68">
            <v>44958</v>
          </cell>
          <cell r="H68">
            <v>21.75</v>
          </cell>
          <cell r="I68">
            <v>1</v>
          </cell>
        </row>
        <row r="69">
          <cell r="C69" t="str">
            <v>尹建良</v>
          </cell>
          <cell r="D69" t="str">
            <v>生产制造部</v>
          </cell>
          <cell r="E69">
            <v>44985</v>
          </cell>
          <cell r="F69" t="str">
            <v>发泡操作工</v>
          </cell>
          <cell r="G69">
            <v>44958</v>
          </cell>
          <cell r="H69">
            <v>21.75</v>
          </cell>
          <cell r="I69">
            <v>1</v>
          </cell>
        </row>
        <row r="70">
          <cell r="C70" t="str">
            <v>殷惠平</v>
          </cell>
          <cell r="D70" t="str">
            <v>生产制造部</v>
          </cell>
          <cell r="E70">
            <v>44974</v>
          </cell>
          <cell r="F70" t="str">
            <v>发泡操作工</v>
          </cell>
          <cell r="G70">
            <v>44958</v>
          </cell>
          <cell r="H70">
            <v>21.75</v>
          </cell>
          <cell r="I70">
            <v>4</v>
          </cell>
        </row>
        <row r="71">
          <cell r="C71" t="str">
            <v>胡荣华</v>
          </cell>
          <cell r="D71" t="str">
            <v>生产制造部</v>
          </cell>
          <cell r="E71">
            <v>41518</v>
          </cell>
          <cell r="F71" t="str">
            <v>总装-发泡</v>
          </cell>
          <cell r="G71">
            <v>44958</v>
          </cell>
          <cell r="H71">
            <v>26</v>
          </cell>
          <cell r="I71">
            <v>25</v>
          </cell>
        </row>
        <row r="72">
          <cell r="C72" t="str">
            <v>罗亚南</v>
          </cell>
          <cell r="D72" t="str">
            <v>生产制造部</v>
          </cell>
          <cell r="E72">
            <v>41612</v>
          </cell>
          <cell r="F72" t="str">
            <v>总装班长</v>
          </cell>
          <cell r="G72">
            <v>44958</v>
          </cell>
          <cell r="H72">
            <v>26</v>
          </cell>
          <cell r="I72">
            <v>27</v>
          </cell>
        </row>
        <row r="73">
          <cell r="C73" t="str">
            <v>杨亮亮</v>
          </cell>
          <cell r="D73" t="str">
            <v>生产制造部</v>
          </cell>
          <cell r="E73">
            <v>43685</v>
          </cell>
          <cell r="F73" t="str">
            <v>总装操作工</v>
          </cell>
          <cell r="G73">
            <v>44958</v>
          </cell>
          <cell r="H73">
            <v>26</v>
          </cell>
          <cell r="I73">
            <v>26</v>
          </cell>
        </row>
        <row r="74">
          <cell r="C74" t="str">
            <v>吴陈</v>
          </cell>
          <cell r="D74" t="str">
            <v>生产制造部</v>
          </cell>
          <cell r="E74">
            <v>42107</v>
          </cell>
          <cell r="F74" t="str">
            <v>总装操作工</v>
          </cell>
          <cell r="G74">
            <v>44958</v>
          </cell>
          <cell r="H74">
            <v>26</v>
          </cell>
          <cell r="I74">
            <v>26</v>
          </cell>
        </row>
        <row r="75">
          <cell r="C75" t="str">
            <v>苏超</v>
          </cell>
          <cell r="D75" t="str">
            <v>生产制造部</v>
          </cell>
          <cell r="E75">
            <v>41884</v>
          </cell>
          <cell r="F75" t="str">
            <v>总装操作工</v>
          </cell>
          <cell r="G75">
            <v>44958</v>
          </cell>
          <cell r="H75">
            <v>26</v>
          </cell>
          <cell r="I75">
            <v>27</v>
          </cell>
        </row>
        <row r="76">
          <cell r="C76" t="str">
            <v>易任红</v>
          </cell>
          <cell r="D76" t="str">
            <v>生产制造部</v>
          </cell>
          <cell r="E76">
            <v>41332</v>
          </cell>
          <cell r="F76" t="str">
            <v>总装操作工</v>
          </cell>
          <cell r="G76">
            <v>44958</v>
          </cell>
          <cell r="H76">
            <v>26</v>
          </cell>
          <cell r="I76">
            <v>26</v>
          </cell>
        </row>
        <row r="77">
          <cell r="C77" t="str">
            <v>欧响亮</v>
          </cell>
          <cell r="D77" t="str">
            <v>生产制造部</v>
          </cell>
          <cell r="E77">
            <v>43595</v>
          </cell>
          <cell r="F77" t="str">
            <v>总装操作工</v>
          </cell>
          <cell r="G77">
            <v>44958</v>
          </cell>
          <cell r="H77">
            <v>26</v>
          </cell>
          <cell r="I77">
            <v>27</v>
          </cell>
        </row>
        <row r="78">
          <cell r="C78" t="str">
            <v>刘明</v>
          </cell>
          <cell r="D78" t="str">
            <v>生产制造部</v>
          </cell>
          <cell r="E78">
            <v>44306</v>
          </cell>
          <cell r="F78" t="str">
            <v>总装操作工</v>
          </cell>
          <cell r="G78">
            <v>44958</v>
          </cell>
          <cell r="H78">
            <v>26</v>
          </cell>
          <cell r="I78">
            <v>27</v>
          </cell>
        </row>
        <row r="79">
          <cell r="C79" t="str">
            <v>刘文强</v>
          </cell>
          <cell r="D79" t="str">
            <v>生产制造部</v>
          </cell>
          <cell r="E79">
            <v>42554</v>
          </cell>
          <cell r="F79" t="str">
            <v>总装操作工</v>
          </cell>
          <cell r="G79">
            <v>44958</v>
          </cell>
          <cell r="H79">
            <v>26</v>
          </cell>
          <cell r="I79">
            <v>26</v>
          </cell>
        </row>
        <row r="80">
          <cell r="C80" t="str">
            <v>刘谦</v>
          </cell>
          <cell r="D80" t="str">
            <v>生产制造部</v>
          </cell>
          <cell r="E80">
            <v>42783</v>
          </cell>
          <cell r="F80" t="str">
            <v>总装操作工</v>
          </cell>
          <cell r="G80">
            <v>44958</v>
          </cell>
          <cell r="H80">
            <v>26</v>
          </cell>
          <cell r="I80">
            <v>26</v>
          </cell>
        </row>
        <row r="81">
          <cell r="C81" t="str">
            <v>邓日顺</v>
          </cell>
          <cell r="D81" t="str">
            <v>生产制造部</v>
          </cell>
          <cell r="E81">
            <v>41881</v>
          </cell>
          <cell r="F81" t="str">
            <v>总装操作工</v>
          </cell>
          <cell r="G81">
            <v>44958</v>
          </cell>
          <cell r="H81">
            <v>26</v>
          </cell>
          <cell r="I81">
            <v>26</v>
          </cell>
        </row>
        <row r="82">
          <cell r="C82" t="str">
            <v>李亦斌</v>
          </cell>
          <cell r="D82" t="str">
            <v>生产制造部</v>
          </cell>
          <cell r="E82">
            <v>41718</v>
          </cell>
          <cell r="F82" t="str">
            <v>总装操作工</v>
          </cell>
          <cell r="G82">
            <v>44958</v>
          </cell>
          <cell r="H82">
            <v>26</v>
          </cell>
          <cell r="I82">
            <v>27</v>
          </cell>
        </row>
        <row r="83">
          <cell r="C83" t="str">
            <v>刘孝其</v>
          </cell>
          <cell r="D83" t="str">
            <v>生产制造部</v>
          </cell>
          <cell r="E83">
            <v>41325</v>
          </cell>
          <cell r="F83" t="str">
            <v>总装操作工</v>
          </cell>
          <cell r="G83">
            <v>44958</v>
          </cell>
          <cell r="H83">
            <v>26</v>
          </cell>
          <cell r="I83">
            <v>27</v>
          </cell>
        </row>
        <row r="84">
          <cell r="C84" t="str">
            <v>彭季峰</v>
          </cell>
          <cell r="D84" t="str">
            <v>生产制造部</v>
          </cell>
          <cell r="E84">
            <v>44731</v>
          </cell>
          <cell r="F84" t="str">
            <v>总装操作工</v>
          </cell>
          <cell r="G84">
            <v>44958</v>
          </cell>
          <cell r="H84">
            <v>26</v>
          </cell>
          <cell r="I84">
            <v>27</v>
          </cell>
        </row>
        <row r="85">
          <cell r="C85" t="str">
            <v>罗鹏</v>
          </cell>
          <cell r="D85" t="str">
            <v>生产制造部</v>
          </cell>
          <cell r="E85">
            <v>41213</v>
          </cell>
          <cell r="F85" t="str">
            <v>总装操作工</v>
          </cell>
          <cell r="G85">
            <v>44958</v>
          </cell>
          <cell r="H85">
            <v>26</v>
          </cell>
          <cell r="I85">
            <v>26</v>
          </cell>
        </row>
        <row r="86">
          <cell r="C86" t="str">
            <v>曹卫清</v>
          </cell>
          <cell r="D86" t="str">
            <v>生产制造部</v>
          </cell>
          <cell r="E86">
            <v>44753</v>
          </cell>
          <cell r="F86" t="str">
            <v>总装操作工</v>
          </cell>
          <cell r="G86">
            <v>44958</v>
          </cell>
          <cell r="H86">
            <v>26</v>
          </cell>
          <cell r="I86">
            <v>26</v>
          </cell>
        </row>
        <row r="87">
          <cell r="C87" t="str">
            <v>李知洋</v>
          </cell>
          <cell r="D87" t="str">
            <v>生产制造部</v>
          </cell>
          <cell r="E87">
            <v>44788</v>
          </cell>
          <cell r="F87" t="str">
            <v>总装操作工</v>
          </cell>
          <cell r="G87">
            <v>44958</v>
          </cell>
          <cell r="H87">
            <v>26</v>
          </cell>
          <cell r="I87">
            <v>27</v>
          </cell>
        </row>
        <row r="88">
          <cell r="C88" t="str">
            <v>李珍萍</v>
          </cell>
          <cell r="D88" t="str">
            <v>生产制造部</v>
          </cell>
          <cell r="E88">
            <v>44805</v>
          </cell>
          <cell r="F88" t="str">
            <v>总装操作工</v>
          </cell>
          <cell r="G88">
            <v>44958</v>
          </cell>
          <cell r="H88">
            <v>21.75</v>
          </cell>
          <cell r="I88">
            <v>7</v>
          </cell>
        </row>
        <row r="89">
          <cell r="C89" t="str">
            <v>余斌</v>
          </cell>
          <cell r="D89" t="str">
            <v>生产制造部</v>
          </cell>
          <cell r="E89">
            <v>44805</v>
          </cell>
          <cell r="F89" t="str">
            <v>总装操作工</v>
          </cell>
          <cell r="G89">
            <v>44958</v>
          </cell>
          <cell r="H89">
            <v>26</v>
          </cell>
          <cell r="I89">
            <v>26</v>
          </cell>
        </row>
        <row r="90">
          <cell r="C90" t="str">
            <v>易露</v>
          </cell>
          <cell r="D90" t="str">
            <v>生产制造部</v>
          </cell>
          <cell r="E90">
            <v>44742</v>
          </cell>
          <cell r="F90" t="str">
            <v>总装操作工</v>
          </cell>
          <cell r="G90">
            <v>44958</v>
          </cell>
          <cell r="H90">
            <v>21.75</v>
          </cell>
          <cell r="I90">
            <v>2</v>
          </cell>
        </row>
        <row r="91">
          <cell r="C91" t="str">
            <v>林虎</v>
          </cell>
          <cell r="D91" t="str">
            <v>生产制造部</v>
          </cell>
          <cell r="E91">
            <v>41904</v>
          </cell>
          <cell r="F91" t="str">
            <v>焊接普工</v>
          </cell>
          <cell r="G91">
            <v>44958</v>
          </cell>
          <cell r="H91">
            <v>26</v>
          </cell>
          <cell r="I91">
            <v>25.5</v>
          </cell>
        </row>
        <row r="92">
          <cell r="C92" t="str">
            <v>雍期望</v>
          </cell>
          <cell r="D92" t="str">
            <v>生产制造部</v>
          </cell>
          <cell r="E92">
            <v>42602</v>
          </cell>
          <cell r="F92" t="str">
            <v>焊接普工</v>
          </cell>
          <cell r="G92">
            <v>44958</v>
          </cell>
          <cell r="H92">
            <v>26</v>
          </cell>
          <cell r="I92">
            <v>27</v>
          </cell>
        </row>
        <row r="93">
          <cell r="C93" t="str">
            <v>邹文祥</v>
          </cell>
          <cell r="D93" t="str">
            <v>生产制造部</v>
          </cell>
          <cell r="E93">
            <v>42262</v>
          </cell>
          <cell r="F93" t="str">
            <v>焊工</v>
          </cell>
          <cell r="G93">
            <v>44958</v>
          </cell>
          <cell r="H93">
            <v>26</v>
          </cell>
          <cell r="I93">
            <v>26.5</v>
          </cell>
        </row>
        <row r="94">
          <cell r="C94" t="str">
            <v>张周</v>
          </cell>
          <cell r="D94" t="str">
            <v>生产制造部</v>
          </cell>
          <cell r="E94">
            <v>42664</v>
          </cell>
          <cell r="F94" t="str">
            <v>焊工</v>
          </cell>
          <cell r="G94">
            <v>44958</v>
          </cell>
          <cell r="H94">
            <v>26</v>
          </cell>
          <cell r="I94">
            <v>25.5</v>
          </cell>
        </row>
        <row r="95">
          <cell r="C95" t="str">
            <v>霍海涛</v>
          </cell>
          <cell r="D95" t="str">
            <v>生产制造部</v>
          </cell>
          <cell r="E95">
            <v>41463</v>
          </cell>
          <cell r="F95" t="str">
            <v>焊工</v>
          </cell>
          <cell r="G95">
            <v>44958</v>
          </cell>
          <cell r="H95">
            <v>26</v>
          </cell>
          <cell r="I95">
            <v>26</v>
          </cell>
        </row>
        <row r="96">
          <cell r="C96" t="str">
            <v>谭刚</v>
          </cell>
          <cell r="D96" t="str">
            <v>生产制造部</v>
          </cell>
          <cell r="E96">
            <v>43292</v>
          </cell>
          <cell r="F96" t="str">
            <v>焊工</v>
          </cell>
          <cell r="G96">
            <v>44958</v>
          </cell>
          <cell r="H96">
            <v>26</v>
          </cell>
          <cell r="I96">
            <v>26.5</v>
          </cell>
        </row>
        <row r="97">
          <cell r="C97" t="str">
            <v>伍志强</v>
          </cell>
          <cell r="D97" t="str">
            <v>生产制造部</v>
          </cell>
          <cell r="E97">
            <v>43242</v>
          </cell>
          <cell r="F97" t="str">
            <v>焊接普工</v>
          </cell>
          <cell r="G97">
            <v>44958</v>
          </cell>
          <cell r="H97">
            <v>26</v>
          </cell>
          <cell r="I97">
            <v>26</v>
          </cell>
        </row>
        <row r="98">
          <cell r="C98" t="str">
            <v>邹明旺</v>
          </cell>
          <cell r="D98" t="str">
            <v>生产制造部</v>
          </cell>
          <cell r="E98">
            <v>43551</v>
          </cell>
          <cell r="F98" t="str">
            <v>焊工</v>
          </cell>
          <cell r="G98">
            <v>44958</v>
          </cell>
          <cell r="H98">
            <v>26</v>
          </cell>
          <cell r="I98">
            <v>26.5</v>
          </cell>
        </row>
        <row r="99">
          <cell r="C99" t="str">
            <v>彭孜刚</v>
          </cell>
          <cell r="D99" t="str">
            <v>生产制造部</v>
          </cell>
          <cell r="E99">
            <v>43675</v>
          </cell>
          <cell r="F99" t="str">
            <v>焊接普工</v>
          </cell>
          <cell r="G99">
            <v>44958</v>
          </cell>
          <cell r="H99">
            <v>26</v>
          </cell>
          <cell r="I99">
            <v>27</v>
          </cell>
        </row>
        <row r="100">
          <cell r="C100" t="str">
            <v>吴进军</v>
          </cell>
          <cell r="D100" t="str">
            <v>生产制造部</v>
          </cell>
          <cell r="E100">
            <v>43658</v>
          </cell>
          <cell r="F100" t="str">
            <v>焊接普工</v>
          </cell>
          <cell r="G100">
            <v>44958</v>
          </cell>
          <cell r="H100">
            <v>26</v>
          </cell>
          <cell r="I100">
            <v>27</v>
          </cell>
        </row>
        <row r="101">
          <cell r="C101" t="str">
            <v>刘志平</v>
          </cell>
          <cell r="D101" t="str">
            <v>生产制造部</v>
          </cell>
          <cell r="E101">
            <v>41253</v>
          </cell>
          <cell r="F101" t="str">
            <v>焊接普工</v>
          </cell>
          <cell r="G101">
            <v>44958</v>
          </cell>
          <cell r="H101">
            <v>26</v>
          </cell>
          <cell r="I101">
            <v>26.5</v>
          </cell>
        </row>
        <row r="102">
          <cell r="C102" t="str">
            <v>刘辉兵</v>
          </cell>
          <cell r="D102" t="str">
            <v>生产制造部</v>
          </cell>
          <cell r="E102">
            <v>41856</v>
          </cell>
          <cell r="F102" t="str">
            <v>焊接普工</v>
          </cell>
          <cell r="G102">
            <v>44958</v>
          </cell>
          <cell r="H102">
            <v>26</v>
          </cell>
          <cell r="I102">
            <v>25</v>
          </cell>
        </row>
        <row r="103">
          <cell r="C103" t="str">
            <v>吴朗</v>
          </cell>
          <cell r="D103" t="str">
            <v>生产制造部</v>
          </cell>
          <cell r="E103">
            <v>44730</v>
          </cell>
          <cell r="F103" t="str">
            <v>焊接普工</v>
          </cell>
          <cell r="G103">
            <v>44958</v>
          </cell>
          <cell r="H103">
            <v>26</v>
          </cell>
          <cell r="I103">
            <v>26.5</v>
          </cell>
        </row>
        <row r="104">
          <cell r="C104" t="str">
            <v>谭炳秋</v>
          </cell>
          <cell r="D104" t="str">
            <v>生产制造部</v>
          </cell>
          <cell r="E104">
            <v>44762</v>
          </cell>
          <cell r="F104" t="str">
            <v>焊接普工</v>
          </cell>
          <cell r="G104">
            <v>44958</v>
          </cell>
          <cell r="H104">
            <v>26</v>
          </cell>
          <cell r="I104">
            <v>27</v>
          </cell>
        </row>
        <row r="105">
          <cell r="C105" t="str">
            <v>杨逸清</v>
          </cell>
          <cell r="D105" t="str">
            <v>生产制造部</v>
          </cell>
          <cell r="E105">
            <v>44764</v>
          </cell>
          <cell r="F105" t="str">
            <v>焊接普工</v>
          </cell>
          <cell r="G105">
            <v>44958</v>
          </cell>
          <cell r="H105">
            <v>26</v>
          </cell>
          <cell r="I105">
            <v>27</v>
          </cell>
        </row>
        <row r="106">
          <cell r="C106" t="str">
            <v>柏文辉</v>
          </cell>
          <cell r="D106" t="str">
            <v>生产制造部</v>
          </cell>
          <cell r="E106">
            <v>44803</v>
          </cell>
          <cell r="F106" t="str">
            <v>焊接普工</v>
          </cell>
          <cell r="G106">
            <v>44958</v>
          </cell>
          <cell r="H106">
            <v>26</v>
          </cell>
          <cell r="I106">
            <v>22.5</v>
          </cell>
        </row>
        <row r="107">
          <cell r="C107" t="str">
            <v>彭光宏</v>
          </cell>
          <cell r="D107" t="str">
            <v>生产制造部</v>
          </cell>
          <cell r="E107">
            <v>44805</v>
          </cell>
          <cell r="F107" t="str">
            <v>焊接普工</v>
          </cell>
          <cell r="G107">
            <v>44958</v>
          </cell>
          <cell r="H107">
            <v>26</v>
          </cell>
          <cell r="I107">
            <v>27</v>
          </cell>
        </row>
        <row r="108">
          <cell r="C108" t="str">
            <v>张理佳</v>
          </cell>
          <cell r="D108" t="str">
            <v>生产制造部</v>
          </cell>
          <cell r="E108">
            <v>44811</v>
          </cell>
          <cell r="F108" t="str">
            <v>焊接普工</v>
          </cell>
          <cell r="G108">
            <v>44958</v>
          </cell>
          <cell r="H108">
            <v>26</v>
          </cell>
          <cell r="I108">
            <v>26</v>
          </cell>
        </row>
        <row r="109">
          <cell r="C109" t="str">
            <v>李石云</v>
          </cell>
          <cell r="D109" t="str">
            <v>生产制造部</v>
          </cell>
          <cell r="E109">
            <v>44820</v>
          </cell>
          <cell r="F109" t="str">
            <v>焊接普工</v>
          </cell>
          <cell r="G109">
            <v>44958</v>
          </cell>
          <cell r="H109">
            <v>26</v>
          </cell>
          <cell r="I109">
            <v>27</v>
          </cell>
        </row>
        <row r="110">
          <cell r="C110" t="str">
            <v>胡涛麟</v>
          </cell>
          <cell r="D110" t="str">
            <v>生产制造部</v>
          </cell>
          <cell r="E110">
            <v>44820</v>
          </cell>
          <cell r="F110" t="str">
            <v>焊接普工</v>
          </cell>
          <cell r="G110">
            <v>44958</v>
          </cell>
          <cell r="H110">
            <v>26</v>
          </cell>
          <cell r="I110">
            <v>26.5</v>
          </cell>
        </row>
        <row r="111">
          <cell r="C111" t="str">
            <v>付雄</v>
          </cell>
          <cell r="D111" t="str">
            <v>生产制造部</v>
          </cell>
          <cell r="E111">
            <v>44826</v>
          </cell>
          <cell r="F111" t="str">
            <v>焊接普工</v>
          </cell>
          <cell r="G111">
            <v>44958</v>
          </cell>
          <cell r="H111">
            <v>26</v>
          </cell>
          <cell r="I111">
            <v>26.5</v>
          </cell>
        </row>
        <row r="112">
          <cell r="C112" t="str">
            <v>曹钟果</v>
          </cell>
          <cell r="D112" t="str">
            <v>生产制造部</v>
          </cell>
          <cell r="E112">
            <v>44833</v>
          </cell>
          <cell r="F112" t="str">
            <v>焊接普工</v>
          </cell>
          <cell r="G112">
            <v>44958</v>
          </cell>
          <cell r="H112">
            <v>21.75</v>
          </cell>
          <cell r="I112">
            <v>8</v>
          </cell>
        </row>
        <row r="113">
          <cell r="C113" t="str">
            <v>向军</v>
          </cell>
          <cell r="D113" t="str">
            <v>生产制造部</v>
          </cell>
          <cell r="E113">
            <v>44978</v>
          </cell>
          <cell r="F113" t="str">
            <v>焊接普工</v>
          </cell>
          <cell r="G113">
            <v>44958</v>
          </cell>
          <cell r="H113">
            <v>21.75</v>
          </cell>
          <cell r="I113">
            <v>8</v>
          </cell>
        </row>
        <row r="114">
          <cell r="C114" t="str">
            <v>刘绪政</v>
          </cell>
          <cell r="D114" t="str">
            <v>生产制造部</v>
          </cell>
          <cell r="E114">
            <v>44979</v>
          </cell>
          <cell r="F114" t="str">
            <v>焊工</v>
          </cell>
          <cell r="G114">
            <v>44958</v>
          </cell>
          <cell r="H114">
            <v>21.75</v>
          </cell>
          <cell r="I114">
            <v>5</v>
          </cell>
        </row>
        <row r="115">
          <cell r="C115" t="str">
            <v>刘贵洪</v>
          </cell>
          <cell r="D115" t="str">
            <v>生产制造部</v>
          </cell>
          <cell r="E115">
            <v>44982</v>
          </cell>
          <cell r="F115" t="str">
            <v>焊工</v>
          </cell>
          <cell r="G115">
            <v>44958</v>
          </cell>
          <cell r="H115">
            <v>21.75</v>
          </cell>
          <cell r="I115">
            <v>4</v>
          </cell>
        </row>
        <row r="116">
          <cell r="C116" t="str">
            <v>黄清梅</v>
          </cell>
          <cell r="D116" t="str">
            <v>综合管理部</v>
          </cell>
          <cell r="E116">
            <v>41197</v>
          </cell>
          <cell r="F116" t="str">
            <v>保洁员</v>
          </cell>
          <cell r="G116">
            <v>44958</v>
          </cell>
          <cell r="H116">
            <v>25.13</v>
          </cell>
          <cell r="I116">
            <v>25.13</v>
          </cell>
        </row>
        <row r="117">
          <cell r="H117">
            <v>2801.13</v>
          </cell>
          <cell r="I117">
            <v>2611.13</v>
          </cell>
          <cell r="J117">
            <v>261.5</v>
          </cell>
        </row>
        <row r="118">
          <cell r="D118" t="str">
            <v>卢中华</v>
          </cell>
        </row>
        <row r="118">
          <cell r="G118" t="str">
            <v>上月数据</v>
          </cell>
          <cell r="H118">
            <v>1904</v>
          </cell>
          <cell r="I118">
            <v>1737.875</v>
          </cell>
        </row>
        <row r="119">
          <cell r="D119" t="str">
            <v>胡曾旋</v>
          </cell>
        </row>
        <row r="120">
          <cell r="D120" t="str">
            <v>雷飞龙</v>
          </cell>
        </row>
        <row r="121">
          <cell r="D121" t="str">
            <v>伍赤诚</v>
          </cell>
        </row>
        <row r="122">
          <cell r="D122" t="str">
            <v>杨甜</v>
          </cell>
        </row>
        <row r="123">
          <cell r="D123" t="str">
            <v>刘涛</v>
          </cell>
        </row>
        <row r="124">
          <cell r="D124" t="str">
            <v>张海波</v>
          </cell>
        </row>
        <row r="125">
          <cell r="D125" t="str">
            <v>曹蜜</v>
          </cell>
        </row>
        <row r="126">
          <cell r="D126" t="str">
            <v>张华</v>
          </cell>
        </row>
        <row r="127">
          <cell r="D127" t="str">
            <v>陈嘉琦</v>
          </cell>
        </row>
        <row r="128">
          <cell r="D128" t="str">
            <v>陈明2</v>
          </cell>
        </row>
        <row r="129">
          <cell r="D129" t="str">
            <v>贺王瑜</v>
          </cell>
        </row>
        <row r="130">
          <cell r="D130" t="str">
            <v>赵新辉</v>
          </cell>
        </row>
        <row r="131">
          <cell r="D131" t="str">
            <v>肖燕丹</v>
          </cell>
        </row>
        <row r="132">
          <cell r="D132" t="str">
            <v>范文榜</v>
          </cell>
        </row>
        <row r="133">
          <cell r="D133" t="str">
            <v>李开阳</v>
          </cell>
        </row>
        <row r="134">
          <cell r="D134" t="str">
            <v>刘心</v>
          </cell>
        </row>
        <row r="135">
          <cell r="D135" t="str">
            <v>易兰</v>
          </cell>
        </row>
        <row r="136">
          <cell r="D136" t="str">
            <v>瞿一鸣</v>
          </cell>
        </row>
        <row r="137">
          <cell r="D137" t="str">
            <v>谭艳</v>
          </cell>
        </row>
        <row r="138">
          <cell r="D138" t="str">
            <v>曾琼</v>
          </cell>
        </row>
        <row r="139">
          <cell r="D139" t="str">
            <v>陈子豪</v>
          </cell>
        </row>
        <row r="140">
          <cell r="D140" t="str">
            <v>陈江伟</v>
          </cell>
        </row>
        <row r="141">
          <cell r="D141" t="str">
            <v>易坤</v>
          </cell>
        </row>
        <row r="142">
          <cell r="D142" t="str">
            <v>刘文向</v>
          </cell>
        </row>
        <row r="143">
          <cell r="D143" t="str">
            <v>李晶</v>
          </cell>
        </row>
        <row r="144">
          <cell r="D144" t="str">
            <v>何胜春</v>
          </cell>
        </row>
        <row r="145">
          <cell r="D145" t="str">
            <v>马英</v>
          </cell>
        </row>
        <row r="146">
          <cell r="D146" t="str">
            <v>王伏</v>
          </cell>
        </row>
        <row r="147">
          <cell r="D147" t="str">
            <v>肖玲</v>
          </cell>
        </row>
        <row r="148">
          <cell r="D148" t="str">
            <v>赵五祥</v>
          </cell>
        </row>
        <row r="149">
          <cell r="D149" t="str">
            <v>文洪亮</v>
          </cell>
        </row>
        <row r="150">
          <cell r="D150" t="str">
            <v>胡柏睿</v>
          </cell>
        </row>
      </sheetData>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科室人员"/>
      <sheetName val="研发人员"/>
      <sheetName val="一线员工"/>
      <sheetName val="销售人员"/>
      <sheetName val="个税代缴"/>
      <sheetName val="自离及休长假人员23.9"/>
      <sheetName val="单个工资"/>
    </sheetNames>
    <sheetDataSet>
      <sheetData sheetId="0">
        <row r="17">
          <cell r="S17">
            <v>2330</v>
          </cell>
        </row>
      </sheetData>
      <sheetData sheetId="1"/>
      <sheetData sheetId="2"/>
      <sheetData sheetId="3">
        <row r="12">
          <cell r="AE12">
            <v>500</v>
          </cell>
        </row>
      </sheetData>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2024.11（初版）"/>
      <sheetName val="小时工"/>
      <sheetName val="Sheet2"/>
    </sheetNames>
    <sheetDataSet>
      <sheetData sheetId="0">
        <row r="3">
          <cell r="B3" t="str">
            <v>姓  名</v>
          </cell>
          <cell r="C3" t="str">
            <v>科室</v>
          </cell>
          <cell r="D3" t="str">
            <v>入职日期</v>
          </cell>
          <cell r="E3" t="str">
            <v>应出勤时间（天）</v>
          </cell>
          <cell r="F3" t="str">
            <v>实出勤时间（天）</v>
          </cell>
          <cell r="G3" t="str">
            <v>年度调休</v>
          </cell>
          <cell r="H3" t="str">
            <v>调休（天）</v>
          </cell>
          <cell r="I3" t="str">
            <v>出差（天）</v>
          </cell>
        </row>
        <row r="4">
          <cell r="B4" t="str">
            <v>卢中华</v>
          </cell>
          <cell r="C4" t="str">
            <v>总经办</v>
          </cell>
          <cell r="D4">
            <v>42499</v>
          </cell>
          <cell r="E4">
            <v>21</v>
          </cell>
          <cell r="F4">
            <v>23</v>
          </cell>
        </row>
        <row r="5">
          <cell r="B5" t="str">
            <v>曾琼</v>
          </cell>
          <cell r="C5" t="str">
            <v>综合管理部</v>
          </cell>
          <cell r="D5">
            <v>41940</v>
          </cell>
          <cell r="E5">
            <v>21</v>
          </cell>
          <cell r="F5">
            <v>27.9375</v>
          </cell>
        </row>
        <row r="5">
          <cell r="H5">
            <v>1</v>
          </cell>
        </row>
        <row r="6">
          <cell r="B6" t="str">
            <v>陈子豪</v>
          </cell>
          <cell r="C6" t="str">
            <v>综合管理部</v>
          </cell>
          <cell r="D6">
            <v>44970</v>
          </cell>
          <cell r="E6">
            <v>21</v>
          </cell>
          <cell r="F6">
            <v>23.81</v>
          </cell>
        </row>
        <row r="6">
          <cell r="H6">
            <v>1.1875</v>
          </cell>
        </row>
        <row r="7">
          <cell r="B7" t="str">
            <v>黄清梅</v>
          </cell>
          <cell r="C7" t="str">
            <v>综合管理部</v>
          </cell>
          <cell r="D7">
            <v>41197</v>
          </cell>
          <cell r="E7">
            <v>26</v>
          </cell>
          <cell r="F7">
            <v>28.5</v>
          </cell>
        </row>
        <row r="8">
          <cell r="B8" t="str">
            <v>李开阳</v>
          </cell>
          <cell r="C8" t="str">
            <v>财务管理部</v>
          </cell>
          <cell r="D8">
            <v>41131</v>
          </cell>
          <cell r="E8">
            <v>21</v>
          </cell>
          <cell r="F8">
            <v>23</v>
          </cell>
        </row>
        <row r="9">
          <cell r="B9" t="str">
            <v>刘心</v>
          </cell>
          <cell r="C9" t="str">
            <v>财务管理部</v>
          </cell>
          <cell r="D9">
            <v>41730</v>
          </cell>
          <cell r="E9">
            <v>21</v>
          </cell>
          <cell r="F9">
            <v>21</v>
          </cell>
        </row>
        <row r="10">
          <cell r="B10" t="str">
            <v>易兰</v>
          </cell>
          <cell r="C10" t="str">
            <v>财务管理部</v>
          </cell>
          <cell r="D10">
            <v>42900</v>
          </cell>
          <cell r="E10">
            <v>21</v>
          </cell>
          <cell r="F10">
            <v>21</v>
          </cell>
        </row>
        <row r="11">
          <cell r="B11" t="str">
            <v>肖玲</v>
          </cell>
          <cell r="C11" t="str">
            <v>财务管理部</v>
          </cell>
          <cell r="D11">
            <v>43698</v>
          </cell>
          <cell r="E11">
            <v>21</v>
          </cell>
          <cell r="F11">
            <v>21</v>
          </cell>
        </row>
        <row r="11">
          <cell r="H11">
            <v>0.5</v>
          </cell>
        </row>
        <row r="12">
          <cell r="B12" t="str">
            <v>伍赤诚</v>
          </cell>
          <cell r="C12" t="str">
            <v>质量管理</v>
          </cell>
          <cell r="D12">
            <v>43789</v>
          </cell>
          <cell r="E12">
            <v>21</v>
          </cell>
          <cell r="F12">
            <v>22.5</v>
          </cell>
        </row>
        <row r="12">
          <cell r="I12">
            <v>4</v>
          </cell>
        </row>
        <row r="13">
          <cell r="B13" t="str">
            <v>贺王瑜</v>
          </cell>
          <cell r="C13" t="str">
            <v>质量管理</v>
          </cell>
          <cell r="D13">
            <v>41573</v>
          </cell>
          <cell r="E13">
            <v>26</v>
          </cell>
          <cell r="F13">
            <v>29</v>
          </cell>
        </row>
        <row r="13">
          <cell r="H13">
            <v>8</v>
          </cell>
        </row>
        <row r="14">
          <cell r="B14" t="str">
            <v>彭健</v>
          </cell>
          <cell r="C14" t="str">
            <v>质量管理</v>
          </cell>
          <cell r="D14">
            <v>41701</v>
          </cell>
          <cell r="E14">
            <v>26</v>
          </cell>
          <cell r="F14">
            <v>26</v>
          </cell>
        </row>
        <row r="15">
          <cell r="B15" t="str">
            <v>李需</v>
          </cell>
          <cell r="C15" t="str">
            <v>质量管理</v>
          </cell>
          <cell r="D15">
            <v>45591</v>
          </cell>
          <cell r="E15">
            <v>26</v>
          </cell>
          <cell r="F15">
            <v>26</v>
          </cell>
        </row>
        <row r="16">
          <cell r="B16" t="str">
            <v>曾俊凯</v>
          </cell>
          <cell r="C16" t="str">
            <v>质量管理</v>
          </cell>
          <cell r="D16">
            <v>45591</v>
          </cell>
          <cell r="E16">
            <v>26</v>
          </cell>
          <cell r="F16">
            <v>28</v>
          </cell>
        </row>
        <row r="16">
          <cell r="H16">
            <v>3</v>
          </cell>
        </row>
        <row r="17">
          <cell r="B17" t="str">
            <v>赵五祥</v>
          </cell>
          <cell r="C17" t="str">
            <v>服务科</v>
          </cell>
          <cell r="D17">
            <v>43290</v>
          </cell>
          <cell r="E17">
            <v>21</v>
          </cell>
          <cell r="F17">
            <v>21</v>
          </cell>
        </row>
        <row r="17">
          <cell r="I17">
            <v>4</v>
          </cell>
        </row>
        <row r="18">
          <cell r="B18" t="str">
            <v>文洪亮</v>
          </cell>
          <cell r="C18" t="str">
            <v>服务科</v>
          </cell>
          <cell r="D18">
            <v>41286</v>
          </cell>
          <cell r="E18">
            <v>26</v>
          </cell>
          <cell r="F18">
            <v>29</v>
          </cell>
        </row>
        <row r="19">
          <cell r="B19" t="str">
            <v>李松辉</v>
          </cell>
          <cell r="C19" t="str">
            <v>服务科</v>
          </cell>
          <cell r="D19">
            <v>44994</v>
          </cell>
          <cell r="E19">
            <v>26</v>
          </cell>
          <cell r="F19">
            <v>26</v>
          </cell>
        </row>
        <row r="20">
          <cell r="B20" t="str">
            <v>谭建文</v>
          </cell>
          <cell r="C20" t="str">
            <v>服务科</v>
          </cell>
          <cell r="D20">
            <v>45231</v>
          </cell>
          <cell r="E20">
            <v>26</v>
          </cell>
          <cell r="F20">
            <v>26</v>
          </cell>
        </row>
        <row r="21">
          <cell r="B21" t="str">
            <v>李晶</v>
          </cell>
          <cell r="C21" t="str">
            <v>采购执行</v>
          </cell>
          <cell r="D21">
            <v>44845</v>
          </cell>
          <cell r="E21">
            <v>21</v>
          </cell>
          <cell r="F21">
            <v>21</v>
          </cell>
        </row>
        <row r="21">
          <cell r="H21">
            <v>0.7</v>
          </cell>
        </row>
        <row r="22">
          <cell r="B22" t="str">
            <v>陈嘉琦</v>
          </cell>
          <cell r="C22" t="str">
            <v>生产制造</v>
          </cell>
          <cell r="D22">
            <v>44760</v>
          </cell>
          <cell r="E22">
            <v>21</v>
          </cell>
          <cell r="F22">
            <v>21</v>
          </cell>
        </row>
        <row r="22">
          <cell r="H22">
            <v>2</v>
          </cell>
        </row>
        <row r="23">
          <cell r="B23" t="str">
            <v>齐承平</v>
          </cell>
          <cell r="C23" t="str">
            <v>生产制造</v>
          </cell>
          <cell r="D23">
            <v>42017</v>
          </cell>
          <cell r="E23">
            <v>21</v>
          </cell>
          <cell r="F23">
            <v>22</v>
          </cell>
        </row>
        <row r="24">
          <cell r="B24" t="str">
            <v>刘文向</v>
          </cell>
          <cell r="C24" t="str">
            <v>生产制造</v>
          </cell>
          <cell r="D24">
            <v>44765</v>
          </cell>
          <cell r="E24">
            <v>21</v>
          </cell>
          <cell r="F24">
            <v>21</v>
          </cell>
        </row>
        <row r="25">
          <cell r="B25" t="str">
            <v>殷胜</v>
          </cell>
          <cell r="C25" t="str">
            <v>物料管理</v>
          </cell>
          <cell r="D25">
            <v>41492</v>
          </cell>
          <cell r="E25">
            <v>24</v>
          </cell>
          <cell r="F25">
            <v>29</v>
          </cell>
        </row>
        <row r="26">
          <cell r="B26" t="str">
            <v>贺海岸</v>
          </cell>
          <cell r="C26" t="str">
            <v>物料管理</v>
          </cell>
          <cell r="D26">
            <v>44621</v>
          </cell>
          <cell r="E26">
            <v>24</v>
          </cell>
          <cell r="F26">
            <v>30</v>
          </cell>
        </row>
        <row r="27">
          <cell r="B27" t="str">
            <v>肖华</v>
          </cell>
          <cell r="C27" t="str">
            <v>物料管理</v>
          </cell>
          <cell r="D27">
            <v>44760</v>
          </cell>
          <cell r="E27">
            <v>24</v>
          </cell>
          <cell r="F27">
            <v>30</v>
          </cell>
        </row>
        <row r="28">
          <cell r="B28" t="str">
            <v>谭海波</v>
          </cell>
          <cell r="C28" t="str">
            <v>物料管理</v>
          </cell>
          <cell r="D28">
            <v>45602</v>
          </cell>
          <cell r="E28">
            <v>24</v>
          </cell>
          <cell r="F28">
            <v>23</v>
          </cell>
        </row>
        <row r="29">
          <cell r="B29" t="str">
            <v>高贤勇</v>
          </cell>
          <cell r="C29" t="str">
            <v>成品管理</v>
          </cell>
          <cell r="D29">
            <v>43642</v>
          </cell>
          <cell r="E29">
            <v>24</v>
          </cell>
          <cell r="F29">
            <v>28</v>
          </cell>
        </row>
        <row r="30">
          <cell r="B30" t="str">
            <v>贺楚平</v>
          </cell>
          <cell r="C30" t="str">
            <v>成品管理</v>
          </cell>
          <cell r="D30">
            <v>44760</v>
          </cell>
          <cell r="E30">
            <v>24</v>
          </cell>
          <cell r="F30">
            <v>30</v>
          </cell>
        </row>
        <row r="31">
          <cell r="B31" t="str">
            <v>谭聪元</v>
          </cell>
          <cell r="C31" t="str">
            <v>成品管理</v>
          </cell>
          <cell r="D31">
            <v>45575</v>
          </cell>
          <cell r="E31">
            <v>24</v>
          </cell>
          <cell r="F31">
            <v>28</v>
          </cell>
        </row>
        <row r="32">
          <cell r="B32" t="str">
            <v>曹蜜</v>
          </cell>
          <cell r="C32" t="str">
            <v>生产制造部</v>
          </cell>
          <cell r="D32">
            <v>41477</v>
          </cell>
          <cell r="E32">
            <v>21</v>
          </cell>
          <cell r="F32">
            <v>21</v>
          </cell>
        </row>
        <row r="32">
          <cell r="H32">
            <v>2</v>
          </cell>
        </row>
        <row r="33">
          <cell r="B33" t="str">
            <v>马英</v>
          </cell>
          <cell r="C33" t="str">
            <v>设备安技科</v>
          </cell>
          <cell r="D33">
            <v>41977</v>
          </cell>
          <cell r="E33">
            <v>21</v>
          </cell>
          <cell r="F33">
            <v>27.25</v>
          </cell>
        </row>
        <row r="33">
          <cell r="H33">
            <v>1</v>
          </cell>
        </row>
        <row r="34">
          <cell r="B34" t="str">
            <v>何胜春</v>
          </cell>
          <cell r="C34" t="str">
            <v>生产制造</v>
          </cell>
          <cell r="D34">
            <v>42343</v>
          </cell>
          <cell r="E34">
            <v>21</v>
          </cell>
          <cell r="F34">
            <v>24.5</v>
          </cell>
        </row>
        <row r="35">
          <cell r="B35" t="str">
            <v>张海波</v>
          </cell>
          <cell r="C35" t="str">
            <v>生产制造</v>
          </cell>
          <cell r="D35">
            <v>42066</v>
          </cell>
          <cell r="E35">
            <v>21</v>
          </cell>
          <cell r="F35">
            <v>21.93</v>
          </cell>
        </row>
        <row r="36">
          <cell r="B36" t="str">
            <v>赵新辉</v>
          </cell>
          <cell r="C36" t="str">
            <v>发泡设备</v>
          </cell>
          <cell r="D36">
            <v>41689</v>
          </cell>
          <cell r="E36">
            <v>26</v>
          </cell>
          <cell r="F36">
            <v>33</v>
          </cell>
        </row>
        <row r="37">
          <cell r="B37" t="str">
            <v>刘海</v>
          </cell>
          <cell r="C37" t="str">
            <v>设备</v>
          </cell>
          <cell r="D37">
            <v>45597</v>
          </cell>
          <cell r="E37">
            <v>24</v>
          </cell>
          <cell r="F37">
            <v>24</v>
          </cell>
        </row>
        <row r="38">
          <cell r="B38" t="str">
            <v>肖燕丹</v>
          </cell>
          <cell r="C38" t="str">
            <v>发泡</v>
          </cell>
          <cell r="D38">
            <v>44801</v>
          </cell>
          <cell r="E38">
            <v>26</v>
          </cell>
          <cell r="F38">
            <v>28</v>
          </cell>
        </row>
        <row r="39">
          <cell r="B39" t="str">
            <v>麻志超</v>
          </cell>
          <cell r="C39" t="str">
            <v>设备</v>
          </cell>
          <cell r="D39">
            <v>44741</v>
          </cell>
          <cell r="E39">
            <v>24</v>
          </cell>
          <cell r="F39">
            <v>29</v>
          </cell>
        </row>
        <row r="40">
          <cell r="B40" t="str">
            <v>王虎彪</v>
          </cell>
          <cell r="C40" t="str">
            <v>发泡-A班</v>
          </cell>
          <cell r="D40">
            <v>44743</v>
          </cell>
          <cell r="E40">
            <v>24</v>
          </cell>
          <cell r="F40">
            <v>24</v>
          </cell>
        </row>
        <row r="41">
          <cell r="B41" t="str">
            <v>刘建华</v>
          </cell>
          <cell r="C41" t="str">
            <v>发泡-A班</v>
          </cell>
          <cell r="D41">
            <v>44807</v>
          </cell>
          <cell r="E41">
            <v>21.5</v>
          </cell>
          <cell r="F41">
            <v>21.5</v>
          </cell>
        </row>
        <row r="42">
          <cell r="B42" t="str">
            <v>李慧玲</v>
          </cell>
          <cell r="C42" t="str">
            <v>发泡-A班</v>
          </cell>
          <cell r="D42">
            <v>43725</v>
          </cell>
          <cell r="E42">
            <v>25</v>
          </cell>
          <cell r="F42">
            <v>23</v>
          </cell>
        </row>
        <row r="43">
          <cell r="B43" t="str">
            <v>左昌福</v>
          </cell>
          <cell r="C43" t="str">
            <v>发泡-A班</v>
          </cell>
          <cell r="D43">
            <v>43554</v>
          </cell>
          <cell r="E43">
            <v>25</v>
          </cell>
          <cell r="F43">
            <v>25</v>
          </cell>
        </row>
        <row r="44">
          <cell r="B44" t="str">
            <v>张迪辉</v>
          </cell>
          <cell r="C44" t="str">
            <v>发泡-A班</v>
          </cell>
          <cell r="D44">
            <v>43669</v>
          </cell>
          <cell r="E44">
            <v>26</v>
          </cell>
          <cell r="F44">
            <v>27</v>
          </cell>
        </row>
        <row r="45">
          <cell r="B45" t="str">
            <v>毛伟</v>
          </cell>
          <cell r="C45" t="str">
            <v>发泡-A班</v>
          </cell>
          <cell r="D45">
            <v>41234</v>
          </cell>
          <cell r="E45">
            <v>26</v>
          </cell>
          <cell r="F45">
            <v>26</v>
          </cell>
        </row>
        <row r="45">
          <cell r="H45">
            <v>1</v>
          </cell>
        </row>
        <row r="46">
          <cell r="B46" t="str">
            <v>戴立娟</v>
          </cell>
          <cell r="C46" t="str">
            <v>发泡-A班</v>
          </cell>
          <cell r="D46">
            <v>44772</v>
          </cell>
          <cell r="E46">
            <v>25</v>
          </cell>
          <cell r="F46">
            <v>25</v>
          </cell>
        </row>
        <row r="46">
          <cell r="H46">
            <v>1</v>
          </cell>
        </row>
        <row r="47">
          <cell r="B47" t="str">
            <v>申喜华</v>
          </cell>
          <cell r="C47" t="str">
            <v>发泡-A班</v>
          </cell>
          <cell r="D47">
            <v>44772</v>
          </cell>
          <cell r="E47">
            <v>25</v>
          </cell>
          <cell r="F47">
            <v>25</v>
          </cell>
        </row>
        <row r="47">
          <cell r="H47">
            <v>1</v>
          </cell>
        </row>
        <row r="48">
          <cell r="B48" t="str">
            <v>陈爱军</v>
          </cell>
          <cell r="C48" t="str">
            <v>发泡-A班</v>
          </cell>
          <cell r="D48">
            <v>44803</v>
          </cell>
          <cell r="E48">
            <v>25</v>
          </cell>
          <cell r="F48">
            <v>25</v>
          </cell>
        </row>
        <row r="48">
          <cell r="H48">
            <v>1</v>
          </cell>
        </row>
        <row r="49">
          <cell r="B49" t="str">
            <v>肖春菊</v>
          </cell>
          <cell r="C49" t="str">
            <v>发泡-A班</v>
          </cell>
          <cell r="D49">
            <v>44805</v>
          </cell>
          <cell r="E49">
            <v>26</v>
          </cell>
          <cell r="F49">
            <v>26</v>
          </cell>
        </row>
        <row r="49">
          <cell r="H49">
            <v>1</v>
          </cell>
        </row>
        <row r="50">
          <cell r="B50" t="str">
            <v>王运凤</v>
          </cell>
          <cell r="C50" t="str">
            <v>发泡-A班</v>
          </cell>
          <cell r="D50">
            <v>44968</v>
          </cell>
          <cell r="E50">
            <v>26</v>
          </cell>
          <cell r="F50">
            <v>26</v>
          </cell>
        </row>
        <row r="50">
          <cell r="H50">
            <v>1</v>
          </cell>
        </row>
        <row r="51">
          <cell r="B51" t="str">
            <v>岑世红</v>
          </cell>
          <cell r="C51" t="str">
            <v>发泡-A班</v>
          </cell>
          <cell r="D51">
            <v>45374</v>
          </cell>
          <cell r="E51">
            <v>26</v>
          </cell>
          <cell r="F51">
            <v>26</v>
          </cell>
        </row>
        <row r="52">
          <cell r="B52" t="str">
            <v>吴朝夕</v>
          </cell>
          <cell r="C52" t="str">
            <v>发泡-A班</v>
          </cell>
          <cell r="D52">
            <v>43685</v>
          </cell>
          <cell r="E52">
            <v>26</v>
          </cell>
          <cell r="F52">
            <v>28</v>
          </cell>
        </row>
        <row r="53">
          <cell r="B53" t="str">
            <v>王西明</v>
          </cell>
          <cell r="C53" t="str">
            <v>发泡-A班</v>
          </cell>
          <cell r="D53">
            <v>44754</v>
          </cell>
          <cell r="E53">
            <v>26</v>
          </cell>
          <cell r="F53">
            <v>26</v>
          </cell>
        </row>
        <row r="53">
          <cell r="H53">
            <v>1</v>
          </cell>
        </row>
        <row r="54">
          <cell r="B54" t="str">
            <v>吴国秋</v>
          </cell>
          <cell r="C54" t="str">
            <v>发泡-A班</v>
          </cell>
          <cell r="D54">
            <v>41956</v>
          </cell>
          <cell r="E54">
            <v>20</v>
          </cell>
          <cell r="F54">
            <v>20</v>
          </cell>
        </row>
        <row r="55">
          <cell r="B55" t="str">
            <v>彭冬喜</v>
          </cell>
          <cell r="C55" t="str">
            <v>发泡-A班</v>
          </cell>
          <cell r="D55">
            <v>44783</v>
          </cell>
          <cell r="E55">
            <v>21.75</v>
          </cell>
          <cell r="F55">
            <v>20</v>
          </cell>
        </row>
        <row r="55">
          <cell r="H55">
            <v>1</v>
          </cell>
        </row>
        <row r="56">
          <cell r="B56" t="str">
            <v>付占华</v>
          </cell>
          <cell r="C56" t="str">
            <v>发泡-A班</v>
          </cell>
          <cell r="D56">
            <v>45625</v>
          </cell>
          <cell r="E56">
            <v>26</v>
          </cell>
          <cell r="F56">
            <v>2</v>
          </cell>
        </row>
        <row r="57">
          <cell r="B57" t="str">
            <v>曾琳</v>
          </cell>
          <cell r="C57" t="str">
            <v>发泡-A班</v>
          </cell>
          <cell r="D57">
            <v>45624</v>
          </cell>
          <cell r="E57">
            <v>26</v>
          </cell>
          <cell r="F57">
            <v>3</v>
          </cell>
        </row>
        <row r="58">
          <cell r="B58" t="str">
            <v>雍期望</v>
          </cell>
          <cell r="C58" t="str">
            <v>焊接车间</v>
          </cell>
          <cell r="D58">
            <v>42602</v>
          </cell>
          <cell r="E58">
            <v>26</v>
          </cell>
          <cell r="F58">
            <v>29</v>
          </cell>
        </row>
        <row r="59">
          <cell r="B59" t="str">
            <v>邹文祥</v>
          </cell>
          <cell r="C59" t="str">
            <v>焊接车间</v>
          </cell>
          <cell r="D59">
            <v>42262</v>
          </cell>
          <cell r="E59">
            <v>26</v>
          </cell>
          <cell r="F59">
            <v>28</v>
          </cell>
        </row>
        <row r="60">
          <cell r="B60" t="str">
            <v>张周</v>
          </cell>
          <cell r="C60" t="str">
            <v>焊接车间</v>
          </cell>
          <cell r="D60">
            <v>42665</v>
          </cell>
          <cell r="E60">
            <v>26</v>
          </cell>
          <cell r="F60">
            <v>27</v>
          </cell>
        </row>
        <row r="61">
          <cell r="B61" t="str">
            <v>霍海涛</v>
          </cell>
          <cell r="C61" t="str">
            <v>焊接车间</v>
          </cell>
          <cell r="D61">
            <v>41463</v>
          </cell>
          <cell r="E61">
            <v>26</v>
          </cell>
          <cell r="F61">
            <v>29</v>
          </cell>
        </row>
        <row r="62">
          <cell r="B62" t="str">
            <v>谭刚</v>
          </cell>
          <cell r="C62" t="str">
            <v>焊接车间</v>
          </cell>
          <cell r="D62">
            <v>43292</v>
          </cell>
          <cell r="E62">
            <v>26</v>
          </cell>
          <cell r="F62">
            <v>27</v>
          </cell>
        </row>
        <row r="63">
          <cell r="B63" t="str">
            <v>邹明旺</v>
          </cell>
          <cell r="C63" t="str">
            <v>焊接车间</v>
          </cell>
          <cell r="D63">
            <v>43551</v>
          </cell>
          <cell r="E63">
            <v>26</v>
          </cell>
          <cell r="F63">
            <v>28</v>
          </cell>
        </row>
        <row r="64">
          <cell r="B64" t="str">
            <v>伍志强</v>
          </cell>
          <cell r="C64" t="str">
            <v>焊接车间</v>
          </cell>
          <cell r="D64">
            <v>43242</v>
          </cell>
          <cell r="E64">
            <v>26</v>
          </cell>
          <cell r="F64">
            <v>29</v>
          </cell>
        </row>
        <row r="65">
          <cell r="B65" t="str">
            <v>彭孜刚</v>
          </cell>
          <cell r="C65" t="str">
            <v>焊接车间</v>
          </cell>
          <cell r="D65">
            <v>43675</v>
          </cell>
          <cell r="E65">
            <v>26</v>
          </cell>
          <cell r="F65">
            <v>29</v>
          </cell>
        </row>
        <row r="66">
          <cell r="B66" t="str">
            <v>吴朗</v>
          </cell>
          <cell r="C66" t="str">
            <v>焊接车间</v>
          </cell>
          <cell r="D66">
            <v>44730</v>
          </cell>
          <cell r="E66">
            <v>26</v>
          </cell>
          <cell r="F66">
            <v>26</v>
          </cell>
        </row>
        <row r="67">
          <cell r="B67" t="str">
            <v>李石云</v>
          </cell>
          <cell r="C67" t="str">
            <v>焊接车间</v>
          </cell>
          <cell r="D67">
            <v>44820</v>
          </cell>
          <cell r="E67">
            <v>26</v>
          </cell>
          <cell r="F67">
            <v>27</v>
          </cell>
        </row>
        <row r="68">
          <cell r="B68" t="str">
            <v>付雄</v>
          </cell>
          <cell r="C68" t="str">
            <v>焊接车间</v>
          </cell>
          <cell r="D68">
            <v>44826</v>
          </cell>
          <cell r="E68">
            <v>26</v>
          </cell>
          <cell r="F68">
            <v>27.5</v>
          </cell>
        </row>
        <row r="69">
          <cell r="B69" t="str">
            <v>刘辉兵</v>
          </cell>
          <cell r="C69" t="str">
            <v>焊接车间</v>
          </cell>
          <cell r="D69">
            <v>41856</v>
          </cell>
          <cell r="E69">
            <v>24</v>
          </cell>
          <cell r="F69">
            <v>24</v>
          </cell>
        </row>
        <row r="70">
          <cell r="B70" t="str">
            <v>吴进军</v>
          </cell>
          <cell r="C70" t="str">
            <v>焊接车间</v>
          </cell>
          <cell r="D70">
            <v>43658</v>
          </cell>
          <cell r="E70">
            <v>26</v>
          </cell>
          <cell r="F70">
            <v>27</v>
          </cell>
        </row>
        <row r="71">
          <cell r="B71" t="str">
            <v>范文榜</v>
          </cell>
          <cell r="C71" t="str">
            <v>焊接车间</v>
          </cell>
          <cell r="D71">
            <v>42070</v>
          </cell>
          <cell r="E71">
            <v>26</v>
          </cell>
          <cell r="F71">
            <v>28</v>
          </cell>
        </row>
        <row r="72">
          <cell r="B72" t="str">
            <v>彭光宏</v>
          </cell>
          <cell r="C72" t="str">
            <v>焊接车间</v>
          </cell>
          <cell r="D72">
            <v>44805</v>
          </cell>
          <cell r="E72">
            <v>26</v>
          </cell>
          <cell r="F72">
            <v>26</v>
          </cell>
        </row>
        <row r="73">
          <cell r="B73" t="str">
            <v>蔡归仓</v>
          </cell>
          <cell r="C73" t="str">
            <v>焊接车间</v>
          </cell>
          <cell r="D73">
            <v>45594</v>
          </cell>
          <cell r="E73">
            <v>26</v>
          </cell>
          <cell r="F73">
            <v>27</v>
          </cell>
        </row>
        <row r="74">
          <cell r="B74" t="str">
            <v>康应根</v>
          </cell>
          <cell r="C74" t="str">
            <v>焊接车间</v>
          </cell>
          <cell r="D74">
            <v>45602</v>
          </cell>
          <cell r="E74">
            <v>26</v>
          </cell>
          <cell r="F74">
            <v>22</v>
          </cell>
        </row>
        <row r="75">
          <cell r="B75" t="str">
            <v>彭畅畅</v>
          </cell>
          <cell r="C75" t="str">
            <v>焊接车间</v>
          </cell>
          <cell r="D75">
            <v>45608</v>
          </cell>
          <cell r="E75">
            <v>26</v>
          </cell>
          <cell r="F75">
            <v>18</v>
          </cell>
        </row>
        <row r="76">
          <cell r="B76" t="str">
            <v>曾亮</v>
          </cell>
          <cell r="C76" t="str">
            <v>焊接车间</v>
          </cell>
          <cell r="D76">
            <v>45612</v>
          </cell>
          <cell r="E76">
            <v>26</v>
          </cell>
          <cell r="F76">
            <v>15</v>
          </cell>
        </row>
        <row r="77">
          <cell r="B77" t="str">
            <v>雷欢</v>
          </cell>
          <cell r="C77" t="str">
            <v>焊接车间</v>
          </cell>
          <cell r="D77">
            <v>45622</v>
          </cell>
          <cell r="E77">
            <v>26</v>
          </cell>
          <cell r="F77">
            <v>4.5</v>
          </cell>
        </row>
        <row r="78">
          <cell r="B78" t="str">
            <v>尹鑫波</v>
          </cell>
          <cell r="C78" t="str">
            <v>焊接车间</v>
          </cell>
          <cell r="D78">
            <v>45595</v>
          </cell>
          <cell r="E78">
            <v>26</v>
          </cell>
          <cell r="F78">
            <v>5</v>
          </cell>
        </row>
        <row r="79">
          <cell r="B79" t="str">
            <v>王葵</v>
          </cell>
          <cell r="C79" t="str">
            <v>焊接车间</v>
          </cell>
          <cell r="D79">
            <v>45597</v>
          </cell>
          <cell r="E79">
            <v>26</v>
          </cell>
          <cell r="F79">
            <v>10.5</v>
          </cell>
        </row>
        <row r="80">
          <cell r="B80" t="str">
            <v>罗亚南</v>
          </cell>
          <cell r="C80" t="str">
            <v>总装车间</v>
          </cell>
          <cell r="D80">
            <v>41612</v>
          </cell>
          <cell r="E80">
            <v>26</v>
          </cell>
          <cell r="F80">
            <v>30</v>
          </cell>
        </row>
        <row r="80">
          <cell r="H80">
            <v>6</v>
          </cell>
          <cell r="I80">
            <v>4</v>
          </cell>
        </row>
        <row r="81">
          <cell r="B81" t="str">
            <v>欧响亮</v>
          </cell>
          <cell r="C81" t="str">
            <v>总装前排</v>
          </cell>
          <cell r="D81">
            <v>43595</v>
          </cell>
          <cell r="E81">
            <v>26</v>
          </cell>
          <cell r="F81">
            <v>30</v>
          </cell>
        </row>
        <row r="81">
          <cell r="H81">
            <v>8</v>
          </cell>
        </row>
        <row r="82">
          <cell r="B82" t="str">
            <v>苏超</v>
          </cell>
          <cell r="C82" t="str">
            <v>总装前排</v>
          </cell>
          <cell r="D82">
            <v>41884</v>
          </cell>
          <cell r="E82">
            <v>26</v>
          </cell>
          <cell r="F82">
            <v>29</v>
          </cell>
        </row>
        <row r="82">
          <cell r="H82">
            <v>8</v>
          </cell>
        </row>
        <row r="83">
          <cell r="B83" t="str">
            <v>吴陈</v>
          </cell>
          <cell r="C83" t="str">
            <v>总装前排</v>
          </cell>
          <cell r="D83">
            <v>42107</v>
          </cell>
          <cell r="E83">
            <v>26</v>
          </cell>
          <cell r="F83">
            <v>29</v>
          </cell>
        </row>
        <row r="83">
          <cell r="H83">
            <v>8</v>
          </cell>
        </row>
        <row r="84">
          <cell r="B84" t="str">
            <v>李亦斌</v>
          </cell>
          <cell r="C84" t="str">
            <v>总装前排</v>
          </cell>
          <cell r="D84">
            <v>41718</v>
          </cell>
          <cell r="E84">
            <v>26</v>
          </cell>
          <cell r="F84">
            <v>29</v>
          </cell>
        </row>
        <row r="84">
          <cell r="H84">
            <v>8</v>
          </cell>
        </row>
        <row r="85">
          <cell r="B85" t="str">
            <v>刘文强</v>
          </cell>
          <cell r="C85" t="str">
            <v>总装前排</v>
          </cell>
          <cell r="D85">
            <v>42554</v>
          </cell>
          <cell r="E85">
            <v>26</v>
          </cell>
          <cell r="F85">
            <v>29</v>
          </cell>
        </row>
        <row r="85">
          <cell r="H85">
            <v>8</v>
          </cell>
        </row>
        <row r="86">
          <cell r="B86" t="str">
            <v>罗鹏</v>
          </cell>
          <cell r="C86" t="str">
            <v>总装前排</v>
          </cell>
          <cell r="D86">
            <v>41213</v>
          </cell>
          <cell r="E86">
            <v>26</v>
          </cell>
          <cell r="F86">
            <v>29</v>
          </cell>
        </row>
        <row r="86">
          <cell r="H86">
            <v>8</v>
          </cell>
        </row>
        <row r="87">
          <cell r="B87" t="str">
            <v>易任红</v>
          </cell>
          <cell r="C87" t="str">
            <v>总装前排</v>
          </cell>
          <cell r="D87">
            <v>41332</v>
          </cell>
          <cell r="E87">
            <v>26</v>
          </cell>
          <cell r="F87">
            <v>28</v>
          </cell>
        </row>
        <row r="87">
          <cell r="H87">
            <v>8</v>
          </cell>
        </row>
        <row r="88">
          <cell r="B88" t="str">
            <v>邓日顺</v>
          </cell>
          <cell r="C88" t="str">
            <v>总装前排</v>
          </cell>
          <cell r="D88">
            <v>41881</v>
          </cell>
          <cell r="E88">
            <v>26</v>
          </cell>
          <cell r="F88">
            <v>29</v>
          </cell>
        </row>
        <row r="88">
          <cell r="H88">
            <v>8</v>
          </cell>
        </row>
        <row r="89">
          <cell r="B89" t="str">
            <v>刘明</v>
          </cell>
          <cell r="C89" t="str">
            <v>总装前排</v>
          </cell>
          <cell r="D89">
            <v>44306</v>
          </cell>
          <cell r="E89">
            <v>26</v>
          </cell>
          <cell r="F89">
            <v>29</v>
          </cell>
        </row>
        <row r="89">
          <cell r="H89">
            <v>8</v>
          </cell>
        </row>
        <row r="90">
          <cell r="B90" t="str">
            <v>曹卫清</v>
          </cell>
          <cell r="C90" t="str">
            <v>总装前排</v>
          </cell>
          <cell r="D90">
            <v>44753</v>
          </cell>
          <cell r="E90">
            <v>26</v>
          </cell>
          <cell r="F90">
            <v>28</v>
          </cell>
        </row>
        <row r="90">
          <cell r="H90">
            <v>8</v>
          </cell>
        </row>
        <row r="91">
          <cell r="B91" t="str">
            <v>胡荣华</v>
          </cell>
          <cell r="C91" t="str">
            <v>总装前排</v>
          </cell>
          <cell r="D91">
            <v>41518</v>
          </cell>
          <cell r="E91">
            <v>26</v>
          </cell>
          <cell r="F91">
            <v>29</v>
          </cell>
        </row>
        <row r="91">
          <cell r="H91">
            <v>8</v>
          </cell>
        </row>
        <row r="92">
          <cell r="B92" t="str">
            <v>杨亮亮</v>
          </cell>
          <cell r="C92" t="str">
            <v>总装前排</v>
          </cell>
          <cell r="D92">
            <v>43685</v>
          </cell>
          <cell r="E92">
            <v>26</v>
          </cell>
          <cell r="F92">
            <v>29</v>
          </cell>
        </row>
        <row r="92">
          <cell r="H92">
            <v>8</v>
          </cell>
        </row>
        <row r="93">
          <cell r="B93" t="str">
            <v>李知洋</v>
          </cell>
          <cell r="C93" t="str">
            <v>总装前排</v>
          </cell>
          <cell r="D93">
            <v>44788</v>
          </cell>
          <cell r="E93">
            <v>26</v>
          </cell>
          <cell r="F93">
            <v>29</v>
          </cell>
        </row>
        <row r="93">
          <cell r="H93">
            <v>8</v>
          </cell>
        </row>
        <row r="94">
          <cell r="B94" t="str">
            <v>曾李文</v>
          </cell>
          <cell r="C94" t="str">
            <v>总装前排</v>
          </cell>
          <cell r="D94">
            <v>45116</v>
          </cell>
          <cell r="E94">
            <v>26</v>
          </cell>
          <cell r="F94">
            <v>27</v>
          </cell>
        </row>
        <row r="94">
          <cell r="H94">
            <v>8</v>
          </cell>
        </row>
        <row r="95">
          <cell r="B95" t="str">
            <v>刘谦</v>
          </cell>
          <cell r="C95" t="str">
            <v>总装前排</v>
          </cell>
          <cell r="D95">
            <v>42783</v>
          </cell>
          <cell r="E95">
            <v>26</v>
          </cell>
          <cell r="F95">
            <v>29</v>
          </cell>
        </row>
        <row r="95">
          <cell r="H95">
            <v>8</v>
          </cell>
        </row>
        <row r="96">
          <cell r="B96" t="str">
            <v>王锋卡</v>
          </cell>
          <cell r="C96" t="str">
            <v>总装前排</v>
          </cell>
          <cell r="D96">
            <v>45102</v>
          </cell>
          <cell r="E96">
            <v>26</v>
          </cell>
          <cell r="F96">
            <v>29</v>
          </cell>
        </row>
        <row r="96">
          <cell r="H96">
            <v>8</v>
          </cell>
        </row>
        <row r="97">
          <cell r="B97" t="str">
            <v>刘孝其</v>
          </cell>
          <cell r="C97" t="str">
            <v>总装头枕</v>
          </cell>
          <cell r="D97">
            <v>41325</v>
          </cell>
          <cell r="E97">
            <v>26</v>
          </cell>
          <cell r="F97">
            <v>29</v>
          </cell>
        </row>
        <row r="97">
          <cell r="H97">
            <v>19</v>
          </cell>
        </row>
        <row r="98">
          <cell r="B98" t="str">
            <v>冉景斌</v>
          </cell>
          <cell r="C98" t="str">
            <v>总装头枕</v>
          </cell>
          <cell r="D98">
            <v>41396</v>
          </cell>
          <cell r="E98">
            <v>26</v>
          </cell>
          <cell r="F98">
            <v>27</v>
          </cell>
        </row>
        <row r="99">
          <cell r="B99" t="str">
            <v>林虎</v>
          </cell>
          <cell r="C99" t="str">
            <v>总装后排</v>
          </cell>
          <cell r="D99">
            <v>41904</v>
          </cell>
          <cell r="E99">
            <v>26</v>
          </cell>
          <cell r="F99">
            <v>30</v>
          </cell>
        </row>
        <row r="99">
          <cell r="H99">
            <v>6</v>
          </cell>
        </row>
        <row r="100">
          <cell r="B100" t="str">
            <v>蒋正林</v>
          </cell>
          <cell r="C100" t="str">
            <v>总装后排</v>
          </cell>
          <cell r="D100">
            <v>41520</v>
          </cell>
          <cell r="E100">
            <v>26</v>
          </cell>
          <cell r="F100">
            <v>27</v>
          </cell>
        </row>
        <row r="100">
          <cell r="H100">
            <v>2</v>
          </cell>
        </row>
        <row r="101">
          <cell r="B101" t="str">
            <v>郭正军</v>
          </cell>
          <cell r="C101" t="str">
            <v>总装后排</v>
          </cell>
          <cell r="D101">
            <v>44712</v>
          </cell>
          <cell r="E101">
            <v>26</v>
          </cell>
          <cell r="F101">
            <v>29</v>
          </cell>
        </row>
        <row r="101">
          <cell r="H101">
            <v>1</v>
          </cell>
        </row>
        <row r="102">
          <cell r="B102" t="str">
            <v>刘志平</v>
          </cell>
          <cell r="C102" t="str">
            <v>总装后排</v>
          </cell>
          <cell r="D102">
            <v>41253</v>
          </cell>
          <cell r="E102">
            <v>26</v>
          </cell>
          <cell r="F102">
            <v>30</v>
          </cell>
        </row>
        <row r="102">
          <cell r="H102">
            <v>6</v>
          </cell>
        </row>
        <row r="103">
          <cell r="B103" t="str">
            <v>韩迎</v>
          </cell>
          <cell r="C103" t="str">
            <v>总装车间</v>
          </cell>
          <cell r="D103">
            <v>45597</v>
          </cell>
          <cell r="E103">
            <v>26</v>
          </cell>
          <cell r="F103">
            <v>29</v>
          </cell>
        </row>
        <row r="104">
          <cell r="B104" t="str">
            <v>唐帅</v>
          </cell>
          <cell r="C104" t="str">
            <v>总装车间</v>
          </cell>
          <cell r="D104">
            <v>45608</v>
          </cell>
          <cell r="E104">
            <v>26</v>
          </cell>
          <cell r="F104">
            <v>16</v>
          </cell>
        </row>
        <row r="105">
          <cell r="B105" t="str">
            <v>贺建波</v>
          </cell>
          <cell r="C105" t="str">
            <v>总装车间</v>
          </cell>
          <cell r="D105">
            <v>45617</v>
          </cell>
          <cell r="E105">
            <v>26</v>
          </cell>
          <cell r="F105">
            <v>9</v>
          </cell>
        </row>
        <row r="106">
          <cell r="B106" t="str">
            <v>向雄书</v>
          </cell>
          <cell r="C106" t="str">
            <v>总装车间</v>
          </cell>
          <cell r="D106">
            <v>45618</v>
          </cell>
          <cell r="E106">
            <v>26</v>
          </cell>
          <cell r="F106">
            <v>9</v>
          </cell>
        </row>
        <row r="107">
          <cell r="B107" t="str">
            <v>张山</v>
          </cell>
          <cell r="C107" t="str">
            <v>总装车间</v>
          </cell>
          <cell r="D107">
            <v>45618</v>
          </cell>
          <cell r="E107">
            <v>26</v>
          </cell>
          <cell r="F107">
            <v>8</v>
          </cell>
        </row>
        <row r="108">
          <cell r="B108" t="str">
            <v>陈明星</v>
          </cell>
          <cell r="C108" t="str">
            <v>总装车间</v>
          </cell>
          <cell r="D108">
            <v>45619</v>
          </cell>
          <cell r="E108">
            <v>26</v>
          </cell>
          <cell r="F108">
            <v>7.5</v>
          </cell>
        </row>
        <row r="109">
          <cell r="B109" t="str">
            <v>李志强</v>
          </cell>
          <cell r="C109" t="str">
            <v>总装车间</v>
          </cell>
          <cell r="D109">
            <v>45619</v>
          </cell>
          <cell r="E109">
            <v>26</v>
          </cell>
          <cell r="F109">
            <v>7</v>
          </cell>
        </row>
        <row r="110">
          <cell r="B110" t="str">
            <v>叶辰凯</v>
          </cell>
          <cell r="C110" t="str">
            <v>总装车间</v>
          </cell>
          <cell r="D110">
            <v>45620</v>
          </cell>
          <cell r="E110">
            <v>26</v>
          </cell>
          <cell r="F110">
            <v>6</v>
          </cell>
        </row>
        <row r="111">
          <cell r="B111" t="str">
            <v>肖军辉</v>
          </cell>
          <cell r="C111" t="str">
            <v>总装车间</v>
          </cell>
          <cell r="D111">
            <v>45620</v>
          </cell>
          <cell r="E111">
            <v>26</v>
          </cell>
          <cell r="F111">
            <v>6</v>
          </cell>
        </row>
        <row r="112">
          <cell r="B112" t="str">
            <v>陈志波</v>
          </cell>
          <cell r="C112" t="str">
            <v>总装车间</v>
          </cell>
          <cell r="D112">
            <v>45621</v>
          </cell>
          <cell r="E112">
            <v>26</v>
          </cell>
          <cell r="F112">
            <v>5</v>
          </cell>
        </row>
        <row r="113">
          <cell r="B113" t="str">
            <v>魏文</v>
          </cell>
          <cell r="C113" t="str">
            <v>总装车间</v>
          </cell>
          <cell r="D113">
            <v>45622</v>
          </cell>
          <cell r="E113">
            <v>26</v>
          </cell>
          <cell r="F113">
            <v>5</v>
          </cell>
        </row>
        <row r="114">
          <cell r="B114" t="str">
            <v>陈培旺</v>
          </cell>
          <cell r="C114" t="str">
            <v>总装车间</v>
          </cell>
          <cell r="D114">
            <v>45622</v>
          </cell>
          <cell r="E114">
            <v>26</v>
          </cell>
          <cell r="F114">
            <v>4</v>
          </cell>
        </row>
        <row r="115">
          <cell r="B115" t="str">
            <v>刘正意</v>
          </cell>
          <cell r="C115" t="str">
            <v>总装车间</v>
          </cell>
          <cell r="D115">
            <v>45622</v>
          </cell>
          <cell r="E115">
            <v>26</v>
          </cell>
          <cell r="F115">
            <v>5</v>
          </cell>
        </row>
        <row r="116">
          <cell r="B116" t="str">
            <v>黄龙</v>
          </cell>
          <cell r="C116" t="str">
            <v>总装车间</v>
          </cell>
          <cell r="D116">
            <v>45623</v>
          </cell>
          <cell r="E116">
            <v>26</v>
          </cell>
          <cell r="F116">
            <v>4</v>
          </cell>
        </row>
        <row r="117">
          <cell r="B117" t="str">
            <v>黄青松</v>
          </cell>
          <cell r="C117" t="str">
            <v>总装车间</v>
          </cell>
          <cell r="D117">
            <v>45623</v>
          </cell>
          <cell r="E117">
            <v>26</v>
          </cell>
          <cell r="F117">
            <v>3</v>
          </cell>
        </row>
        <row r="118">
          <cell r="B118" t="str">
            <v>马将风</v>
          </cell>
          <cell r="C118" t="str">
            <v>总装车间</v>
          </cell>
          <cell r="D118">
            <v>45624</v>
          </cell>
          <cell r="E118">
            <v>26</v>
          </cell>
          <cell r="F118">
            <v>3</v>
          </cell>
        </row>
        <row r="119">
          <cell r="B119" t="str">
            <v>黄欣</v>
          </cell>
          <cell r="C119" t="str">
            <v>总装车间</v>
          </cell>
          <cell r="D119">
            <v>45624</v>
          </cell>
          <cell r="E119">
            <v>26</v>
          </cell>
          <cell r="F119">
            <v>2</v>
          </cell>
        </row>
        <row r="120">
          <cell r="B120" t="str">
            <v>黄磊</v>
          </cell>
          <cell r="C120" t="str">
            <v>总装车间</v>
          </cell>
          <cell r="D120">
            <v>45624</v>
          </cell>
          <cell r="E120">
            <v>26</v>
          </cell>
          <cell r="F120">
            <v>2</v>
          </cell>
        </row>
        <row r="121">
          <cell r="B121" t="str">
            <v>阮志豪</v>
          </cell>
          <cell r="C121" t="str">
            <v>总装车间</v>
          </cell>
          <cell r="D121">
            <v>45624</v>
          </cell>
          <cell r="E121">
            <v>26</v>
          </cell>
          <cell r="F121">
            <v>2</v>
          </cell>
        </row>
        <row r="122">
          <cell r="B122" t="str">
            <v>王尚</v>
          </cell>
          <cell r="C122" t="str">
            <v>总装车间</v>
          </cell>
          <cell r="D122">
            <v>45625</v>
          </cell>
          <cell r="E122">
            <v>26</v>
          </cell>
          <cell r="F122">
            <v>2</v>
          </cell>
        </row>
        <row r="123">
          <cell r="B123" t="str">
            <v>何振深 </v>
          </cell>
          <cell r="C123" t="str">
            <v>总装车间</v>
          </cell>
          <cell r="D123">
            <v>45626</v>
          </cell>
          <cell r="E123">
            <v>26</v>
          </cell>
          <cell r="F123">
            <v>1</v>
          </cell>
        </row>
        <row r="124">
          <cell r="B124" t="str">
            <v>龙敏</v>
          </cell>
          <cell r="C124" t="str">
            <v>总装车间</v>
          </cell>
          <cell r="D124">
            <v>45626</v>
          </cell>
          <cell r="E124">
            <v>26</v>
          </cell>
          <cell r="F124">
            <v>1</v>
          </cell>
        </row>
        <row r="125">
          <cell r="B125" t="str">
            <v>卜志平</v>
          </cell>
          <cell r="C125" t="str">
            <v>总装车间</v>
          </cell>
          <cell r="D125" t="str">
            <v>2024-11-25</v>
          </cell>
          <cell r="E125">
            <v>26</v>
          </cell>
          <cell r="F125">
            <v>5</v>
          </cell>
        </row>
        <row r="126">
          <cell r="B126" t="str">
            <v>李嘉龙</v>
          </cell>
          <cell r="C126" t="str">
            <v>总装车间</v>
          </cell>
          <cell r="D126" t="str">
            <v>2024-11-26</v>
          </cell>
          <cell r="E126">
            <v>26</v>
          </cell>
          <cell r="F126">
            <v>4</v>
          </cell>
        </row>
        <row r="127">
          <cell r="B127" t="str">
            <v>胡智</v>
          </cell>
          <cell r="C127" t="str">
            <v>总装车间</v>
          </cell>
          <cell r="D127">
            <v>45625</v>
          </cell>
          <cell r="E127">
            <v>26</v>
          </cell>
          <cell r="F127">
            <v>1</v>
          </cell>
        </row>
        <row r="128">
          <cell r="B128" t="str">
            <v>陈石江</v>
          </cell>
          <cell r="C128" t="str">
            <v>总装车间</v>
          </cell>
          <cell r="D128">
            <v>45624</v>
          </cell>
          <cell r="E128">
            <v>26</v>
          </cell>
          <cell r="F128">
            <v>3</v>
          </cell>
        </row>
        <row r="129">
          <cell r="B129" t="str">
            <v>钟鸣</v>
          </cell>
          <cell r="C129" t="str">
            <v>总装车间</v>
          </cell>
          <cell r="D129">
            <v>45626</v>
          </cell>
          <cell r="E129">
            <v>26</v>
          </cell>
          <cell r="F129">
            <v>1</v>
          </cell>
        </row>
        <row r="130">
          <cell r="B130" t="str">
            <v>何浩</v>
          </cell>
          <cell r="C130" t="str">
            <v>总装车间</v>
          </cell>
          <cell r="D130">
            <v>45626</v>
          </cell>
          <cell r="E130">
            <v>26</v>
          </cell>
          <cell r="F130">
            <v>1</v>
          </cell>
        </row>
        <row r="131">
          <cell r="B131" t="str">
            <v>陈剑</v>
          </cell>
          <cell r="C131" t="str">
            <v>总装车间</v>
          </cell>
          <cell r="D131">
            <v>45625</v>
          </cell>
          <cell r="E131">
            <v>26</v>
          </cell>
          <cell r="F131">
            <v>4</v>
          </cell>
        </row>
        <row r="132">
          <cell r="B132" t="str">
            <v>陈豪</v>
          </cell>
          <cell r="C132" t="str">
            <v>总装车间</v>
          </cell>
          <cell r="D132">
            <v>45621</v>
          </cell>
          <cell r="E132">
            <v>26</v>
          </cell>
          <cell r="F132">
            <v>4</v>
          </cell>
        </row>
        <row r="133">
          <cell r="B133" t="str">
            <v>刘帅</v>
          </cell>
          <cell r="C133" t="str">
            <v>总装车间</v>
          </cell>
          <cell r="D133">
            <v>45625</v>
          </cell>
          <cell r="E133">
            <v>26</v>
          </cell>
          <cell r="F133">
            <v>2</v>
          </cell>
        </row>
        <row r="134">
          <cell r="B134" t="str">
            <v>刘志伟</v>
          </cell>
          <cell r="C134" t="str">
            <v>总装车间</v>
          </cell>
          <cell r="D134">
            <v>45602</v>
          </cell>
          <cell r="E134">
            <v>26</v>
          </cell>
          <cell r="F134">
            <v>2</v>
          </cell>
        </row>
        <row r="135">
          <cell r="B135" t="str">
            <v>方达顺</v>
          </cell>
          <cell r="C135" t="str">
            <v>总装车间</v>
          </cell>
          <cell r="D135">
            <v>45598</v>
          </cell>
          <cell r="E135">
            <v>26</v>
          </cell>
          <cell r="F135">
            <v>12</v>
          </cell>
        </row>
        <row r="136">
          <cell r="B136" t="str">
            <v>孙宇</v>
          </cell>
          <cell r="C136" t="str">
            <v>总装车间</v>
          </cell>
          <cell r="D136">
            <v>45598</v>
          </cell>
          <cell r="E136">
            <v>26</v>
          </cell>
          <cell r="F136">
            <v>12</v>
          </cell>
        </row>
        <row r="137">
          <cell r="B137" t="str">
            <v>王懿斌</v>
          </cell>
          <cell r="C137" t="str">
            <v>总装车间</v>
          </cell>
          <cell r="D137">
            <v>45598</v>
          </cell>
          <cell r="E137">
            <v>26</v>
          </cell>
          <cell r="F137">
            <v>7</v>
          </cell>
        </row>
        <row r="138">
          <cell r="B138" t="str">
            <v>潘亮</v>
          </cell>
          <cell r="C138" t="str">
            <v>总装车间</v>
          </cell>
          <cell r="D138">
            <v>45596</v>
          </cell>
          <cell r="E138">
            <v>26</v>
          </cell>
          <cell r="F138">
            <v>21</v>
          </cell>
        </row>
        <row r="139">
          <cell r="B139" t="str">
            <v>高万</v>
          </cell>
        </row>
        <row r="139">
          <cell r="D139">
            <v>45309</v>
          </cell>
          <cell r="E139">
            <v>22</v>
          </cell>
          <cell r="F139">
            <v>22</v>
          </cell>
        </row>
        <row r="140">
          <cell r="H140">
            <v>113</v>
          </cell>
          <cell r="I140">
            <v>0</v>
          </cell>
        </row>
        <row r="141">
          <cell r="H141" t="str">
            <v>A线</v>
          </cell>
          <cell r="I141" t="str">
            <v>打杂其他</v>
          </cell>
        </row>
        <row r="142">
          <cell r="B142" t="str">
            <v>工资表人数</v>
          </cell>
        </row>
        <row r="142">
          <cell r="D142">
            <v>136</v>
          </cell>
          <cell r="E142" t="str">
            <v>不含1刘总</v>
          </cell>
        </row>
        <row r="143">
          <cell r="B143" t="str">
            <v>长沙现服</v>
          </cell>
          <cell r="C143">
            <v>1</v>
          </cell>
          <cell r="D143" t="str">
            <v>11月转公司</v>
          </cell>
        </row>
        <row r="144">
          <cell r="B144" t="str">
            <v>在职花名册</v>
          </cell>
          <cell r="C144">
            <v>150</v>
          </cell>
          <cell r="D144" t="str">
            <v>不含19个小时工转计件和雷欢转计时，剔除12月入职5人</v>
          </cell>
        </row>
        <row r="144">
          <cell r="G144">
            <v>0</v>
          </cell>
          <cell r="H144">
            <v>308.3875</v>
          </cell>
          <cell r="I144">
            <v>12</v>
          </cell>
        </row>
        <row r="145">
          <cell r="B145" t="str">
            <v>含</v>
          </cell>
          <cell r="C145" t="str">
            <v>135人8离职哥东明总</v>
          </cell>
        </row>
        <row r="145">
          <cell r="E145">
            <v>134</v>
          </cell>
          <cell r="F145" t="str">
            <v>钟如自离；包磊鲜无打卡记录</v>
          </cell>
        </row>
        <row r="146">
          <cell r="B146" t="str">
            <v>花名册漏掉曾亮</v>
          </cell>
        </row>
        <row r="146">
          <cell r="F146" t="str">
            <v>王葵、雷欢</v>
          </cell>
        </row>
        <row r="147">
          <cell r="B147" t="str">
            <v>社保人数</v>
          </cell>
        </row>
        <row r="147">
          <cell r="D147" t="str">
            <v>李开阳重复</v>
          </cell>
        </row>
        <row r="147">
          <cell r="I147" t="str">
            <v>12.4 22:03临时焊工2个花名册无记录</v>
          </cell>
        </row>
        <row r="148">
          <cell r="D148" t="str">
            <v>李开阳退休返聘诚展交商业工伤</v>
          </cell>
        </row>
        <row r="153">
          <cell r="B153" t="str">
            <v>包磊鲜</v>
          </cell>
          <cell r="C153" t="str">
            <v>焊接车间</v>
          </cell>
          <cell r="D153">
            <v>45597</v>
          </cell>
        </row>
        <row r="153">
          <cell r="F153" t="str">
            <v>无打卡记录</v>
          </cell>
        </row>
        <row r="154">
          <cell r="B154" t="str">
            <v>钟如</v>
          </cell>
          <cell r="C154" t="str">
            <v>总装车间</v>
          </cell>
          <cell r="D154">
            <v>45622</v>
          </cell>
          <cell r="E154">
            <v>26</v>
          </cell>
        </row>
        <row r="156">
          <cell r="B156" t="str">
            <v>在职花名册</v>
          </cell>
          <cell r="C156">
            <v>152</v>
          </cell>
          <cell r="D156" t="str">
            <v>含19个小时工转计件，12月入职5人</v>
          </cell>
        </row>
        <row r="157">
          <cell r="B157" t="str">
            <v>含</v>
          </cell>
          <cell r="C157" t="str">
            <v>8离职</v>
          </cell>
        </row>
        <row r="157">
          <cell r="E157">
            <v>136</v>
          </cell>
          <cell r="F157" t="str">
            <v>钟如自离；包磊鲜无打卡记录</v>
          </cell>
        </row>
        <row r="158">
          <cell r="B158" t="str">
            <v>花名册漏掉曾亮</v>
          </cell>
        </row>
        <row r="158">
          <cell r="F158" t="str">
            <v>王葵、雷欢</v>
          </cell>
        </row>
      </sheetData>
      <sheetData sheetId="1"/>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4750.6415046296" refreshedBy="Administrator" recordCount="74">
  <cacheSource type="worksheet">
    <worksheetSource ref="AD3:AE77" sheet="2022.06"/>
  </cacheSource>
  <cacheFields count="2">
    <cacheField name="姓名" numFmtId="0">
      <sharedItems count="54">
        <s v="赵新辉"/>
        <s v="范文榜"/>
        <s v="张迪辉"/>
        <s v="李爱新"/>
        <s v="李慧玲"/>
        <s v="毛伟"/>
        <s v="蒋正林"/>
        <s v="陈兴艳"/>
        <s v="张立华"/>
        <s v="陶蓉"/>
        <s v="周武斌"/>
        <s v="左昌福"/>
        <s v="冉景斌"/>
        <s v="王余花"/>
        <s v="曹晓萍"/>
        <s v="郭正军"/>
        <s v="刘涛"/>
        <s v="曹蜜"/>
        <s v="张华"/>
        <s v="胡曾旋"/>
        <s v="谭艳"/>
        <s v="易坤"/>
        <s v="何胜春"/>
        <s v="陈明"/>
        <s v="杨甜"/>
        <s v="伍志诚"/>
        <s v="贺海岸"/>
        <s v="齐承平"/>
        <s v="罗亚南"/>
        <s v="王佳"/>
        <s v="赵五祥"/>
        <s v="易兰"/>
        <s v="刘心"/>
        <s v="曾琼"/>
        <s v="张海波"/>
        <s v="刘庆玲"/>
        <s v="陈江伟"/>
        <s v="肖金"/>
        <s v="王伏"/>
        <s v="雷辉龙"/>
        <s v="高贤勇"/>
        <s v="殷胜"/>
        <s v="卢中华"/>
        <s v="伍志强"/>
        <s v="刘志平"/>
        <s v="邹明旺"/>
        <s v="吴朝夕"/>
        <s v="田志高"/>
        <s v="周兰"/>
        <s v="唐艳红"/>
        <s v="舒小平"/>
        <s v="张娜"/>
        <s v="彭健"/>
        <s v="伍赤诚"/>
      </sharedItems>
    </cacheField>
    <cacheField name="奖励金额" numFmtId="0">
      <sharedItems containsSemiMixedTypes="0" containsString="0" containsNumber="1" containsInteger="1" minValue="-200" maxValue="2000" count="16">
        <n v="100"/>
        <n v="-20"/>
        <n v="-200"/>
        <n v="1500"/>
        <n v="1000"/>
        <n v="500"/>
        <n v="2000"/>
        <n v="1200"/>
        <n v="300"/>
        <n v="800"/>
        <n v="195"/>
        <n v="-25"/>
        <n v="-5"/>
        <n v="-75"/>
        <n v="-10"/>
        <n v="-100"/>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5910.6706828704" refreshedBy="Administrator" recordCount="32">
  <cacheSource type="worksheet">
    <worksheetSource ref="D1:E1048576" sheet="Sheet2"/>
  </cacheSource>
  <cacheFields count="2">
    <cacheField name="姓名" numFmtId="0">
      <sharedItems containsBlank="1" count="27">
        <s v="张忠宝"/>
        <s v="刘爱国"/>
        <s v="肖燕丹"/>
        <s v="贺楚平"/>
        <s v="赵亮"/>
        <s v="王启明"/>
        <s v="文磊"/>
        <s v="周建华"/>
        <s v="何柒林"/>
        <s v="张海波"/>
        <s v="吴国秋"/>
        <s v="彭孜刚"/>
        <s v="王虎彪"/>
        <s v="郭正军"/>
        <s v="张波滔"/>
        <s v="佘军"/>
        <s v="王西明"/>
        <s v="刘俊杰"/>
        <s v="李先文"/>
        <s v="黄翠兰"/>
        <s v="吴明"/>
        <s v="李水平"/>
        <s v="彭光宏"/>
        <s v="刘顺新"/>
        <s v="刘志平"/>
        <s v="吴明贵"/>
        <m/>
      </sharedItems>
    </cacheField>
    <cacheField name="金额" numFmtId="0">
      <sharedItems containsString="0" containsBlank="1" containsNumber="1" containsInteger="1" minValue="-120" maxValue="50" count="10">
        <n v="-80"/>
        <n v="-120"/>
        <n v="-45"/>
        <n v="-50"/>
        <n v="-20"/>
        <n v="-10"/>
        <n v="-5"/>
        <n v="-30"/>
        <n v="50"/>
        <m/>
      </sharedItems>
    </cacheField>
  </cacheFields>
</pivotCacheDefinition>
</file>

<file path=xl/pivotCache/pivotCacheRecords1.xml><?xml version="1.0" encoding="utf-8"?>
<pivotCacheRecords xmlns="http://schemas.openxmlformats.org/spreadsheetml/2006/main" xmlns:r="http://schemas.openxmlformats.org/officeDocument/2006/relationships" count="94">
  <r>
    <x v="0"/>
    <x v="0"/>
  </r>
  <r>
    <x v="1"/>
    <x v="0"/>
  </r>
  <r>
    <x v="2"/>
    <x v="0"/>
  </r>
  <r>
    <x v="3"/>
    <x v="1"/>
  </r>
  <r>
    <x v="4"/>
    <x v="2"/>
  </r>
  <r>
    <x v="5"/>
    <x v="3"/>
  </r>
  <r>
    <x v="6"/>
    <x v="3"/>
  </r>
  <r>
    <x v="7"/>
    <x v="3"/>
  </r>
  <r>
    <x v="8"/>
    <x v="3"/>
  </r>
  <r>
    <x v="9"/>
    <x v="3"/>
  </r>
  <r>
    <x v="10"/>
    <x v="4"/>
  </r>
  <r>
    <x v="11"/>
    <x v="4"/>
  </r>
  <r>
    <x v="12"/>
    <x v="5"/>
  </r>
  <r>
    <x v="13"/>
    <x v="4"/>
  </r>
  <r>
    <x v="14"/>
    <x v="4"/>
  </r>
  <r>
    <x v="15"/>
    <x v="4"/>
  </r>
  <r>
    <x v="16"/>
    <x v="6"/>
  </r>
  <r>
    <x v="17"/>
    <x v="4"/>
  </r>
  <r>
    <x v="18"/>
    <x v="4"/>
  </r>
  <r>
    <x v="19"/>
    <x v="5"/>
  </r>
  <r>
    <x v="20"/>
    <x v="5"/>
  </r>
  <r>
    <x v="21"/>
    <x v="5"/>
  </r>
  <r>
    <x v="22"/>
    <x v="5"/>
  </r>
  <r>
    <x v="23"/>
    <x v="4"/>
  </r>
  <r>
    <x v="24"/>
    <x v="7"/>
  </r>
  <r>
    <x v="25"/>
    <x v="8"/>
  </r>
  <r>
    <x v="26"/>
    <x v="8"/>
  </r>
  <r>
    <x v="27"/>
    <x v="8"/>
  </r>
  <r>
    <x v="28"/>
    <x v="8"/>
  </r>
  <r>
    <x v="20"/>
    <x v="8"/>
  </r>
  <r>
    <x v="19"/>
    <x v="8"/>
  </r>
  <r>
    <x v="14"/>
    <x v="8"/>
  </r>
  <r>
    <x v="29"/>
    <x v="8"/>
  </r>
  <r>
    <x v="30"/>
    <x v="8"/>
  </r>
  <r>
    <x v="31"/>
    <x v="8"/>
  </r>
  <r>
    <x v="15"/>
    <x v="8"/>
  </r>
  <r>
    <x v="17"/>
    <x v="8"/>
  </r>
  <r>
    <x v="22"/>
    <x v="8"/>
  </r>
  <r>
    <x v="21"/>
    <x v="8"/>
  </r>
  <r>
    <x v="18"/>
    <x v="8"/>
  </r>
  <r>
    <x v="32"/>
    <x v="8"/>
  </r>
  <r>
    <x v="33"/>
    <x v="8"/>
  </r>
  <r>
    <x v="16"/>
    <x v="8"/>
  </r>
  <r>
    <x v="34"/>
    <x v="9"/>
  </r>
  <r>
    <x v="35"/>
    <x v="9"/>
  </r>
  <r>
    <x v="36"/>
    <x v="9"/>
  </r>
  <r>
    <x v="37"/>
    <x v="9"/>
  </r>
  <r>
    <x v="38"/>
    <x v="9"/>
  </r>
  <r>
    <x v="39"/>
    <x v="9"/>
  </r>
  <r>
    <x v="40"/>
    <x v="9"/>
  </r>
  <r>
    <x v="41"/>
    <x v="9"/>
  </r>
  <r>
    <x v="42"/>
    <x v="9"/>
  </r>
  <r>
    <x v="43"/>
    <x v="9"/>
  </r>
  <r>
    <x v="44"/>
    <x v="9"/>
  </r>
  <r>
    <x v="45"/>
    <x v="9"/>
  </r>
  <r>
    <x v="46"/>
    <x v="9"/>
  </r>
  <r>
    <x v="47"/>
    <x v="9"/>
  </r>
  <r>
    <x v="48"/>
    <x v="9"/>
  </r>
  <r>
    <x v="49"/>
    <x v="9"/>
  </r>
  <r>
    <x v="50"/>
    <x v="9"/>
  </r>
  <r>
    <x v="51"/>
    <x v="9"/>
  </r>
  <r>
    <x v="52"/>
    <x v="9"/>
  </r>
  <r>
    <x v="53"/>
    <x v="9"/>
  </r>
  <r>
    <x v="54"/>
    <x v="9"/>
  </r>
  <r>
    <x v="55"/>
    <x v="9"/>
  </r>
  <r>
    <x v="56"/>
    <x v="9"/>
  </r>
  <r>
    <x v="57"/>
    <x v="9"/>
  </r>
  <r>
    <x v="58"/>
    <x v="9"/>
  </r>
  <r>
    <x v="59"/>
    <x v="9"/>
  </r>
  <r>
    <x v="60"/>
    <x v="9"/>
  </r>
  <r>
    <x v="61"/>
    <x v="9"/>
  </r>
  <r>
    <x v="62"/>
    <x v="0"/>
  </r>
  <r>
    <x v="63"/>
    <x v="10"/>
  </r>
  <r>
    <x v="64"/>
    <x v="11"/>
  </r>
  <r>
    <x v="65"/>
    <x v="11"/>
  </r>
  <r>
    <x v="66"/>
    <x v="11"/>
  </r>
  <r>
    <x v="67"/>
    <x v="11"/>
  </r>
  <r>
    <x v="68"/>
    <x v="11"/>
  </r>
  <r>
    <x v="69"/>
    <x v="11"/>
  </r>
  <r>
    <x v="70"/>
    <x v="11"/>
  </r>
  <r>
    <x v="71"/>
    <x v="11"/>
  </r>
  <r>
    <x v="72"/>
    <x v="11"/>
  </r>
  <r>
    <x v="73"/>
    <x v="11"/>
  </r>
  <r>
    <x v="74"/>
    <x v="11"/>
  </r>
  <r>
    <x v="75"/>
    <x v="11"/>
  </r>
  <r>
    <x v="76"/>
    <x v="11"/>
  </r>
  <r>
    <x v="77"/>
    <x v="11"/>
  </r>
  <r>
    <x v="78"/>
    <x v="11"/>
  </r>
  <r>
    <x v="79"/>
    <x v="11"/>
  </r>
  <r>
    <x v="80"/>
    <x v="11"/>
  </r>
  <r>
    <x v="81"/>
    <x v="11"/>
  </r>
  <r>
    <x v="13"/>
    <x v="11"/>
  </r>
  <r>
    <x v="82"/>
    <x v="11"/>
  </r>
  <r>
    <x v="83"/>
    <x v="11"/>
  </r>
</pivotCacheRecords>
</file>

<file path=xl/pivotCache/pivotCacheRecords2.xml><?xml version="1.0" encoding="utf-8"?>
<pivotCacheRecords xmlns="http://schemas.openxmlformats.org/spreadsheetml/2006/main" xmlns:r="http://schemas.openxmlformats.org/officeDocument/2006/relationships" count="32">
  <r>
    <x v="0"/>
    <x v="0"/>
  </r>
  <r>
    <x v="1"/>
    <x v="1"/>
  </r>
  <r>
    <x v="2"/>
    <x v="2"/>
  </r>
  <r>
    <x v="3"/>
    <x v="3"/>
  </r>
  <r>
    <x v="4"/>
    <x v="3"/>
  </r>
  <r>
    <x v="5"/>
    <x v="3"/>
  </r>
  <r>
    <x v="6"/>
    <x v="3"/>
  </r>
  <r>
    <x v="7"/>
    <x v="3"/>
  </r>
  <r>
    <x v="8"/>
    <x v="3"/>
  </r>
  <r>
    <x v="9"/>
    <x v="3"/>
  </r>
  <r>
    <x v="10"/>
    <x v="4"/>
  </r>
  <r>
    <x v="11"/>
    <x v="4"/>
  </r>
  <r>
    <x v="12"/>
    <x v="5"/>
  </r>
  <r>
    <x v="13"/>
    <x v="4"/>
  </r>
  <r>
    <x v="14"/>
    <x v="5"/>
  </r>
  <r>
    <x v="15"/>
    <x v="5"/>
  </r>
  <r>
    <x v="16"/>
    <x v="5"/>
  </r>
  <r>
    <x v="17"/>
    <x v="6"/>
  </r>
  <r>
    <x v="13"/>
    <x v="5"/>
  </r>
  <r>
    <x v="12"/>
    <x v="5"/>
  </r>
  <r>
    <x v="18"/>
    <x v="7"/>
  </r>
  <r>
    <x v="19"/>
    <x v="7"/>
  </r>
  <r>
    <x v="20"/>
    <x v="5"/>
  </r>
  <r>
    <x v="21"/>
    <x v="5"/>
  </r>
  <r>
    <x v="19"/>
    <x v="6"/>
  </r>
  <r>
    <x v="22"/>
    <x v="3"/>
  </r>
  <r>
    <x v="23"/>
    <x v="8"/>
  </r>
  <r>
    <x v="24"/>
    <x v="7"/>
  </r>
  <r>
    <x v="19"/>
    <x v="4"/>
  </r>
  <r>
    <x v="25"/>
    <x v="5"/>
  </r>
  <r>
    <x v="21"/>
    <x v="5"/>
  </r>
  <r>
    <x v="26"/>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G3:AH58" firstHeaderRow="1" firstDataRow="1" firstDataCol="1"/>
  <pivotFields count="2">
    <pivotField axis="axisRow" compact="0" showAll="0">
      <items count="55">
        <item x="17"/>
        <item x="14"/>
        <item x="33"/>
        <item x="36"/>
        <item x="23"/>
        <item x="7"/>
        <item x="1"/>
        <item x="40"/>
        <item x="15"/>
        <item x="22"/>
        <item x="26"/>
        <item x="19"/>
        <item x="6"/>
        <item x="39"/>
        <item x="3"/>
        <item x="4"/>
        <item x="35"/>
        <item x="16"/>
        <item x="32"/>
        <item x="44"/>
        <item x="42"/>
        <item x="28"/>
        <item x="5"/>
        <item x="52"/>
        <item x="27"/>
        <item x="12"/>
        <item x="50"/>
        <item x="20"/>
        <item x="49"/>
        <item x="9"/>
        <item x="47"/>
        <item x="38"/>
        <item x="29"/>
        <item x="13"/>
        <item x="46"/>
        <item x="53"/>
        <item x="25"/>
        <item x="43"/>
        <item x="37"/>
        <item x="24"/>
        <item x="21"/>
        <item x="31"/>
        <item x="41"/>
        <item x="2"/>
        <item x="34"/>
        <item x="18"/>
        <item x="8"/>
        <item x="51"/>
        <item x="30"/>
        <item x="0"/>
        <item x="48"/>
        <item x="10"/>
        <item x="45"/>
        <item x="11"/>
        <item t="default"/>
      </items>
    </pivotField>
    <pivotField dataField="1" compact="0" showAll="0">
      <items count="17">
        <item x="2"/>
        <item x="15"/>
        <item x="13"/>
        <item x="11"/>
        <item x="1"/>
        <item x="14"/>
        <item x="12"/>
        <item x="0"/>
        <item x="10"/>
        <item x="8"/>
        <item x="5"/>
        <item x="9"/>
        <item x="4"/>
        <item x="7"/>
        <item x="3"/>
        <item x="6"/>
        <item t="default"/>
      </items>
    </pivotField>
  </pivotFields>
  <rowFields count="1">
    <field x="0"/>
  </rowFields>
  <rowItems count="5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t="grand">
      <x/>
    </i>
  </rowItems>
  <colItems count="1">
    <i/>
  </colItems>
  <dataFields count="1">
    <dataField name="求和项:奖励金额" fld="1"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1"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I17:J45" firstHeaderRow="1" firstDataRow="1" firstDataCol="1"/>
  <pivotFields count="2">
    <pivotField axis="axisRow" compact="0" showAll="0">
      <items count="28">
        <item x="13"/>
        <item x="8"/>
        <item x="3"/>
        <item x="19"/>
        <item x="21"/>
        <item x="18"/>
        <item x="1"/>
        <item x="17"/>
        <item x="23"/>
        <item x="24"/>
        <item x="22"/>
        <item x="11"/>
        <item x="15"/>
        <item x="12"/>
        <item x="5"/>
        <item x="16"/>
        <item x="6"/>
        <item x="10"/>
        <item x="20"/>
        <item x="25"/>
        <item x="2"/>
        <item x="14"/>
        <item x="9"/>
        <item x="0"/>
        <item x="4"/>
        <item x="7"/>
        <item x="26"/>
        <item t="default"/>
      </items>
    </pivotField>
    <pivotField dataField="1" compact="0" showAll="0">
      <items count="11">
        <item x="1"/>
        <item x="0"/>
        <item x="3"/>
        <item x="2"/>
        <item x="7"/>
        <item x="4"/>
        <item x="5"/>
        <item x="6"/>
        <item x="8"/>
        <item x="9"/>
        <item t="default"/>
      </items>
    </pivotField>
  </pivotFields>
  <rowFields count="1">
    <field x="0"/>
  </rowFields>
  <rowItems count="28">
    <i>
      <x/>
    </i>
    <i>
      <x v="1"/>
    </i>
    <i>
      <x v="2"/>
    </i>
    <i>
      <x v="3"/>
    </i>
    <i>
      <x v="4"/>
    </i>
    <i>
      <x v="5"/>
    </i>
    <i>
      <x v="6"/>
    </i>
    <i>
      <x v="7"/>
    </i>
    <i>
      <x v="8"/>
    </i>
    <i>
      <x v="9"/>
    </i>
    <i>
      <x v="10"/>
    </i>
    <i>
      <x v="11"/>
    </i>
    <i>
      <x v="12"/>
    </i>
    <i>
      <x v="13"/>
    </i>
    <i>
      <x v="14"/>
    </i>
    <i>
      <x v="15"/>
    </i>
    <i>
      <x v="16"/>
    </i>
    <i>
      <x v="17"/>
    </i>
    <i>
      <x v="18"/>
    </i>
    <i>
      <x v="19"/>
    </i>
    <i>
      <x v="20"/>
    </i>
    <i>
      <x v="21"/>
    </i>
    <i>
      <x v="22"/>
    </i>
    <i>
      <x v="23"/>
    </i>
    <i>
      <x v="24"/>
    </i>
    <i>
      <x v="25"/>
    </i>
    <i>
      <x v="26"/>
    </i>
    <i t="grand">
      <x/>
    </i>
  </rowItems>
  <colItems count="1">
    <i/>
  </colItems>
  <dataFields count="1">
    <dataField name="求和项:金额" fld="1"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6.xml"/><Relationship Id="rId1" Type="http://schemas.openxmlformats.org/officeDocument/2006/relationships/comments" Target="../comments2.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ivotTable" Target="../pivotTables/pivotTable1.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1.xml"/><Relationship Id="rId1" Type="http://schemas.openxmlformats.org/officeDocument/2006/relationships/comments" Target="../comments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2.xml"/><Relationship Id="rId1" Type="http://schemas.openxmlformats.org/officeDocument/2006/relationships/comments" Target="../comments4.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3.xml"/><Relationship Id="rId1" Type="http://schemas.openxmlformats.org/officeDocument/2006/relationships/comments" Target="../comments5.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4.xml"/><Relationship Id="rId1" Type="http://schemas.openxmlformats.org/officeDocument/2006/relationships/comments" Target="../comments6.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5.xml"/><Relationship Id="rId1" Type="http://schemas.openxmlformats.org/officeDocument/2006/relationships/comments" Target="../comments7.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6.xml"/><Relationship Id="rId1" Type="http://schemas.openxmlformats.org/officeDocument/2006/relationships/comments" Target="../comments8.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7.xml"/><Relationship Id="rId1" Type="http://schemas.openxmlformats.org/officeDocument/2006/relationships/comments" Target="../comments9.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8.xml"/><Relationship Id="rId1" Type="http://schemas.openxmlformats.org/officeDocument/2006/relationships/comments" Target="../comments10.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9.xml"/><Relationship Id="rId1" Type="http://schemas.openxmlformats.org/officeDocument/2006/relationships/comments" Target="../comments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0.xml"/><Relationship Id="rId1" Type="http://schemas.openxmlformats.org/officeDocument/2006/relationships/comments" Target="../comments1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31.xml"/><Relationship Id="rId1" Type="http://schemas.openxmlformats.org/officeDocument/2006/relationships/comments" Target="../comments13.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2.xml"/><Relationship Id="rId1" Type="http://schemas.openxmlformats.org/officeDocument/2006/relationships/comments" Target="../comments14.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33.xml"/><Relationship Id="rId1" Type="http://schemas.openxmlformats.org/officeDocument/2006/relationships/comments" Target="../comments15.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34.xml"/><Relationship Id="rId1" Type="http://schemas.openxmlformats.org/officeDocument/2006/relationships/comments" Target="../comments16.x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35.xml"/><Relationship Id="rId1" Type="http://schemas.openxmlformats.org/officeDocument/2006/relationships/comments" Target="../comments17.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36.xml"/><Relationship Id="rId1" Type="http://schemas.openxmlformats.org/officeDocument/2006/relationships/comments" Target="../comments18.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37.xml"/><Relationship Id="rId1" Type="http://schemas.openxmlformats.org/officeDocument/2006/relationships/comments" Target="../comments19.xml"/></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38.xml"/><Relationship Id="rId1" Type="http://schemas.openxmlformats.org/officeDocument/2006/relationships/comments" Target="../comments20.xm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39.xml"/><Relationship Id="rId1" Type="http://schemas.openxmlformats.org/officeDocument/2006/relationships/comments" Target="../comments2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40.xml"/><Relationship Id="rId1" Type="http://schemas.openxmlformats.org/officeDocument/2006/relationships/comments" Target="../comments22.xm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41.xml"/><Relationship Id="rId1" Type="http://schemas.openxmlformats.org/officeDocument/2006/relationships/comments" Target="../comments23.xml"/></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42.xml"/><Relationship Id="rId1" Type="http://schemas.openxmlformats.org/officeDocument/2006/relationships/comments" Target="../comments24.xml"/></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43.xml"/><Relationship Id="rId1" Type="http://schemas.openxmlformats.org/officeDocument/2006/relationships/comments" Target="../comments25.xml"/></Relationships>
</file>

<file path=xl/worksheets/_rels/sheet44.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44.xml"/><Relationship Id="rId1" Type="http://schemas.openxmlformats.org/officeDocument/2006/relationships/comments" Target="../comments26.xml"/></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45.xml"/><Relationship Id="rId1" Type="http://schemas.openxmlformats.org/officeDocument/2006/relationships/comments" Target="../comments27.xml"/></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46.xml"/><Relationship Id="rId1" Type="http://schemas.openxmlformats.org/officeDocument/2006/relationships/comments" Target="../comments28.xml"/></Relationships>
</file>

<file path=xl/worksheets/_rels/sheet47.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47.xml"/><Relationship Id="rId1" Type="http://schemas.openxmlformats.org/officeDocument/2006/relationships/comments" Target="../comments29.xml"/></Relationships>
</file>

<file path=xl/worksheets/_rels/sheet48.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48.xml"/><Relationship Id="rId1" Type="http://schemas.openxmlformats.org/officeDocument/2006/relationships/comments" Target="../comments30.xml"/></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49.xml"/><Relationship Id="rId1" Type="http://schemas.openxmlformats.org/officeDocument/2006/relationships/comments" Target="../comments3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comments" Target="../comments1.xml"/></Relationships>
</file>

<file path=xl/worksheets/_rels/sheet50.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50.xml"/><Relationship Id="rId1" Type="http://schemas.openxmlformats.org/officeDocument/2006/relationships/comments" Target="../comments32.xml"/></Relationships>
</file>

<file path=xl/worksheets/_rels/sheet51.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51.xml"/><Relationship Id="rId1" Type="http://schemas.openxmlformats.org/officeDocument/2006/relationships/comments" Target="../comments33.xml"/></Relationships>
</file>

<file path=xl/worksheets/_rels/sheet52.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52.xml"/><Relationship Id="rId1" Type="http://schemas.openxmlformats.org/officeDocument/2006/relationships/comments" Target="../comments34.xml"/></Relationships>
</file>

<file path=xl/worksheets/_rels/sheet53.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53.xml"/><Relationship Id="rId1" Type="http://schemas.openxmlformats.org/officeDocument/2006/relationships/comments" Target="../comments35.xml"/></Relationships>
</file>

<file path=xl/worksheets/_rels/sheet5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5.xml.rels><?xml version="1.0" encoding="UTF-8" standalone="yes"?>
<Relationships xmlns="http://schemas.openxmlformats.org/package/2006/relationships"><Relationship Id="rId3" Type="http://schemas.openxmlformats.org/officeDocument/2006/relationships/vmlDrawing" Target="../drawings/vmlDrawing36.vml"/><Relationship Id="rId2" Type="http://schemas.openxmlformats.org/officeDocument/2006/relationships/drawing" Target="../drawings/drawing54.xml"/><Relationship Id="rId1" Type="http://schemas.openxmlformats.org/officeDocument/2006/relationships/comments" Target="../comments36.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19"/>
  <sheetViews>
    <sheetView topLeftCell="A11" workbookViewId="0">
      <selection activeCell="E8" sqref="E8"/>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69.6666666666667" style="1" customWidth="1"/>
    <col min="7" max="16384" width="9" style="1"/>
  </cols>
  <sheetData>
    <row r="1" s="1" customFormat="1" spans="1:6">
      <c r="A1" s="7"/>
      <c r="B1" s="8"/>
      <c r="C1" s="7"/>
      <c r="D1" s="7"/>
      <c r="E1" s="7"/>
      <c r="F1" s="7"/>
    </row>
    <row r="2" s="1" customFormat="1" ht="38.4" customHeight="1" spans="1:6">
      <c r="A2" s="9" t="s">
        <v>0</v>
      </c>
      <c r="B2" s="10"/>
      <c r="C2" s="11"/>
      <c r="D2" s="11"/>
      <c r="E2" s="11"/>
      <c r="F2" s="11"/>
    </row>
    <row r="3" s="2" customFormat="1" ht="28" customHeight="1" spans="1:6">
      <c r="A3" s="12" t="s">
        <v>1</v>
      </c>
      <c r="B3" s="13" t="s">
        <v>2</v>
      </c>
      <c r="C3" s="14" t="s">
        <v>3</v>
      </c>
      <c r="D3" s="14" t="s">
        <v>4</v>
      </c>
      <c r="E3" s="12" t="s">
        <v>5</v>
      </c>
      <c r="F3" s="12" t="s">
        <v>6</v>
      </c>
    </row>
    <row r="4" s="3" customFormat="1" ht="60" customHeight="1" spans="1:6">
      <c r="A4" s="15">
        <v>1</v>
      </c>
      <c r="B4" s="16">
        <v>44173</v>
      </c>
      <c r="C4" s="215"/>
      <c r="D4" s="215">
        <v>500</v>
      </c>
      <c r="E4" s="19" t="s">
        <v>7</v>
      </c>
      <c r="F4" s="21"/>
    </row>
    <row r="5" s="3" customFormat="1" ht="56" customHeight="1" spans="1:6">
      <c r="A5" s="15">
        <v>2</v>
      </c>
      <c r="B5" s="16">
        <v>44166</v>
      </c>
      <c r="C5" s="215"/>
      <c r="D5" s="215">
        <f>60+20</f>
        <v>80</v>
      </c>
      <c r="E5" s="19" t="s">
        <v>8</v>
      </c>
      <c r="F5" s="234" t="s">
        <v>9</v>
      </c>
    </row>
    <row r="6" s="3" customFormat="1" ht="54" customHeight="1" spans="1:6">
      <c r="A6" s="15">
        <v>3</v>
      </c>
      <c r="B6" s="16">
        <v>44162</v>
      </c>
      <c r="C6" s="215"/>
      <c r="D6" s="215">
        <f>10+10+10+30+60+40+50+20+10+100+50+50+50</f>
        <v>490</v>
      </c>
      <c r="E6" s="21" t="s">
        <v>10</v>
      </c>
      <c r="F6" s="235"/>
    </row>
    <row r="7" s="233" customFormat="1" ht="69" customHeight="1" spans="1:6">
      <c r="A7" s="15">
        <v>4</v>
      </c>
      <c r="B7" s="16">
        <v>44165</v>
      </c>
      <c r="C7" s="215"/>
      <c r="D7" s="215">
        <f>20*2+30+20+170+10+50+200+10+100+30+20</f>
        <v>680</v>
      </c>
      <c r="E7" s="21" t="s">
        <v>11</v>
      </c>
      <c r="F7" s="236"/>
    </row>
    <row r="8" s="3" customFormat="1" ht="54" customHeight="1" spans="1:6">
      <c r="A8" s="15">
        <v>5</v>
      </c>
      <c r="B8" s="16"/>
      <c r="C8" s="215"/>
      <c r="D8" s="215"/>
      <c r="E8" s="19"/>
      <c r="F8" s="21"/>
    </row>
    <row r="9" s="3" customFormat="1" ht="51" customHeight="1" spans="1:6">
      <c r="A9" s="15">
        <v>6</v>
      </c>
      <c r="B9" s="16"/>
      <c r="C9" s="215"/>
      <c r="D9" s="215"/>
      <c r="E9" s="229"/>
      <c r="F9" s="21"/>
    </row>
    <row r="10" s="3" customFormat="1" ht="49" customHeight="1" spans="1:6">
      <c r="A10" s="15">
        <v>7</v>
      </c>
      <c r="B10" s="16"/>
      <c r="C10" s="15"/>
      <c r="D10" s="15"/>
      <c r="E10" s="230"/>
      <c r="F10" s="21"/>
    </row>
    <row r="11" s="3" customFormat="1" ht="50" customHeight="1" spans="1:6">
      <c r="A11" s="15">
        <v>8</v>
      </c>
      <c r="B11" s="231"/>
      <c r="C11" s="15"/>
      <c r="D11" s="15"/>
      <c r="E11" s="230"/>
      <c r="F11" s="21"/>
    </row>
    <row r="12" s="3" customFormat="1" ht="51" customHeight="1" spans="1:6">
      <c r="A12" s="15">
        <v>9</v>
      </c>
      <c r="B12" s="231"/>
      <c r="C12" s="15"/>
      <c r="D12" s="15"/>
      <c r="E12" s="230"/>
      <c r="F12" s="21"/>
    </row>
    <row r="13" s="3" customFormat="1" ht="51" customHeight="1" spans="1:6">
      <c r="A13" s="15">
        <v>10</v>
      </c>
      <c r="B13" s="16"/>
      <c r="C13" s="15"/>
      <c r="D13" s="15"/>
      <c r="E13" s="230"/>
      <c r="F13" s="21"/>
    </row>
    <row r="14" s="3" customFormat="1" ht="54" customHeight="1" spans="1:6">
      <c r="A14" s="15">
        <v>11</v>
      </c>
      <c r="B14" s="16"/>
      <c r="C14" s="15"/>
      <c r="D14" s="15"/>
      <c r="E14" s="230"/>
      <c r="F14" s="21"/>
    </row>
    <row r="15" s="3" customFormat="1" ht="49" customHeight="1" spans="1:6">
      <c r="A15" s="15">
        <v>12</v>
      </c>
      <c r="B15" s="16"/>
      <c r="C15" s="215"/>
      <c r="D15" s="12"/>
      <c r="E15" s="21"/>
      <c r="F15" s="21"/>
    </row>
    <row r="16" s="3" customFormat="1" ht="49" customHeight="1" spans="1:6">
      <c r="A16" s="15">
        <v>13</v>
      </c>
      <c r="B16" s="13"/>
      <c r="C16" s="12"/>
      <c r="D16" s="12"/>
      <c r="E16" s="21"/>
      <c r="F16" s="21"/>
    </row>
    <row r="17" s="3" customFormat="1" ht="30" customHeight="1" spans="1:6">
      <c r="A17" s="23" t="s">
        <v>12</v>
      </c>
      <c r="B17" s="24"/>
      <c r="C17" s="25">
        <f>SUM(C4:C16)</f>
        <v>0</v>
      </c>
      <c r="D17" s="25">
        <f>SUM(D4:D16)</f>
        <v>1750</v>
      </c>
      <c r="E17" s="26"/>
      <c r="F17" s="26"/>
    </row>
    <row r="18" s="3" customFormat="1" ht="30" customHeight="1" spans="1:5">
      <c r="A18" s="2"/>
      <c r="B18" s="27"/>
      <c r="C18" s="28"/>
      <c r="D18" s="28"/>
      <c r="E18" s="29"/>
    </row>
    <row r="19" s="1" customFormat="1" ht="33.6" customHeight="1" spans="1:6">
      <c r="A19" s="5"/>
      <c r="B19" s="6"/>
      <c r="C19" s="30" t="s">
        <v>13</v>
      </c>
      <c r="D19" s="30" t="s">
        <v>14</v>
      </c>
      <c r="E19" s="31" t="s">
        <v>15</v>
      </c>
      <c r="F19" s="30" t="s">
        <v>16</v>
      </c>
    </row>
  </sheetData>
  <mergeCells count="4">
    <mergeCell ref="A1:F1"/>
    <mergeCell ref="A2:F2"/>
    <mergeCell ref="A17:B17"/>
    <mergeCell ref="F5:F7"/>
  </mergeCells>
  <pageMargins left="0.699305555555556" right="0.699305555555556" top="0.75" bottom="0.75" header="0.3" footer="0.3"/>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I39"/>
  <sheetViews>
    <sheetView workbookViewId="0">
      <selection activeCell="A1" sqref="$A1:$XFD104857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136</v>
      </c>
      <c r="B2" s="10"/>
      <c r="C2" s="11"/>
      <c r="D2" s="11"/>
      <c r="E2" s="11"/>
      <c r="F2" s="11"/>
    </row>
    <row r="3" s="2" customFormat="1" ht="28" customHeight="1" spans="1:9">
      <c r="A3" s="12" t="s">
        <v>1</v>
      </c>
      <c r="B3" s="13" t="s">
        <v>2</v>
      </c>
      <c r="C3" s="14" t="s">
        <v>3</v>
      </c>
      <c r="D3" s="14" t="s">
        <v>4</v>
      </c>
      <c r="E3" s="12" t="s">
        <v>5</v>
      </c>
      <c r="F3" s="12" t="s">
        <v>6</v>
      </c>
      <c r="H3" s="2">
        <v>300</v>
      </c>
      <c r="I3" s="2">
        <v>200</v>
      </c>
    </row>
    <row r="4" s="3" customFormat="1" ht="83" customHeight="1" spans="1:9">
      <c r="A4" s="15">
        <v>1</v>
      </c>
      <c r="B4" s="16" t="s">
        <v>137</v>
      </c>
      <c r="C4" s="17">
        <v>2650</v>
      </c>
      <c r="D4" s="18"/>
      <c r="E4" s="19"/>
      <c r="F4" s="128" t="s">
        <v>138</v>
      </c>
      <c r="H4" s="3">
        <v>100</v>
      </c>
      <c r="I4" s="3">
        <v>100</v>
      </c>
    </row>
    <row r="5" s="3" customFormat="1" ht="42" customHeight="1" spans="1:9">
      <c r="A5" s="15">
        <v>2</v>
      </c>
      <c r="B5" s="16" t="s">
        <v>139</v>
      </c>
      <c r="C5" s="17"/>
      <c r="D5" s="18">
        <v>40</v>
      </c>
      <c r="E5" s="19" t="s">
        <v>140</v>
      </c>
      <c r="F5" s="21"/>
      <c r="H5" s="3">
        <v>100</v>
      </c>
      <c r="I5" s="3">
        <v>100</v>
      </c>
    </row>
    <row r="6" s="3" customFormat="1" ht="42" customHeight="1" spans="1:9">
      <c r="A6" s="15">
        <v>3</v>
      </c>
      <c r="B6" s="16"/>
      <c r="C6" s="17"/>
      <c r="D6" s="18"/>
      <c r="E6" s="19"/>
      <c r="F6" s="21"/>
      <c r="H6" s="3">
        <v>200</v>
      </c>
      <c r="I6" s="3">
        <v>100</v>
      </c>
    </row>
    <row r="7" s="3" customFormat="1" ht="42" customHeight="1" spans="1:9">
      <c r="A7" s="15">
        <v>4</v>
      </c>
      <c r="B7" s="16"/>
      <c r="C7" s="17"/>
      <c r="D7" s="18"/>
      <c r="E7" s="19"/>
      <c r="F7" s="21"/>
      <c r="H7" s="3">
        <v>200</v>
      </c>
      <c r="I7" s="3">
        <v>50</v>
      </c>
    </row>
    <row r="8" s="3" customFormat="1" ht="42" customHeight="1" spans="1:9">
      <c r="A8" s="15">
        <v>5</v>
      </c>
      <c r="B8" s="16"/>
      <c r="C8" s="12"/>
      <c r="D8" s="18"/>
      <c r="E8" s="19"/>
      <c r="F8" s="21"/>
      <c r="H8" s="3">
        <v>100</v>
      </c>
      <c r="I8" s="3">
        <v>50</v>
      </c>
    </row>
    <row r="9" s="3" customFormat="1" ht="42" customHeight="1" spans="1:9">
      <c r="A9" s="15">
        <v>6</v>
      </c>
      <c r="B9" s="16"/>
      <c r="C9" s="215"/>
      <c r="D9" s="18"/>
      <c r="E9" s="19"/>
      <c r="F9" s="21"/>
      <c r="H9" s="3">
        <v>200</v>
      </c>
      <c r="I9" s="3">
        <v>50</v>
      </c>
    </row>
    <row r="10" s="3" customFormat="1" ht="42" customHeight="1" spans="1:9">
      <c r="A10" s="15">
        <v>7</v>
      </c>
      <c r="B10" s="16"/>
      <c r="C10" s="215"/>
      <c r="D10" s="18"/>
      <c r="E10" s="19"/>
      <c r="F10" s="21"/>
      <c r="H10" s="3">
        <v>50</v>
      </c>
      <c r="I10" s="3">
        <v>50</v>
      </c>
    </row>
    <row r="11" s="3" customFormat="1" ht="30" customHeight="1" spans="1:9">
      <c r="A11" s="23" t="s">
        <v>12</v>
      </c>
      <c r="B11" s="24"/>
      <c r="C11" s="25">
        <f>SUM(C4:C10)</f>
        <v>2650</v>
      </c>
      <c r="D11" s="25">
        <f>SUM(D4:D10)</f>
        <v>40</v>
      </c>
      <c r="E11" s="26"/>
      <c r="F11" s="26"/>
      <c r="H11" s="3">
        <v>100</v>
      </c>
      <c r="I11" s="3">
        <v>50</v>
      </c>
    </row>
    <row r="12" s="3" customFormat="1" ht="30" customHeight="1" spans="1:9">
      <c r="A12" s="2"/>
      <c r="B12" s="27"/>
      <c r="C12" s="28"/>
      <c r="D12" s="28"/>
      <c r="E12" s="29"/>
      <c r="H12" s="3">
        <v>50</v>
      </c>
      <c r="I12" s="3">
        <v>200</v>
      </c>
    </row>
    <row r="13" s="1" customFormat="1" ht="33.6" customHeight="1" spans="1:8">
      <c r="A13" s="5"/>
      <c r="B13" s="6"/>
      <c r="C13" s="30" t="s">
        <v>13</v>
      </c>
      <c r="D13" s="30" t="s">
        <v>44</v>
      </c>
      <c r="E13" s="31" t="s">
        <v>141</v>
      </c>
      <c r="F13" s="30" t="s">
        <v>16</v>
      </c>
      <c r="H13" s="1">
        <v>300</v>
      </c>
    </row>
    <row r="19" spans="4:4">
      <c r="D19" s="7">
        <v>300</v>
      </c>
    </row>
    <row r="20" spans="4:4">
      <c r="D20" s="7">
        <v>200</v>
      </c>
    </row>
    <row r="21" spans="4:4">
      <c r="D21" s="7">
        <v>300</v>
      </c>
    </row>
    <row r="22" spans="4:4">
      <c r="D22" s="7">
        <v>100</v>
      </c>
    </row>
    <row r="23" spans="4:4">
      <c r="D23" s="7">
        <v>100</v>
      </c>
    </row>
    <row r="24" spans="4:4">
      <c r="D24" s="7">
        <v>100</v>
      </c>
    </row>
    <row r="25" spans="4:4">
      <c r="D25" s="7">
        <v>100</v>
      </c>
    </row>
    <row r="26" spans="4:4">
      <c r="D26" s="7">
        <v>50</v>
      </c>
    </row>
    <row r="27" spans="4:4">
      <c r="D27" s="7">
        <v>50</v>
      </c>
    </row>
    <row r="28" spans="4:4">
      <c r="D28" s="7">
        <v>50</v>
      </c>
    </row>
    <row r="29" spans="4:4">
      <c r="D29" s="7">
        <v>50</v>
      </c>
    </row>
    <row r="30" spans="4:4">
      <c r="D30" s="7">
        <v>50</v>
      </c>
    </row>
    <row r="31" spans="4:4">
      <c r="D31" s="7">
        <v>50</v>
      </c>
    </row>
    <row r="32" spans="4:4">
      <c r="D32" s="7">
        <v>100</v>
      </c>
    </row>
    <row r="33" spans="4:4">
      <c r="D33" s="7">
        <v>100</v>
      </c>
    </row>
    <row r="34" spans="4:4">
      <c r="D34" s="7">
        <v>200</v>
      </c>
    </row>
    <row r="35" spans="4:4">
      <c r="D35" s="7">
        <v>200</v>
      </c>
    </row>
    <row r="36" spans="4:4">
      <c r="D36" s="7">
        <v>100</v>
      </c>
    </row>
    <row r="37" spans="4:4">
      <c r="D37" s="7">
        <v>200</v>
      </c>
    </row>
    <row r="38" spans="4:4">
      <c r="D38" s="7">
        <v>50</v>
      </c>
    </row>
    <row r="39" spans="4:4">
      <c r="D39" s="7">
        <v>200</v>
      </c>
    </row>
  </sheetData>
  <mergeCells count="3">
    <mergeCell ref="A1:F1"/>
    <mergeCell ref="A2:F2"/>
    <mergeCell ref="A11:B11"/>
  </mergeCells>
  <pageMargins left="0.75" right="0.75" top="1" bottom="1" header="0.5" footer="0.5"/>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F39"/>
  <sheetViews>
    <sheetView workbookViewId="0">
      <selection activeCell="F5" sqref="F5:F7"/>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142</v>
      </c>
      <c r="B2" s="10"/>
      <c r="C2" s="11"/>
      <c r="D2" s="11"/>
      <c r="E2" s="11"/>
      <c r="F2" s="11"/>
    </row>
    <row r="3" s="2" customFormat="1" ht="28" customHeight="1" spans="1:6">
      <c r="A3" s="12" t="s">
        <v>1</v>
      </c>
      <c r="B3" s="13" t="s">
        <v>2</v>
      </c>
      <c r="C3" s="14" t="s">
        <v>3</v>
      </c>
      <c r="D3" s="14" t="s">
        <v>4</v>
      </c>
      <c r="E3" s="12" t="s">
        <v>5</v>
      </c>
      <c r="F3" s="12" t="s">
        <v>6</v>
      </c>
    </row>
    <row r="4" s="3" customFormat="1" ht="83" customHeight="1" spans="1:6">
      <c r="A4" s="15">
        <v>1</v>
      </c>
      <c r="B4" s="16" t="s">
        <v>143</v>
      </c>
      <c r="C4" s="17" t="s">
        <v>144</v>
      </c>
      <c r="D4" s="18"/>
      <c r="E4" s="19"/>
      <c r="F4" s="128" t="s">
        <v>145</v>
      </c>
    </row>
    <row r="5" s="3" customFormat="1" ht="42" customHeight="1" spans="1:6">
      <c r="A5" s="15">
        <v>2</v>
      </c>
      <c r="B5" s="16" t="s">
        <v>146</v>
      </c>
      <c r="C5" s="17"/>
      <c r="D5" s="18">
        <v>20</v>
      </c>
      <c r="E5" s="21" t="s">
        <v>147</v>
      </c>
      <c r="F5" s="26"/>
    </row>
    <row r="6" s="3" customFormat="1" ht="42" customHeight="1" spans="1:6">
      <c r="A6" s="15">
        <v>3</v>
      </c>
      <c r="B6" s="16" t="s">
        <v>148</v>
      </c>
      <c r="C6" s="17"/>
      <c r="D6" s="18">
        <v>20</v>
      </c>
      <c r="E6" s="21" t="s">
        <v>149</v>
      </c>
      <c r="F6" s="26"/>
    </row>
    <row r="7" s="3" customFormat="1" ht="42" customHeight="1" spans="1:6">
      <c r="A7" s="15">
        <v>4</v>
      </c>
      <c r="B7" s="16" t="s">
        <v>150</v>
      </c>
      <c r="C7" s="17"/>
      <c r="D7" s="18">
        <v>50</v>
      </c>
      <c r="E7" s="21" t="s">
        <v>151</v>
      </c>
      <c r="F7" s="26"/>
    </row>
    <row r="8" s="3" customFormat="1" ht="42" customHeight="1" spans="1:6">
      <c r="A8" s="15">
        <v>5</v>
      </c>
      <c r="B8" s="16" t="s">
        <v>152</v>
      </c>
      <c r="C8" s="12">
        <v>600</v>
      </c>
      <c r="D8" s="18"/>
      <c r="E8" s="19"/>
      <c r="F8" s="128" t="s">
        <v>153</v>
      </c>
    </row>
    <row r="9" s="3" customFormat="1" ht="42" customHeight="1" spans="1:6">
      <c r="A9" s="15">
        <v>6</v>
      </c>
      <c r="B9" s="16"/>
      <c r="C9" s="215"/>
      <c r="D9" s="18"/>
      <c r="E9" s="19"/>
      <c r="F9" s="21"/>
    </row>
    <row r="10" s="3" customFormat="1" ht="42" customHeight="1" spans="1:6">
      <c r="A10" s="15">
        <v>7</v>
      </c>
      <c r="B10" s="16"/>
      <c r="C10" s="215"/>
      <c r="D10" s="18"/>
      <c r="E10" s="19"/>
      <c r="F10" s="21"/>
    </row>
    <row r="11" s="3" customFormat="1" ht="30" customHeight="1" spans="1:6">
      <c r="A11" s="23" t="s">
        <v>12</v>
      </c>
      <c r="B11" s="24"/>
      <c r="C11" s="25">
        <v>600</v>
      </c>
      <c r="D11" s="25">
        <f>SUM(D4:D10)</f>
        <v>90</v>
      </c>
      <c r="E11" s="26"/>
      <c r="F11" s="26"/>
    </row>
    <row r="12" s="3" customFormat="1" ht="30" customHeight="1" spans="1:5">
      <c r="A12" s="2"/>
      <c r="B12" s="27"/>
      <c r="C12" s="28"/>
      <c r="D12" s="28"/>
      <c r="E12" s="29"/>
    </row>
    <row r="13" s="1" customFormat="1" ht="33.6" customHeight="1" spans="1:6">
      <c r="A13" s="5"/>
      <c r="B13" s="6"/>
      <c r="C13" s="30" t="s">
        <v>13</v>
      </c>
      <c r="D13" s="30" t="s">
        <v>44</v>
      </c>
      <c r="E13" s="31" t="s">
        <v>154</v>
      </c>
      <c r="F13" s="30" t="s">
        <v>16</v>
      </c>
    </row>
    <row r="14" s="1" customFormat="1" spans="1:4">
      <c r="A14" s="5"/>
      <c r="B14" s="6"/>
      <c r="C14" s="7"/>
      <c r="D14" s="7"/>
    </row>
    <row r="15" s="1" customFormat="1" spans="1:4">
      <c r="A15" s="5"/>
      <c r="B15" s="6"/>
      <c r="C15" s="7"/>
      <c r="D15" s="7"/>
    </row>
    <row r="16" s="1" customFormat="1" spans="1:4">
      <c r="A16" s="5"/>
      <c r="B16" s="6"/>
      <c r="C16" s="7"/>
      <c r="D16" s="7"/>
    </row>
    <row r="17" s="1" customFormat="1" spans="1:4">
      <c r="A17" s="5"/>
      <c r="B17" s="6"/>
      <c r="C17" s="7"/>
      <c r="D17" s="7"/>
    </row>
    <row r="18" s="1" customFormat="1" spans="1:4">
      <c r="A18" s="5"/>
      <c r="B18" s="6"/>
      <c r="C18" s="7"/>
      <c r="D18" s="7"/>
    </row>
    <row r="19" s="1" customFormat="1" spans="1:4">
      <c r="A19" s="5"/>
      <c r="B19" s="6"/>
      <c r="C19" s="7"/>
      <c r="D19" s="7"/>
    </row>
    <row r="20" s="1" customFormat="1" spans="1:4">
      <c r="A20" s="5"/>
      <c r="B20" s="6"/>
      <c r="C20" s="7"/>
      <c r="D20" s="7"/>
    </row>
    <row r="21" s="1" customFormat="1" spans="1:4">
      <c r="A21" s="5"/>
      <c r="B21" s="6"/>
      <c r="C21" s="7"/>
      <c r="D21" s="7"/>
    </row>
    <row r="22" s="1" customFormat="1" spans="1:4">
      <c r="A22" s="5"/>
      <c r="B22" s="6"/>
      <c r="C22" s="7"/>
      <c r="D22" s="7"/>
    </row>
    <row r="23" s="1" customFormat="1" spans="1:4">
      <c r="A23" s="5"/>
      <c r="B23" s="6"/>
      <c r="C23" s="7"/>
      <c r="D23" s="7"/>
    </row>
    <row r="24" s="1" customFormat="1" spans="1:4">
      <c r="A24" s="5"/>
      <c r="B24" s="6"/>
      <c r="C24" s="7"/>
      <c r="D24" s="7"/>
    </row>
    <row r="25" s="1" customForma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1" customFormat="1" spans="1:4">
      <c r="A36" s="5"/>
      <c r="B36" s="6"/>
      <c r="C36" s="7"/>
      <c r="D36" s="7"/>
    </row>
    <row r="37" s="1" customFormat="1" spans="1:4">
      <c r="A37" s="5"/>
      <c r="B37" s="6"/>
      <c r="C37" s="7"/>
      <c r="D37" s="7"/>
    </row>
    <row r="38" s="1" customFormat="1" spans="1:4">
      <c r="A38" s="5"/>
      <c r="B38" s="6"/>
      <c r="C38" s="7"/>
      <c r="D38" s="7"/>
    </row>
    <row r="39" s="1" customFormat="1" spans="1:4">
      <c r="A39" s="5"/>
      <c r="B39" s="6"/>
      <c r="C39" s="7"/>
      <c r="D39" s="7"/>
    </row>
  </sheetData>
  <mergeCells count="3">
    <mergeCell ref="A1:F1"/>
    <mergeCell ref="A2:F2"/>
    <mergeCell ref="A11:B11"/>
  </mergeCells>
  <pageMargins left="0.75" right="0.75" top="1" bottom="1" header="0.5" footer="0.5"/>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G40"/>
  <sheetViews>
    <sheetView workbookViewId="0">
      <selection activeCell="A1" sqref="$A1:$XFD1048576"/>
    </sheetView>
  </sheetViews>
  <sheetFormatPr defaultColWidth="9" defaultRowHeight="13.5" outlineLevelCol="6"/>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155</v>
      </c>
      <c r="B2" s="10"/>
      <c r="C2" s="11"/>
      <c r="D2" s="11"/>
      <c r="E2" s="11"/>
      <c r="F2" s="11"/>
    </row>
    <row r="3" s="2" customFormat="1" ht="28" customHeight="1" spans="1:6">
      <c r="A3" s="12" t="s">
        <v>1</v>
      </c>
      <c r="B3" s="13" t="s">
        <v>2</v>
      </c>
      <c r="C3" s="14" t="s">
        <v>3</v>
      </c>
      <c r="D3" s="14" t="s">
        <v>4</v>
      </c>
      <c r="E3" s="12" t="s">
        <v>5</v>
      </c>
      <c r="F3" s="12" t="s">
        <v>6</v>
      </c>
    </row>
    <row r="4" s="3" customFormat="1" ht="62" customHeight="1" spans="1:7">
      <c r="A4" s="15">
        <v>1</v>
      </c>
      <c r="B4" s="16" t="s">
        <v>156</v>
      </c>
      <c r="C4" s="17">
        <v>3000</v>
      </c>
      <c r="D4" s="18"/>
      <c r="E4" s="19"/>
      <c r="F4" s="128" t="s">
        <v>157</v>
      </c>
      <c r="G4" s="3" t="s">
        <v>158</v>
      </c>
    </row>
    <row r="5" s="3" customFormat="1" ht="50" customHeight="1" spans="1:6">
      <c r="A5" s="15">
        <v>2</v>
      </c>
      <c r="B5" s="16" t="s">
        <v>156</v>
      </c>
      <c r="C5" s="17"/>
      <c r="D5" s="18">
        <v>500</v>
      </c>
      <c r="E5" s="19" t="s">
        <v>159</v>
      </c>
      <c r="F5" s="21"/>
    </row>
    <row r="6" s="3" customFormat="1" ht="50" customHeight="1" spans="1:6">
      <c r="A6" s="15">
        <v>3</v>
      </c>
      <c r="B6" s="16" t="s">
        <v>156</v>
      </c>
      <c r="C6" s="17"/>
      <c r="D6" s="18">
        <v>70</v>
      </c>
      <c r="E6" s="19" t="s">
        <v>160</v>
      </c>
      <c r="F6" s="21"/>
    </row>
    <row r="7" s="3" customFormat="1" ht="58" customHeight="1" spans="1:6">
      <c r="A7" s="15">
        <v>4</v>
      </c>
      <c r="B7" s="16" t="s">
        <v>161</v>
      </c>
      <c r="C7" s="17">
        <f>200*8+100*3</f>
        <v>1900</v>
      </c>
      <c r="D7" s="18"/>
      <c r="E7" s="19"/>
      <c r="F7" s="128" t="s">
        <v>162</v>
      </c>
    </row>
    <row r="8" s="3" customFormat="1" ht="42" customHeight="1" spans="1:6">
      <c r="A8" s="15">
        <v>5</v>
      </c>
      <c r="B8" s="16"/>
      <c r="C8" s="17"/>
      <c r="D8" s="18"/>
      <c r="E8" s="19"/>
      <c r="F8" s="21"/>
    </row>
    <row r="9" s="3" customFormat="1" ht="42" customHeight="1" spans="1:6">
      <c r="A9" s="15">
        <v>6</v>
      </c>
      <c r="B9" s="16"/>
      <c r="C9" s="12"/>
      <c r="D9" s="18"/>
      <c r="E9" s="19"/>
      <c r="F9" s="128"/>
    </row>
    <row r="10" s="3" customFormat="1" ht="42" customHeight="1" spans="1:6">
      <c r="A10" s="15">
        <v>7</v>
      </c>
      <c r="B10" s="16"/>
      <c r="C10" s="215"/>
      <c r="D10" s="18"/>
      <c r="E10" s="19"/>
      <c r="F10" s="21"/>
    </row>
    <row r="11" s="3" customFormat="1" ht="42" customHeight="1" spans="1:6">
      <c r="A11" s="15">
        <v>8</v>
      </c>
      <c r="B11" s="16"/>
      <c r="C11" s="215"/>
      <c r="D11" s="18"/>
      <c r="E11" s="19"/>
      <c r="F11" s="21"/>
    </row>
    <row r="12" s="3" customFormat="1" ht="30" customHeight="1" spans="1:6">
      <c r="A12" s="23" t="s">
        <v>12</v>
      </c>
      <c r="B12" s="24"/>
      <c r="C12" s="25">
        <f>SUM(C4:C11)</f>
        <v>4900</v>
      </c>
      <c r="D12" s="25">
        <f>SUM(D4:D11)</f>
        <v>570</v>
      </c>
      <c r="E12" s="26"/>
      <c r="F12" s="26"/>
    </row>
    <row r="13" s="3" customFormat="1" ht="30" customHeight="1" spans="1:5">
      <c r="A13" s="2"/>
      <c r="B13" s="27"/>
      <c r="C13" s="28"/>
      <c r="D13" s="28"/>
      <c r="E13" s="29"/>
    </row>
    <row r="14" s="1" customFormat="1" ht="33.6" customHeight="1" spans="1:6">
      <c r="A14" s="5"/>
      <c r="B14" s="6"/>
      <c r="C14" s="30" t="s">
        <v>13</v>
      </c>
      <c r="D14" s="30" t="s">
        <v>44</v>
      </c>
      <c r="E14" s="31" t="s">
        <v>163</v>
      </c>
      <c r="F14" s="30" t="s">
        <v>16</v>
      </c>
    </row>
    <row r="15" s="1" customFormat="1" spans="1:4">
      <c r="A15" s="5"/>
      <c r="B15" s="6"/>
      <c r="C15" s="7"/>
      <c r="D15" s="7"/>
    </row>
    <row r="16" s="1" customFormat="1" spans="1:4">
      <c r="A16" s="5"/>
      <c r="B16" s="6"/>
      <c r="C16" s="7"/>
      <c r="D16" s="7"/>
    </row>
    <row r="17" s="1" customFormat="1" spans="1:4">
      <c r="A17" s="5"/>
      <c r="B17" s="6"/>
      <c r="C17" s="7"/>
      <c r="D17" s="7"/>
    </row>
    <row r="18" s="1" customFormat="1" spans="1:4">
      <c r="A18" s="5"/>
      <c r="B18" s="6"/>
      <c r="C18" s="7"/>
      <c r="D18" s="7"/>
    </row>
    <row r="19" s="1" customFormat="1" spans="1:4">
      <c r="A19" s="5"/>
      <c r="B19" s="6"/>
      <c r="C19" s="7"/>
      <c r="D19" s="7"/>
    </row>
    <row r="20" s="1" customFormat="1" spans="1:4">
      <c r="A20" s="5"/>
      <c r="B20" s="6"/>
      <c r="C20" s="7"/>
      <c r="D20" s="7"/>
    </row>
    <row r="21" s="1" customFormat="1" spans="1:4">
      <c r="A21" s="5"/>
      <c r="B21" s="6"/>
      <c r="C21" s="7"/>
      <c r="D21" s="7"/>
    </row>
    <row r="22" s="1" customFormat="1" spans="1:4">
      <c r="A22" s="5"/>
      <c r="B22" s="6"/>
      <c r="C22" s="7"/>
      <c r="D22" s="7"/>
    </row>
    <row r="23" s="1" customFormat="1" spans="1:4">
      <c r="A23" s="5"/>
      <c r="B23" s="6"/>
      <c r="C23" s="7"/>
      <c r="D23" s="7"/>
    </row>
    <row r="24" s="1" customFormat="1" spans="1:4">
      <c r="A24" s="5"/>
      <c r="B24" s="6"/>
      <c r="C24" s="7"/>
      <c r="D24" s="7"/>
    </row>
    <row r="25" s="1" customForma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1" customFormat="1" spans="1:4">
      <c r="A36" s="5"/>
      <c r="B36" s="6"/>
      <c r="C36" s="7"/>
      <c r="D36" s="7"/>
    </row>
    <row r="37" s="1" customFormat="1" spans="1:4">
      <c r="A37" s="5"/>
      <c r="B37" s="6"/>
      <c r="C37" s="7"/>
      <c r="D37" s="7"/>
    </row>
    <row r="38" s="1" customFormat="1" spans="1:4">
      <c r="A38" s="5"/>
      <c r="B38" s="6"/>
      <c r="C38" s="7"/>
      <c r="D38" s="7"/>
    </row>
    <row r="39" s="1" customFormat="1" spans="1:4">
      <c r="A39" s="5"/>
      <c r="B39" s="6"/>
      <c r="C39" s="7"/>
      <c r="D39" s="7"/>
    </row>
    <row r="40" s="1" customFormat="1" spans="1:4">
      <c r="A40" s="5"/>
      <c r="B40" s="6"/>
      <c r="C40" s="7"/>
      <c r="D40" s="7"/>
    </row>
  </sheetData>
  <mergeCells count="3">
    <mergeCell ref="A1:F1"/>
    <mergeCell ref="A2:F2"/>
    <mergeCell ref="A12:B12"/>
  </mergeCells>
  <pageMargins left="0.75" right="0.75" top="1" bottom="1" header="0.5" footer="0.5"/>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F40"/>
  <sheetViews>
    <sheetView workbookViewId="0">
      <selection activeCell="A1" sqref="$A1:$XFD1048576"/>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164</v>
      </c>
      <c r="B2" s="10"/>
      <c r="C2" s="11"/>
      <c r="D2" s="11"/>
      <c r="E2" s="11"/>
      <c r="F2" s="11"/>
    </row>
    <row r="3" s="2" customFormat="1" ht="28" customHeight="1" spans="1:6">
      <c r="A3" s="12" t="s">
        <v>1</v>
      </c>
      <c r="B3" s="13" t="s">
        <v>2</v>
      </c>
      <c r="C3" s="14" t="s">
        <v>3</v>
      </c>
      <c r="D3" s="14" t="s">
        <v>4</v>
      </c>
      <c r="E3" s="12" t="s">
        <v>5</v>
      </c>
      <c r="F3" s="12" t="s">
        <v>6</v>
      </c>
    </row>
    <row r="4" s="3" customFormat="1" ht="62" customHeight="1" spans="1:6">
      <c r="A4" s="15">
        <v>1</v>
      </c>
      <c r="B4" s="16">
        <v>44602</v>
      </c>
      <c r="C4" s="17">
        <v>800</v>
      </c>
      <c r="D4" s="18"/>
      <c r="E4" s="19"/>
      <c r="F4" s="128" t="s">
        <v>165</v>
      </c>
    </row>
    <row r="5" s="3" customFormat="1" ht="50" customHeight="1" spans="1:6">
      <c r="A5" s="15">
        <v>2</v>
      </c>
      <c r="B5" s="16">
        <v>44599</v>
      </c>
      <c r="C5" s="17">
        <v>500</v>
      </c>
      <c r="D5" s="18"/>
      <c r="E5" s="19"/>
      <c r="F5" s="128" t="s">
        <v>166</v>
      </c>
    </row>
    <row r="6" s="3" customFormat="1" ht="50" customHeight="1" spans="1:6">
      <c r="A6" s="15">
        <v>3</v>
      </c>
      <c r="B6" s="16"/>
      <c r="C6" s="17"/>
      <c r="D6" s="18"/>
      <c r="E6" s="19"/>
      <c r="F6" s="21"/>
    </row>
    <row r="7" s="3" customFormat="1" ht="58" customHeight="1" spans="1:6">
      <c r="A7" s="15">
        <v>4</v>
      </c>
      <c r="B7" s="16"/>
      <c r="C7" s="17"/>
      <c r="D7" s="18"/>
      <c r="E7" s="19"/>
      <c r="F7" s="128"/>
    </row>
    <row r="8" s="3" customFormat="1" ht="42" customHeight="1" spans="1:6">
      <c r="A8" s="15">
        <v>5</v>
      </c>
      <c r="B8" s="16"/>
      <c r="C8" s="17"/>
      <c r="D8" s="18"/>
      <c r="E8" s="19"/>
      <c r="F8" s="21"/>
    </row>
    <row r="9" s="3" customFormat="1" ht="42" customHeight="1" spans="1:6">
      <c r="A9" s="15">
        <v>6</v>
      </c>
      <c r="B9" s="16"/>
      <c r="C9" s="12"/>
      <c r="D9" s="18"/>
      <c r="E9" s="19"/>
      <c r="F9" s="128"/>
    </row>
    <row r="10" s="3" customFormat="1" ht="42" customHeight="1" spans="1:6">
      <c r="A10" s="15">
        <v>7</v>
      </c>
      <c r="B10" s="16"/>
      <c r="C10" s="215"/>
      <c r="D10" s="18"/>
      <c r="E10" s="19"/>
      <c r="F10" s="21"/>
    </row>
    <row r="11" s="3" customFormat="1" ht="42" customHeight="1" spans="1:6">
      <c r="A11" s="15">
        <v>8</v>
      </c>
      <c r="B11" s="16"/>
      <c r="C11" s="215"/>
      <c r="D11" s="18"/>
      <c r="E11" s="19"/>
      <c r="F11" s="21"/>
    </row>
    <row r="12" s="3" customFormat="1" ht="30" customHeight="1" spans="1:6">
      <c r="A12" s="23" t="s">
        <v>12</v>
      </c>
      <c r="B12" s="24"/>
      <c r="C12" s="25">
        <f>SUM(C4:C11)</f>
        <v>1300</v>
      </c>
      <c r="D12" s="25">
        <f>SUM(D4:D11)</f>
        <v>0</v>
      </c>
      <c r="E12" s="26"/>
      <c r="F12" s="26"/>
    </row>
    <row r="13" s="3" customFormat="1" ht="30" customHeight="1" spans="1:5">
      <c r="A13" s="2"/>
      <c r="B13" s="27"/>
      <c r="C13" s="28"/>
      <c r="D13" s="28"/>
      <c r="E13" s="29"/>
    </row>
    <row r="14" s="1" customFormat="1" ht="33.6" customHeight="1" spans="1:6">
      <c r="A14" s="5"/>
      <c r="B14" s="6"/>
      <c r="C14" s="30" t="s">
        <v>13</v>
      </c>
      <c r="D14" s="30" t="s">
        <v>44</v>
      </c>
      <c r="E14" s="31" t="s">
        <v>167</v>
      </c>
      <c r="F14" s="30" t="s">
        <v>16</v>
      </c>
    </row>
    <row r="15" s="1" customFormat="1" spans="1:4">
      <c r="A15" s="5"/>
      <c r="B15" s="6"/>
      <c r="C15" s="7"/>
      <c r="D15" s="7"/>
    </row>
    <row r="16" s="1" customFormat="1" spans="1:4">
      <c r="A16" s="5"/>
      <c r="B16" s="6"/>
      <c r="C16" s="7"/>
      <c r="D16" s="7"/>
    </row>
    <row r="17" s="1" customFormat="1" spans="1:4">
      <c r="A17" s="5"/>
      <c r="B17" s="6"/>
      <c r="C17" s="7"/>
      <c r="D17" s="7"/>
    </row>
    <row r="18" s="1" customFormat="1" spans="1:4">
      <c r="A18" s="5"/>
      <c r="B18" s="6"/>
      <c r="C18" s="7"/>
      <c r="D18" s="7"/>
    </row>
    <row r="19" s="1" customFormat="1" spans="1:4">
      <c r="A19" s="5"/>
      <c r="B19" s="6"/>
      <c r="C19" s="7"/>
      <c r="D19" s="7"/>
    </row>
    <row r="20" s="1" customFormat="1" spans="1:4">
      <c r="A20" s="5"/>
      <c r="B20" s="6"/>
      <c r="C20" s="7"/>
      <c r="D20" s="7"/>
    </row>
    <row r="21" s="1" customFormat="1" spans="1:4">
      <c r="A21" s="5"/>
      <c r="B21" s="6"/>
      <c r="C21" s="7"/>
      <c r="D21" s="7"/>
    </row>
    <row r="22" s="1" customFormat="1" spans="1:4">
      <c r="A22" s="5"/>
      <c r="B22" s="6"/>
      <c r="C22" s="7"/>
      <c r="D22" s="7"/>
    </row>
    <row r="23" s="1" customFormat="1" spans="1:4">
      <c r="A23" s="5"/>
      <c r="B23" s="6"/>
      <c r="C23" s="7"/>
      <c r="D23" s="7"/>
    </row>
    <row r="24" s="1" customFormat="1" spans="1:4">
      <c r="A24" s="5"/>
      <c r="B24" s="6"/>
      <c r="C24" s="7"/>
      <c r="D24" s="7"/>
    </row>
    <row r="25" s="1" customForma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1" customFormat="1" spans="1:4">
      <c r="A36" s="5"/>
      <c r="B36" s="6"/>
      <c r="C36" s="7"/>
      <c r="D36" s="7"/>
    </row>
    <row r="37" s="1" customFormat="1" spans="1:4">
      <c r="A37" s="5"/>
      <c r="B37" s="6"/>
      <c r="C37" s="7"/>
      <c r="D37" s="7"/>
    </row>
    <row r="38" s="1" customFormat="1" spans="1:4">
      <c r="A38" s="5"/>
      <c r="B38" s="6"/>
      <c r="C38" s="7"/>
      <c r="D38" s="7"/>
    </row>
    <row r="39" s="1" customFormat="1" spans="1:4">
      <c r="A39" s="5"/>
      <c r="B39" s="6"/>
      <c r="C39" s="7"/>
      <c r="D39" s="7"/>
    </row>
    <row r="40" s="1" customFormat="1" spans="1:4">
      <c r="A40" s="5"/>
      <c r="B40" s="6"/>
      <c r="C40" s="7"/>
      <c r="D40" s="7"/>
    </row>
  </sheetData>
  <mergeCells count="3">
    <mergeCell ref="A1:F1"/>
    <mergeCell ref="A2:F2"/>
    <mergeCell ref="A12:B12"/>
  </mergeCells>
  <pageMargins left="0.75" right="0.75" top="1" bottom="1" header="0.5" footer="0.5"/>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F40"/>
  <sheetViews>
    <sheetView workbookViewId="0">
      <selection activeCell="A1" sqref="$A1:$XFD1048576"/>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168</v>
      </c>
      <c r="B2" s="10"/>
      <c r="C2" s="11"/>
      <c r="D2" s="11"/>
      <c r="E2" s="11"/>
      <c r="F2" s="11"/>
    </row>
    <row r="3" s="2" customFormat="1" ht="28" customHeight="1" spans="1:6">
      <c r="A3" s="12" t="s">
        <v>1</v>
      </c>
      <c r="B3" s="13" t="s">
        <v>2</v>
      </c>
      <c r="C3" s="14" t="s">
        <v>3</v>
      </c>
      <c r="D3" s="14" t="s">
        <v>4</v>
      </c>
      <c r="E3" s="12" t="s">
        <v>5</v>
      </c>
      <c r="F3" s="12" t="s">
        <v>6</v>
      </c>
    </row>
    <row r="4" s="3" customFormat="1" ht="62" customHeight="1" spans="1:6">
      <c r="A4" s="15">
        <v>1</v>
      </c>
      <c r="B4" s="16">
        <v>44649</v>
      </c>
      <c r="C4" s="17"/>
      <c r="D4" s="18">
        <v>90</v>
      </c>
      <c r="E4" s="19" t="s">
        <v>169</v>
      </c>
      <c r="F4" s="128"/>
    </row>
    <row r="5" s="3" customFormat="1" ht="50" customHeight="1" spans="1:6">
      <c r="A5" s="15">
        <v>2</v>
      </c>
      <c r="B5" s="16">
        <v>44649</v>
      </c>
      <c r="C5" s="17"/>
      <c r="D5" s="18">
        <v>50</v>
      </c>
      <c r="E5" s="19" t="s">
        <v>170</v>
      </c>
      <c r="F5" s="128"/>
    </row>
    <row r="6" s="3" customFormat="1" ht="50" customHeight="1" spans="1:6">
      <c r="A6" s="15">
        <v>3</v>
      </c>
      <c r="B6" s="16">
        <v>44651</v>
      </c>
      <c r="C6" s="17"/>
      <c r="D6" s="18">
        <v>100</v>
      </c>
      <c r="E6" s="19" t="s">
        <v>171</v>
      </c>
      <c r="F6" s="21"/>
    </row>
    <row r="7" s="3" customFormat="1" ht="58" customHeight="1" spans="1:6">
      <c r="A7" s="15">
        <v>4</v>
      </c>
      <c r="B7" s="16">
        <v>44652</v>
      </c>
      <c r="C7" s="17">
        <v>200</v>
      </c>
      <c r="D7" s="18"/>
      <c r="E7" s="19"/>
      <c r="F7" s="128" t="s">
        <v>172</v>
      </c>
    </row>
    <row r="8" s="3" customFormat="1" ht="42" customHeight="1" spans="1:6">
      <c r="A8" s="15">
        <v>5</v>
      </c>
      <c r="B8" s="16"/>
      <c r="C8" s="17"/>
      <c r="D8" s="18"/>
      <c r="E8" s="19"/>
      <c r="F8" s="21"/>
    </row>
    <row r="9" s="3" customFormat="1" ht="42" customHeight="1" spans="1:6">
      <c r="A9" s="15">
        <v>6</v>
      </c>
      <c r="B9" s="16"/>
      <c r="C9" s="12"/>
      <c r="D9" s="18"/>
      <c r="E9" s="19"/>
      <c r="F9" s="128"/>
    </row>
    <row r="10" s="3" customFormat="1" ht="42" customHeight="1" spans="1:6">
      <c r="A10" s="15">
        <v>7</v>
      </c>
      <c r="B10" s="16"/>
      <c r="C10" s="215"/>
      <c r="D10" s="18"/>
      <c r="E10" s="19"/>
      <c r="F10" s="21"/>
    </row>
    <row r="11" s="3" customFormat="1" ht="42" customHeight="1" spans="1:6">
      <c r="A11" s="15">
        <v>8</v>
      </c>
      <c r="B11" s="16"/>
      <c r="C11" s="215"/>
      <c r="D11" s="18"/>
      <c r="E11" s="19"/>
      <c r="F11" s="21"/>
    </row>
    <row r="12" s="3" customFormat="1" ht="30" customHeight="1" spans="1:6">
      <c r="A12" s="23" t="s">
        <v>12</v>
      </c>
      <c r="B12" s="24"/>
      <c r="C12" s="25">
        <f>SUM(C4:C11)</f>
        <v>200</v>
      </c>
      <c r="D12" s="25">
        <f>SUM(D4:D11)</f>
        <v>240</v>
      </c>
      <c r="E12" s="26"/>
      <c r="F12" s="26"/>
    </row>
    <row r="13" s="3" customFormat="1" ht="30" customHeight="1" spans="1:5">
      <c r="A13" s="2"/>
      <c r="B13" s="27"/>
      <c r="C13" s="28"/>
      <c r="D13" s="28"/>
      <c r="E13" s="29"/>
    </row>
    <row r="14" s="1" customFormat="1" ht="33.6" customHeight="1" spans="1:6">
      <c r="A14" s="5"/>
      <c r="B14" s="6"/>
      <c r="C14" s="30" t="s">
        <v>13</v>
      </c>
      <c r="D14" s="30" t="s">
        <v>44</v>
      </c>
      <c r="E14" s="31" t="s">
        <v>173</v>
      </c>
      <c r="F14" s="30" t="s">
        <v>16</v>
      </c>
    </row>
    <row r="15" s="1" customFormat="1" spans="1:4">
      <c r="A15" s="5"/>
      <c r="B15" s="6"/>
      <c r="C15" s="7"/>
      <c r="D15" s="7"/>
    </row>
    <row r="16" s="1" customFormat="1" spans="1:4">
      <c r="A16" s="5"/>
      <c r="B16" s="6"/>
      <c r="C16" s="7"/>
      <c r="D16" s="7"/>
    </row>
    <row r="17" s="1" customFormat="1" spans="1:4">
      <c r="A17" s="5"/>
      <c r="B17" s="6"/>
      <c r="C17" s="7"/>
      <c r="D17" s="7"/>
    </row>
    <row r="18" s="1" customFormat="1" spans="1:4">
      <c r="A18" s="5"/>
      <c r="B18" s="6"/>
      <c r="C18" s="7"/>
      <c r="D18" s="7"/>
    </row>
    <row r="19" s="1" customFormat="1" spans="1:4">
      <c r="A19" s="5"/>
      <c r="B19" s="6"/>
      <c r="C19" s="7"/>
      <c r="D19" s="7"/>
    </row>
    <row r="20" s="1" customFormat="1" spans="1:4">
      <c r="A20" s="5"/>
      <c r="B20" s="6"/>
      <c r="C20" s="7"/>
      <c r="D20" s="7"/>
    </row>
    <row r="21" s="1" customFormat="1" spans="1:4">
      <c r="A21" s="5"/>
      <c r="B21" s="6"/>
      <c r="C21" s="7"/>
      <c r="D21" s="7"/>
    </row>
    <row r="22" s="1" customFormat="1" spans="1:4">
      <c r="A22" s="5"/>
      <c r="B22" s="6"/>
      <c r="C22" s="7"/>
      <c r="D22" s="7"/>
    </row>
    <row r="23" s="1" customFormat="1" spans="1:4">
      <c r="A23" s="5"/>
      <c r="B23" s="6"/>
      <c r="C23" s="7"/>
      <c r="D23" s="7"/>
    </row>
    <row r="24" s="1" customFormat="1" spans="1:4">
      <c r="A24" s="5"/>
      <c r="B24" s="6"/>
      <c r="C24" s="7"/>
      <c r="D24" s="7"/>
    </row>
    <row r="25" s="1" customForma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1" customFormat="1" spans="1:4">
      <c r="A36" s="5"/>
      <c r="B36" s="6"/>
      <c r="C36" s="7"/>
      <c r="D36" s="7"/>
    </row>
    <row r="37" s="1" customFormat="1" spans="1:4">
      <c r="A37" s="5"/>
      <c r="B37" s="6"/>
      <c r="C37" s="7"/>
      <c r="D37" s="7"/>
    </row>
    <row r="38" s="1" customFormat="1" spans="1:4">
      <c r="A38" s="5"/>
      <c r="B38" s="6"/>
      <c r="C38" s="7"/>
      <c r="D38" s="7"/>
    </row>
    <row r="39" s="1" customFormat="1" spans="1:4">
      <c r="A39" s="5"/>
      <c r="B39" s="6"/>
      <c r="C39" s="7"/>
      <c r="D39" s="7"/>
    </row>
    <row r="40" s="1" customFormat="1" spans="1:4">
      <c r="A40" s="5"/>
      <c r="B40" s="6"/>
      <c r="C40" s="7"/>
      <c r="D40" s="7"/>
    </row>
  </sheetData>
  <mergeCells count="3">
    <mergeCell ref="A1:F1"/>
    <mergeCell ref="A2:F2"/>
    <mergeCell ref="A12:B12"/>
  </mergeCells>
  <pageMargins left="0.75" right="0.75" top="1" bottom="1" header="0.5" footer="0.5"/>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F36"/>
  <sheetViews>
    <sheetView workbookViewId="0">
      <selection activeCell="A1" sqref="$A1:$XFD1048576"/>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3" width="9" style="1"/>
  </cols>
  <sheetData>
    <row r="1" s="1" customFormat="1" spans="1:6">
      <c r="A1" s="7"/>
      <c r="B1" s="8"/>
      <c r="C1" s="7"/>
      <c r="D1" s="7"/>
      <c r="E1" s="7"/>
      <c r="F1" s="7"/>
    </row>
    <row r="2" s="1" customFormat="1" ht="38.4" customHeight="1" spans="1:6">
      <c r="A2" s="9" t="s">
        <v>174</v>
      </c>
      <c r="B2" s="10"/>
      <c r="C2" s="11"/>
      <c r="D2" s="11"/>
      <c r="E2" s="11"/>
      <c r="F2" s="11"/>
    </row>
    <row r="3" s="2" customFormat="1" ht="28" customHeight="1" spans="1:6">
      <c r="A3" s="12" t="s">
        <v>1</v>
      </c>
      <c r="B3" s="13" t="s">
        <v>2</v>
      </c>
      <c r="C3" s="14" t="s">
        <v>3</v>
      </c>
      <c r="D3" s="14" t="s">
        <v>4</v>
      </c>
      <c r="E3" s="12" t="s">
        <v>5</v>
      </c>
      <c r="F3" s="12" t="s">
        <v>6</v>
      </c>
    </row>
    <row r="4" s="3" customFormat="1" ht="62" customHeight="1" spans="1:6">
      <c r="A4" s="15">
        <v>1</v>
      </c>
      <c r="B4" s="16" t="s">
        <v>175</v>
      </c>
      <c r="C4" s="17">
        <v>1800</v>
      </c>
      <c r="D4" s="18"/>
      <c r="E4" s="19"/>
      <c r="F4" s="128" t="s">
        <v>176</v>
      </c>
    </row>
    <row r="5" s="3" customFormat="1" ht="50" customHeight="1" spans="1:6">
      <c r="A5" s="15">
        <v>2</v>
      </c>
      <c r="B5" s="16"/>
      <c r="C5" s="17"/>
      <c r="D5" s="18"/>
      <c r="E5" s="19"/>
      <c r="F5" s="128"/>
    </row>
    <row r="6" s="3" customFormat="1" ht="50" customHeight="1" spans="1:6">
      <c r="A6" s="15">
        <v>3</v>
      </c>
      <c r="B6" s="16"/>
      <c r="C6" s="17"/>
      <c r="D6" s="18"/>
      <c r="E6" s="19"/>
      <c r="F6" s="21"/>
    </row>
    <row r="7" s="3" customFormat="1" ht="58" customHeight="1" spans="1:6">
      <c r="A7" s="15">
        <v>4</v>
      </c>
      <c r="B7" s="16"/>
      <c r="C7" s="17"/>
      <c r="D7" s="18"/>
      <c r="E7" s="19"/>
      <c r="F7" s="128"/>
    </row>
    <row r="8" s="3" customFormat="1" ht="30" customHeight="1" spans="1:6">
      <c r="A8" s="23" t="s">
        <v>12</v>
      </c>
      <c r="B8" s="24"/>
      <c r="C8" s="25">
        <f>SUM(C4:C7)</f>
        <v>1800</v>
      </c>
      <c r="D8" s="25">
        <f>SUM(D4:D7)</f>
        <v>0</v>
      </c>
      <c r="E8" s="26"/>
      <c r="F8" s="26"/>
    </row>
    <row r="9" s="3" customFormat="1" ht="30" customHeight="1" spans="1:5">
      <c r="A9" s="2"/>
      <c r="B9" s="27"/>
      <c r="C9" s="28"/>
      <c r="D9" s="28"/>
      <c r="E9" s="29"/>
    </row>
    <row r="10" s="1" customFormat="1" ht="33.6" customHeight="1" spans="1:6">
      <c r="A10" s="5"/>
      <c r="B10" s="6"/>
      <c r="C10" s="30" t="s">
        <v>13</v>
      </c>
      <c r="D10" s="30" t="s">
        <v>44</v>
      </c>
      <c r="E10" s="31" t="s">
        <v>177</v>
      </c>
      <c r="F10" s="30" t="s">
        <v>16</v>
      </c>
    </row>
    <row r="11" s="1" customFormat="1" spans="1:4">
      <c r="A11" s="5"/>
      <c r="B11" s="6"/>
      <c r="C11" s="7"/>
      <c r="D11" s="7"/>
    </row>
    <row r="12" s="1" customFormat="1" spans="1:4">
      <c r="A12" s="5"/>
      <c r="B12" s="6"/>
      <c r="C12" s="7"/>
      <c r="D12" s="7"/>
    </row>
    <row r="13" s="1" customFormat="1" spans="1:4">
      <c r="A13" s="5"/>
      <c r="B13" s="6"/>
      <c r="C13" s="7"/>
      <c r="D13" s="7"/>
    </row>
    <row r="14" s="1" customFormat="1" spans="1:4">
      <c r="A14" s="5"/>
      <c r="B14" s="6"/>
      <c r="C14" s="7"/>
      <c r="D14" s="7"/>
    </row>
    <row r="15" s="1" customFormat="1" spans="1:4">
      <c r="A15" s="5"/>
      <c r="B15" s="6"/>
      <c r="C15" s="7"/>
      <c r="D15" s="7"/>
    </row>
    <row r="16" s="1" customFormat="1" spans="1:4">
      <c r="A16" s="5"/>
      <c r="B16" s="6"/>
      <c r="C16" s="7"/>
      <c r="D16" s="7"/>
    </row>
    <row r="17" s="1" customFormat="1" spans="1:4">
      <c r="A17" s="5"/>
      <c r="B17" s="6"/>
      <c r="C17" s="7"/>
      <c r="D17" s="7"/>
    </row>
    <row r="18" s="1" customFormat="1" spans="1:4">
      <c r="A18" s="5"/>
      <c r="B18" s="6"/>
      <c r="C18" s="7"/>
      <c r="D18" s="7"/>
    </row>
    <row r="19" s="1" customFormat="1" spans="1:4">
      <c r="A19" s="5"/>
      <c r="B19" s="6"/>
      <c r="C19" s="7"/>
      <c r="D19" s="7"/>
    </row>
    <row r="20" s="1" customFormat="1" spans="1:4">
      <c r="A20" s="5"/>
      <c r="B20" s="6"/>
      <c r="C20" s="7"/>
      <c r="D20" s="7"/>
    </row>
    <row r="21" s="1" customFormat="1" spans="1:4">
      <c r="A21" s="5"/>
      <c r="B21" s="6"/>
      <c r="C21" s="7"/>
      <c r="D21" s="7"/>
    </row>
    <row r="22" s="1" customFormat="1" spans="1:4">
      <c r="A22" s="5"/>
      <c r="B22" s="6"/>
      <c r="C22" s="7"/>
      <c r="D22" s="7"/>
    </row>
    <row r="23" s="1" customFormat="1" spans="1:4">
      <c r="A23" s="5"/>
      <c r="B23" s="6"/>
      <c r="C23" s="7"/>
      <c r="D23" s="7"/>
    </row>
    <row r="24" s="1" customFormat="1" spans="1:4">
      <c r="A24" s="5"/>
      <c r="B24" s="6"/>
      <c r="C24" s="7"/>
      <c r="D24" s="7"/>
    </row>
    <row r="25" s="1" customForma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1" customFormat="1" spans="1:4">
      <c r="A36" s="5"/>
      <c r="B36" s="6"/>
      <c r="C36" s="7"/>
      <c r="D36" s="7"/>
    </row>
  </sheetData>
  <mergeCells count="3">
    <mergeCell ref="A1:F1"/>
    <mergeCell ref="A2:F2"/>
    <mergeCell ref="A8:B8"/>
  </mergeCells>
  <pageMargins left="0.75" right="0.75" top="1" bottom="1" header="0.5" footer="0.5"/>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S58"/>
  <sheetViews>
    <sheetView zoomScale="90" zoomScaleNormal="90" workbookViewId="0">
      <selection activeCell="F4" sqref="F4"/>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4.375" style="1" customWidth="1"/>
    <col min="8" max="8" width="10.25" style="1" customWidth="1"/>
    <col min="9" max="16384" width="9" style="1"/>
  </cols>
  <sheetData>
    <row r="1" s="1" customFormat="1" spans="1:6">
      <c r="A1" s="7"/>
      <c r="B1" s="8"/>
      <c r="C1" s="7"/>
      <c r="D1" s="7"/>
      <c r="E1" s="7"/>
      <c r="F1" s="7"/>
    </row>
    <row r="2" s="1" customFormat="1" ht="38.4" customHeight="1" spans="1:6">
      <c r="A2" s="9" t="s">
        <v>178</v>
      </c>
      <c r="B2" s="10"/>
      <c r="C2" s="11"/>
      <c r="D2" s="11"/>
      <c r="E2" s="11"/>
      <c r="F2" s="11"/>
    </row>
    <row r="3" s="2" customFormat="1" ht="28" customHeight="1" spans="1:19">
      <c r="A3" s="12" t="s">
        <v>1</v>
      </c>
      <c r="B3" s="13" t="s">
        <v>2</v>
      </c>
      <c r="C3" s="14" t="s">
        <v>3</v>
      </c>
      <c r="D3" s="14" t="s">
        <v>4</v>
      </c>
      <c r="E3" s="12" t="s">
        <v>5</v>
      </c>
      <c r="F3" s="12" t="s">
        <v>6</v>
      </c>
      <c r="H3" s="14" t="s">
        <v>179</v>
      </c>
      <c r="I3" s="12"/>
      <c r="K3" s="14" t="s">
        <v>180</v>
      </c>
      <c r="L3" s="12" t="s">
        <v>54</v>
      </c>
      <c r="N3" s="14" t="s">
        <v>181</v>
      </c>
      <c r="O3" s="12" t="s">
        <v>54</v>
      </c>
      <c r="R3" s="12" t="s">
        <v>52</v>
      </c>
      <c r="S3" s="12" t="s">
        <v>53</v>
      </c>
    </row>
    <row r="4" s="3" customFormat="1" ht="62" customHeight="1" spans="1:19">
      <c r="A4" s="15">
        <v>1</v>
      </c>
      <c r="B4" s="16" t="s">
        <v>182</v>
      </c>
      <c r="C4" s="17" t="s">
        <v>183</v>
      </c>
      <c r="D4" s="18"/>
      <c r="E4" s="19"/>
      <c r="F4" s="128" t="s">
        <v>184</v>
      </c>
      <c r="H4" s="208" t="s">
        <v>97</v>
      </c>
      <c r="I4" s="26">
        <v>50</v>
      </c>
      <c r="K4" s="210" t="s">
        <v>185</v>
      </c>
      <c r="L4" s="211">
        <v>150</v>
      </c>
      <c r="N4" s="212" t="s">
        <v>78</v>
      </c>
      <c r="O4" s="211">
        <v>100</v>
      </c>
      <c r="R4" s="208" t="s">
        <v>97</v>
      </c>
      <c r="S4" s="26">
        <v>50</v>
      </c>
    </row>
    <row r="5" s="3" customFormat="1" ht="50" customHeight="1" spans="1:19">
      <c r="A5" s="15">
        <v>2</v>
      </c>
      <c r="B5" s="16" t="s">
        <v>186</v>
      </c>
      <c r="C5" s="17" t="s">
        <v>187</v>
      </c>
      <c r="D5" s="18"/>
      <c r="E5" s="19"/>
      <c r="F5" s="128" t="s">
        <v>188</v>
      </c>
      <c r="H5" s="208" t="s">
        <v>100</v>
      </c>
      <c r="I5" s="26">
        <v>50</v>
      </c>
      <c r="K5" s="212" t="s">
        <v>189</v>
      </c>
      <c r="L5" s="211">
        <v>150</v>
      </c>
      <c r="N5" s="213" t="s">
        <v>190</v>
      </c>
      <c r="O5" s="26">
        <v>100</v>
      </c>
      <c r="R5" s="208" t="s">
        <v>100</v>
      </c>
      <c r="S5" s="26">
        <v>50</v>
      </c>
    </row>
    <row r="6" s="3" customFormat="1" ht="50" customHeight="1" spans="1:19">
      <c r="A6" s="15">
        <v>3</v>
      </c>
      <c r="B6" s="16" t="s">
        <v>191</v>
      </c>
      <c r="C6" s="17" t="s">
        <v>192</v>
      </c>
      <c r="D6" s="18"/>
      <c r="E6" s="19"/>
      <c r="F6" s="128" t="s">
        <v>193</v>
      </c>
      <c r="H6" s="208" t="s">
        <v>102</v>
      </c>
      <c r="I6" s="26">
        <v>50</v>
      </c>
      <c r="K6" s="214" t="s">
        <v>194</v>
      </c>
      <c r="L6" s="26">
        <v>150</v>
      </c>
      <c r="N6" s="213" t="s">
        <v>195</v>
      </c>
      <c r="O6" s="26">
        <v>100</v>
      </c>
      <c r="R6" s="208" t="s">
        <v>102</v>
      </c>
      <c r="S6" s="26">
        <v>50</v>
      </c>
    </row>
    <row r="7" s="3" customFormat="1" ht="58" customHeight="1" spans="1:19">
      <c r="A7" s="15">
        <v>4</v>
      </c>
      <c r="B7" s="16" t="s">
        <v>196</v>
      </c>
      <c r="C7" s="17"/>
      <c r="D7" s="18">
        <v>100</v>
      </c>
      <c r="E7" s="209" t="s">
        <v>197</v>
      </c>
      <c r="F7" s="128"/>
      <c r="H7" s="208" t="s">
        <v>96</v>
      </c>
      <c r="I7" s="26">
        <v>50</v>
      </c>
      <c r="K7" s="214" t="s">
        <v>198</v>
      </c>
      <c r="L7" s="26">
        <v>150</v>
      </c>
      <c r="N7" s="213" t="s">
        <v>199</v>
      </c>
      <c r="O7" s="26">
        <v>100</v>
      </c>
      <c r="R7" s="208" t="s">
        <v>96</v>
      </c>
      <c r="S7" s="26">
        <v>50</v>
      </c>
    </row>
    <row r="8" s="3" customFormat="1" ht="30" customHeight="1" spans="1:19">
      <c r="A8" s="15">
        <v>5</v>
      </c>
      <c r="B8" s="16" t="s">
        <v>200</v>
      </c>
      <c r="C8" s="17">
        <v>1000</v>
      </c>
      <c r="D8" s="18"/>
      <c r="E8" s="19"/>
      <c r="F8" s="128" t="s">
        <v>201</v>
      </c>
      <c r="H8" s="208" t="s">
        <v>105</v>
      </c>
      <c r="I8" s="26">
        <v>50</v>
      </c>
      <c r="K8" s="214" t="s">
        <v>202</v>
      </c>
      <c r="L8" s="26">
        <v>150</v>
      </c>
      <c r="N8" s="213" t="s">
        <v>203</v>
      </c>
      <c r="O8" s="26">
        <v>100</v>
      </c>
      <c r="R8" s="208" t="s">
        <v>105</v>
      </c>
      <c r="S8" s="26">
        <v>50</v>
      </c>
    </row>
    <row r="9" s="3" customFormat="1" ht="30" customHeight="1" spans="1:19">
      <c r="A9" s="23" t="s">
        <v>12</v>
      </c>
      <c r="B9" s="24"/>
      <c r="C9" s="25">
        <f>SUM(C5:C8)</f>
        <v>1000</v>
      </c>
      <c r="D9" s="25">
        <f>SUM(D5:D8)</f>
        <v>100</v>
      </c>
      <c r="E9" s="26"/>
      <c r="F9" s="26"/>
      <c r="H9" s="208" t="s">
        <v>104</v>
      </c>
      <c r="I9" s="26">
        <v>50</v>
      </c>
      <c r="K9" s="214" t="s">
        <v>204</v>
      </c>
      <c r="L9" s="26">
        <v>150</v>
      </c>
      <c r="N9" s="213" t="s">
        <v>205</v>
      </c>
      <c r="O9" s="26">
        <v>100</v>
      </c>
      <c r="R9" s="208" t="s">
        <v>104</v>
      </c>
      <c r="S9" s="26">
        <v>50</v>
      </c>
    </row>
    <row r="10" s="1" customFormat="1" ht="33.6" customHeight="1" spans="1:19">
      <c r="A10" s="2"/>
      <c r="B10" s="27"/>
      <c r="C10" s="28"/>
      <c r="D10" s="28"/>
      <c r="E10" s="29"/>
      <c r="F10" s="3"/>
      <c r="H10" s="208" t="s">
        <v>95</v>
      </c>
      <c r="I10" s="26">
        <v>50</v>
      </c>
      <c r="J10" s="3"/>
      <c r="K10" s="214" t="s">
        <v>206</v>
      </c>
      <c r="L10" s="26">
        <v>150</v>
      </c>
      <c r="N10" s="213" t="s">
        <v>207</v>
      </c>
      <c r="O10" s="26">
        <v>100</v>
      </c>
      <c r="R10" s="208" t="s">
        <v>95</v>
      </c>
      <c r="S10" s="26">
        <v>50</v>
      </c>
    </row>
    <row r="11" s="1" customFormat="1" spans="1:19">
      <c r="A11" s="5"/>
      <c r="B11" s="6"/>
      <c r="C11" s="30" t="s">
        <v>13</v>
      </c>
      <c r="D11" s="30" t="s">
        <v>44</v>
      </c>
      <c r="E11" s="31" t="s">
        <v>208</v>
      </c>
      <c r="F11" s="30" t="s">
        <v>16</v>
      </c>
      <c r="H11" s="208" t="s">
        <v>209</v>
      </c>
      <c r="I11" s="26">
        <v>50</v>
      </c>
      <c r="J11" s="3"/>
      <c r="K11" s="214" t="s">
        <v>210</v>
      </c>
      <c r="L11" s="26">
        <v>150</v>
      </c>
      <c r="O11" s="1">
        <f>SUM(O4:O10)</f>
        <v>700</v>
      </c>
      <c r="R11" s="208" t="s">
        <v>209</v>
      </c>
      <c r="S11" s="26">
        <v>50</v>
      </c>
    </row>
    <row r="12" s="1" customFormat="1" spans="1:19">
      <c r="A12" s="5"/>
      <c r="B12" s="6"/>
      <c r="C12" s="7"/>
      <c r="D12" s="7"/>
      <c r="H12" s="208" t="s">
        <v>79</v>
      </c>
      <c r="I12" s="26">
        <v>50</v>
      </c>
      <c r="J12" s="3"/>
      <c r="K12" s="214" t="s">
        <v>211</v>
      </c>
      <c r="L12" s="26">
        <v>150</v>
      </c>
      <c r="R12" s="208" t="s">
        <v>79</v>
      </c>
      <c r="S12" s="26">
        <v>50</v>
      </c>
    </row>
    <row r="13" s="1" customFormat="1" spans="1:19">
      <c r="A13" s="5"/>
      <c r="B13" s="6"/>
      <c r="C13" s="7"/>
      <c r="D13" s="7"/>
      <c r="H13" s="208" t="s">
        <v>91</v>
      </c>
      <c r="I13" s="26">
        <v>50</v>
      </c>
      <c r="J13" s="3"/>
      <c r="K13" s="214" t="s">
        <v>212</v>
      </c>
      <c r="L13" s="26">
        <v>150</v>
      </c>
      <c r="R13" s="208" t="s">
        <v>91</v>
      </c>
      <c r="S13" s="26">
        <v>50</v>
      </c>
    </row>
    <row r="14" s="1" customFormat="1" spans="1:19">
      <c r="A14" s="5"/>
      <c r="B14" s="6"/>
      <c r="C14" s="7"/>
      <c r="D14" s="7"/>
      <c r="H14" s="208" t="s">
        <v>83</v>
      </c>
      <c r="I14" s="26">
        <v>50</v>
      </c>
      <c r="J14" s="3"/>
      <c r="K14" s="214" t="s">
        <v>213</v>
      </c>
      <c r="L14" s="26">
        <v>150</v>
      </c>
      <c r="R14" s="208" t="s">
        <v>83</v>
      </c>
      <c r="S14" s="26">
        <v>50</v>
      </c>
    </row>
    <row r="15" s="1" customFormat="1" spans="1:19">
      <c r="A15" s="5"/>
      <c r="B15" s="6"/>
      <c r="C15" s="7"/>
      <c r="D15" s="7"/>
      <c r="H15" s="208" t="s">
        <v>69</v>
      </c>
      <c r="I15" s="26">
        <v>50</v>
      </c>
      <c r="J15" s="3"/>
      <c r="K15" s="214" t="s">
        <v>214</v>
      </c>
      <c r="L15" s="26">
        <v>150</v>
      </c>
      <c r="R15" s="208" t="s">
        <v>69</v>
      </c>
      <c r="S15" s="26">
        <v>50</v>
      </c>
    </row>
    <row r="16" s="1" customFormat="1" spans="1:19">
      <c r="A16" s="5"/>
      <c r="B16" s="6"/>
      <c r="C16" s="7"/>
      <c r="D16" s="7"/>
      <c r="H16" s="208" t="s">
        <v>76</v>
      </c>
      <c r="I16" s="26">
        <v>50</v>
      </c>
      <c r="J16" s="3"/>
      <c r="K16" s="214" t="s">
        <v>215</v>
      </c>
      <c r="L16" s="26">
        <v>150</v>
      </c>
      <c r="R16" s="208" t="s">
        <v>76</v>
      </c>
      <c r="S16" s="26">
        <v>50</v>
      </c>
    </row>
    <row r="17" s="1" customFormat="1" spans="1:19">
      <c r="A17" s="5"/>
      <c r="B17" s="6"/>
      <c r="C17" s="7"/>
      <c r="D17" s="7"/>
      <c r="H17" s="208" t="s">
        <v>64</v>
      </c>
      <c r="I17" s="26">
        <v>50</v>
      </c>
      <c r="J17" s="3"/>
      <c r="K17" s="214" t="s">
        <v>216</v>
      </c>
      <c r="L17" s="26">
        <v>150</v>
      </c>
      <c r="R17" s="208" t="s">
        <v>64</v>
      </c>
      <c r="S17" s="26">
        <v>50</v>
      </c>
    </row>
    <row r="18" s="1" customFormat="1" spans="1:19">
      <c r="A18" s="5"/>
      <c r="B18" s="6"/>
      <c r="C18" s="7"/>
      <c r="D18" s="7"/>
      <c r="H18" s="208" t="s">
        <v>89</v>
      </c>
      <c r="I18" s="26">
        <v>50</v>
      </c>
      <c r="J18" s="3"/>
      <c r="K18" s="214" t="s">
        <v>217</v>
      </c>
      <c r="L18" s="26">
        <v>150</v>
      </c>
      <c r="R18" s="208" t="s">
        <v>89</v>
      </c>
      <c r="S18" s="26">
        <v>50</v>
      </c>
    </row>
    <row r="19" s="1" customFormat="1" spans="1:19">
      <c r="A19" s="5"/>
      <c r="B19" s="6"/>
      <c r="C19" s="7"/>
      <c r="D19" s="7"/>
      <c r="I19" s="1">
        <f>SUM(I4:I18)</f>
        <v>750</v>
      </c>
      <c r="K19" s="214" t="s">
        <v>218</v>
      </c>
      <c r="L19" s="26">
        <v>150</v>
      </c>
      <c r="R19" s="214" t="s">
        <v>185</v>
      </c>
      <c r="S19" s="26">
        <v>150</v>
      </c>
    </row>
    <row r="20" s="1" customFormat="1" spans="1:19">
      <c r="A20" s="5"/>
      <c r="B20" s="6"/>
      <c r="C20" s="7"/>
      <c r="D20" s="7"/>
      <c r="K20" s="214" t="s">
        <v>219</v>
      </c>
      <c r="L20" s="26">
        <v>150</v>
      </c>
      <c r="R20" s="214" t="s">
        <v>189</v>
      </c>
      <c r="S20" s="26">
        <v>150</v>
      </c>
    </row>
    <row r="21" s="1" customFormat="1" spans="1:19">
      <c r="A21" s="5"/>
      <c r="B21" s="6"/>
      <c r="C21" s="7"/>
      <c r="D21" s="7"/>
      <c r="K21" s="214" t="s">
        <v>220</v>
      </c>
      <c r="L21" s="26">
        <v>150</v>
      </c>
      <c r="R21" s="214" t="s">
        <v>194</v>
      </c>
      <c r="S21" s="26">
        <v>150</v>
      </c>
    </row>
    <row r="22" s="1" customFormat="1" spans="1:19">
      <c r="A22" s="5"/>
      <c r="B22" s="6"/>
      <c r="C22" s="7"/>
      <c r="D22" s="7"/>
      <c r="K22" s="214" t="s">
        <v>221</v>
      </c>
      <c r="L22" s="26">
        <v>125</v>
      </c>
      <c r="R22" s="214" t="s">
        <v>198</v>
      </c>
      <c r="S22" s="26">
        <v>150</v>
      </c>
    </row>
    <row r="23" s="1" customFormat="1" spans="1:19">
      <c r="A23" s="5"/>
      <c r="B23" s="6"/>
      <c r="C23" s="7"/>
      <c r="D23" s="7"/>
      <c r="K23" s="214" t="s">
        <v>222</v>
      </c>
      <c r="L23" s="26">
        <v>150</v>
      </c>
      <c r="R23" s="214" t="s">
        <v>202</v>
      </c>
      <c r="S23" s="26">
        <v>150</v>
      </c>
    </row>
    <row r="24" s="1" customFormat="1" spans="1:19">
      <c r="A24" s="5"/>
      <c r="B24" s="6"/>
      <c r="C24" s="7"/>
      <c r="D24" s="7"/>
      <c r="K24" s="214" t="s">
        <v>223</v>
      </c>
      <c r="L24" s="26">
        <v>150</v>
      </c>
      <c r="R24" s="214" t="s">
        <v>204</v>
      </c>
      <c r="S24" s="26">
        <v>150</v>
      </c>
    </row>
    <row r="25" s="1" customFormat="1" spans="1:19">
      <c r="A25" s="5"/>
      <c r="B25" s="6"/>
      <c r="C25" s="7"/>
      <c r="D25" s="7"/>
      <c r="K25" s="214" t="s">
        <v>224</v>
      </c>
      <c r="L25" s="26">
        <v>150</v>
      </c>
      <c r="R25" s="214" t="s">
        <v>206</v>
      </c>
      <c r="S25" s="26">
        <v>150</v>
      </c>
    </row>
    <row r="26" s="1" customFormat="1" spans="1:19">
      <c r="A26" s="5"/>
      <c r="B26" s="6"/>
      <c r="C26" s="7"/>
      <c r="D26" s="7"/>
      <c r="K26" s="214" t="s">
        <v>86</v>
      </c>
      <c r="L26" s="26">
        <v>150</v>
      </c>
      <c r="R26" s="214" t="s">
        <v>210</v>
      </c>
      <c r="S26" s="26">
        <v>150</v>
      </c>
    </row>
    <row r="27" s="1" customFormat="1" spans="1:19">
      <c r="A27" s="5"/>
      <c r="B27" s="6"/>
      <c r="C27" s="7"/>
      <c r="D27" s="7"/>
      <c r="K27" s="214" t="s">
        <v>99</v>
      </c>
      <c r="L27" s="26">
        <v>150</v>
      </c>
      <c r="R27" s="214" t="s">
        <v>211</v>
      </c>
      <c r="S27" s="26">
        <v>150</v>
      </c>
    </row>
    <row r="28" s="1" customFormat="1" spans="1:19">
      <c r="A28" s="5"/>
      <c r="B28" s="6"/>
      <c r="C28" s="7"/>
      <c r="D28" s="7"/>
      <c r="K28" s="214" t="s">
        <v>59</v>
      </c>
      <c r="L28" s="26">
        <v>150</v>
      </c>
      <c r="R28" s="214" t="s">
        <v>212</v>
      </c>
      <c r="S28" s="26">
        <v>150</v>
      </c>
    </row>
    <row r="29" s="1" customFormat="1" spans="1:19">
      <c r="A29" s="5"/>
      <c r="B29" s="6"/>
      <c r="C29" s="7"/>
      <c r="D29" s="7"/>
      <c r="K29" s="214" t="s">
        <v>81</v>
      </c>
      <c r="L29" s="26">
        <v>150</v>
      </c>
      <c r="R29" s="214" t="s">
        <v>213</v>
      </c>
      <c r="S29" s="26">
        <v>150</v>
      </c>
    </row>
    <row r="30" s="1" customFormat="1" spans="1:19">
      <c r="A30" s="5"/>
      <c r="B30" s="6"/>
      <c r="C30" s="7"/>
      <c r="D30" s="7"/>
      <c r="K30" s="214" t="s">
        <v>57</v>
      </c>
      <c r="L30" s="26">
        <v>150</v>
      </c>
      <c r="R30" s="214" t="s">
        <v>214</v>
      </c>
      <c r="S30" s="26">
        <v>150</v>
      </c>
    </row>
    <row r="31" s="1" customFormat="1" spans="1:19">
      <c r="A31" s="5"/>
      <c r="B31" s="6"/>
      <c r="C31" s="7"/>
      <c r="D31" s="7"/>
      <c r="K31" s="212" t="s">
        <v>71</v>
      </c>
      <c r="L31" s="211">
        <v>150</v>
      </c>
      <c r="R31" s="214" t="s">
        <v>215</v>
      </c>
      <c r="S31" s="26">
        <v>150</v>
      </c>
    </row>
    <row r="32" s="1" customFormat="1" spans="1:19">
      <c r="A32" s="5"/>
      <c r="B32" s="6"/>
      <c r="C32" s="7"/>
      <c r="D32" s="7"/>
      <c r="K32" s="214" t="s">
        <v>88</v>
      </c>
      <c r="L32" s="26">
        <v>125</v>
      </c>
      <c r="R32" s="214" t="s">
        <v>216</v>
      </c>
      <c r="S32" s="26">
        <v>150</v>
      </c>
    </row>
    <row r="33" s="1" customFormat="1" spans="1:19">
      <c r="A33" s="5"/>
      <c r="B33" s="6"/>
      <c r="C33" s="7"/>
      <c r="D33" s="7"/>
      <c r="L33" s="1">
        <f>SUM(L4:L32)</f>
        <v>4300</v>
      </c>
      <c r="R33" s="214" t="s">
        <v>217</v>
      </c>
      <c r="S33" s="26">
        <v>150</v>
      </c>
    </row>
    <row r="34" s="1" customFormat="1" spans="1:19">
      <c r="A34" s="5"/>
      <c r="B34" s="6"/>
      <c r="C34" s="7"/>
      <c r="D34" s="7"/>
      <c r="R34" s="214" t="s">
        <v>218</v>
      </c>
      <c r="S34" s="26">
        <v>150</v>
      </c>
    </row>
    <row r="35" s="1" customFormat="1" spans="1:19">
      <c r="A35" s="5"/>
      <c r="B35" s="6"/>
      <c r="C35" s="7"/>
      <c r="D35" s="7"/>
      <c r="R35" s="214" t="s">
        <v>219</v>
      </c>
      <c r="S35" s="26">
        <v>150</v>
      </c>
    </row>
    <row r="36" s="1" customFormat="1" spans="1:19">
      <c r="A36" s="5"/>
      <c r="B36" s="6"/>
      <c r="C36" s="7"/>
      <c r="D36" s="7"/>
      <c r="R36" s="214" t="s">
        <v>220</v>
      </c>
      <c r="S36" s="26">
        <v>150</v>
      </c>
    </row>
    <row r="37" spans="18:19">
      <c r="R37" s="214" t="s">
        <v>221</v>
      </c>
      <c r="S37" s="26">
        <v>125</v>
      </c>
    </row>
    <row r="38" spans="18:19">
      <c r="R38" s="214" t="s">
        <v>222</v>
      </c>
      <c r="S38" s="26">
        <v>150</v>
      </c>
    </row>
    <row r="39" spans="18:19">
      <c r="R39" s="214" t="s">
        <v>223</v>
      </c>
      <c r="S39" s="26">
        <v>150</v>
      </c>
    </row>
    <row r="40" spans="18:19">
      <c r="R40" s="214" t="s">
        <v>224</v>
      </c>
      <c r="S40" s="26">
        <v>150</v>
      </c>
    </row>
    <row r="41" spans="18:19">
      <c r="R41" s="214" t="s">
        <v>86</v>
      </c>
      <c r="S41" s="26">
        <v>150</v>
      </c>
    </row>
    <row r="42" spans="18:19">
      <c r="R42" s="214" t="s">
        <v>99</v>
      </c>
      <c r="S42" s="26">
        <v>150</v>
      </c>
    </row>
    <row r="43" spans="18:19">
      <c r="R43" s="214" t="s">
        <v>59</v>
      </c>
      <c r="S43" s="26">
        <v>150</v>
      </c>
    </row>
    <row r="44" spans="18:19">
      <c r="R44" s="214" t="s">
        <v>81</v>
      </c>
      <c r="S44" s="26">
        <v>150</v>
      </c>
    </row>
    <row r="45" spans="18:19">
      <c r="R45" s="214" t="s">
        <v>57</v>
      </c>
      <c r="S45" s="26">
        <v>150</v>
      </c>
    </row>
    <row r="46" spans="18:19">
      <c r="R46" s="214" t="s">
        <v>71</v>
      </c>
      <c r="S46" s="26">
        <v>150</v>
      </c>
    </row>
    <row r="47" spans="18:19">
      <c r="R47" s="214" t="s">
        <v>88</v>
      </c>
      <c r="S47" s="26">
        <v>125</v>
      </c>
    </row>
    <row r="48" spans="18:19">
      <c r="R48" s="213" t="s">
        <v>78</v>
      </c>
      <c r="S48" s="26">
        <v>100</v>
      </c>
    </row>
    <row r="49" spans="18:19">
      <c r="R49" s="213" t="s">
        <v>190</v>
      </c>
      <c r="S49" s="26">
        <v>100</v>
      </c>
    </row>
    <row r="50" spans="18:19">
      <c r="R50" s="213" t="s">
        <v>195</v>
      </c>
      <c r="S50" s="26">
        <v>100</v>
      </c>
    </row>
    <row r="51" spans="18:19">
      <c r="R51" s="213" t="s">
        <v>199</v>
      </c>
      <c r="S51" s="26">
        <v>100</v>
      </c>
    </row>
    <row r="52" spans="18:19">
      <c r="R52" s="213" t="s">
        <v>203</v>
      </c>
      <c r="S52" s="26">
        <v>100</v>
      </c>
    </row>
    <row r="53" spans="18:19">
      <c r="R53" s="213" t="s">
        <v>205</v>
      </c>
      <c r="S53" s="26">
        <v>100</v>
      </c>
    </row>
    <row r="54" spans="18:19">
      <c r="R54" s="213" t="s">
        <v>207</v>
      </c>
      <c r="S54" s="26">
        <v>100</v>
      </c>
    </row>
    <row r="55" spans="19:19">
      <c r="S55" s="1">
        <f>SUM(S4:S54)</f>
        <v>5750</v>
      </c>
    </row>
    <row r="58" spans="19:19">
      <c r="S58" s="1">
        <f>S55-5200</f>
        <v>550</v>
      </c>
    </row>
  </sheetData>
  <autoFilter ref="R3:S55">
    <extLst/>
  </autoFilter>
  <mergeCells count="3">
    <mergeCell ref="A1:F1"/>
    <mergeCell ref="A2:F2"/>
    <mergeCell ref="A9:B9"/>
  </mergeCells>
  <pageMargins left="0.75" right="0.75" top="1" bottom="1" header="0.5" footer="0.5"/>
  <headerFooter/>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AK78"/>
  <sheetViews>
    <sheetView workbookViewId="0">
      <selection activeCell="B14" sqref="B14"/>
    </sheetView>
  </sheetViews>
  <sheetFormatPr defaultColWidth="9" defaultRowHeight="13.5"/>
  <cols>
    <col min="1" max="1" width="5.75" customWidth="1"/>
    <col min="2" max="2" width="14.25" customWidth="1"/>
    <col min="3" max="3" width="13.125" customWidth="1"/>
    <col min="4" max="4" width="15.25" customWidth="1"/>
    <col min="5" max="5" width="30.25" customWidth="1"/>
    <col min="6" max="6" width="45.25" customWidth="1"/>
    <col min="7" max="7" width="3" customWidth="1"/>
    <col min="8" max="8" width="6.25" style="194" customWidth="1"/>
    <col min="9" max="9" width="7.625" style="194" customWidth="1"/>
    <col min="10" max="10" width="2.125" style="194" customWidth="1"/>
    <col min="11" max="11" width="6.25" style="194" customWidth="1"/>
    <col min="12" max="12" width="7.25" style="194" customWidth="1"/>
    <col min="13" max="13" width="2.25" customWidth="1"/>
    <col min="14" max="14" width="5.875" customWidth="1"/>
    <col min="15" max="15" width="8.5" customWidth="1"/>
    <col min="16" max="16" width="2.625" customWidth="1"/>
    <col min="17" max="17" width="6.125" customWidth="1"/>
    <col min="18" max="18" width="8.125" customWidth="1"/>
    <col min="19" max="19" width="3" customWidth="1"/>
    <col min="20" max="20" width="5.875" customWidth="1"/>
    <col min="21" max="21" width="8.5" customWidth="1"/>
    <col min="22" max="22" width="3.125" customWidth="1"/>
    <col min="23" max="23" width="7" customWidth="1"/>
    <col min="25" max="25" width="2.125" customWidth="1"/>
    <col min="26" max="26" width="8" customWidth="1"/>
    <col min="28" max="28" width="11.875" customWidth="1"/>
    <col min="29" max="29" width="2.5" customWidth="1"/>
    <col min="31" max="31" width="7.25" customWidth="1"/>
    <col min="32" max="32" width="2.875" customWidth="1"/>
    <col min="33" max="33" width="7.375"/>
    <col min="34" max="34" width="5.125" customWidth="1"/>
    <col min="35" max="35" width="8" customWidth="1"/>
  </cols>
  <sheetData>
    <row r="1" ht="20" customHeight="1" spans="1:6">
      <c r="A1" s="7"/>
      <c r="B1" s="8"/>
      <c r="C1" s="7"/>
      <c r="D1" s="7"/>
      <c r="E1" s="7"/>
      <c r="F1" s="7"/>
    </row>
    <row r="2" ht="36" customHeight="1" spans="1:37">
      <c r="A2" s="9" t="s">
        <v>225</v>
      </c>
      <c r="B2" s="10"/>
      <c r="C2" s="11"/>
      <c r="D2" s="11"/>
      <c r="E2" s="11"/>
      <c r="F2" s="11"/>
      <c r="AD2" s="198" t="s">
        <v>226</v>
      </c>
      <c r="AE2" s="198"/>
      <c r="AJ2" s="204" t="s">
        <v>226</v>
      </c>
      <c r="AK2" s="204"/>
    </row>
    <row r="3" ht="24" spans="1:37">
      <c r="A3" s="12" t="s">
        <v>1</v>
      </c>
      <c r="B3" s="13" t="s">
        <v>2</v>
      </c>
      <c r="C3" s="14" t="s">
        <v>3</v>
      </c>
      <c r="D3" s="14" t="s">
        <v>4</v>
      </c>
      <c r="E3" s="12" t="s">
        <v>5</v>
      </c>
      <c r="F3" s="12" t="s">
        <v>6</v>
      </c>
      <c r="H3" s="34">
        <v>1</v>
      </c>
      <c r="I3" s="35" t="s">
        <v>227</v>
      </c>
      <c r="J3" s="196"/>
      <c r="K3" s="33">
        <v>2</v>
      </c>
      <c r="L3" s="35" t="s">
        <v>228</v>
      </c>
      <c r="N3" s="197">
        <v>3</v>
      </c>
      <c r="O3" s="16" t="s">
        <v>229</v>
      </c>
      <c r="Q3" s="15">
        <v>4</v>
      </c>
      <c r="R3" s="16" t="s">
        <v>228</v>
      </c>
      <c r="T3" s="15">
        <v>5</v>
      </c>
      <c r="U3" s="16" t="s">
        <v>230</v>
      </c>
      <c r="W3" s="15">
        <v>6</v>
      </c>
      <c r="X3" s="16" t="s">
        <v>231</v>
      </c>
      <c r="Z3" s="15">
        <v>7</v>
      </c>
      <c r="AA3" s="16" t="s">
        <v>229</v>
      </c>
      <c r="AB3" s="109"/>
      <c r="AD3" s="34" t="s">
        <v>52</v>
      </c>
      <c r="AE3" s="34" t="s">
        <v>54</v>
      </c>
      <c r="AG3" t="s">
        <v>52</v>
      </c>
      <c r="AH3" t="s">
        <v>232</v>
      </c>
      <c r="AJ3" s="46" t="s">
        <v>52</v>
      </c>
      <c r="AK3" s="46" t="s">
        <v>54</v>
      </c>
    </row>
    <row r="4" ht="38" customHeight="1" spans="1:37">
      <c r="A4" s="15">
        <v>1</v>
      </c>
      <c r="B4" s="16" t="s">
        <v>227</v>
      </c>
      <c r="C4" s="17">
        <v>1300</v>
      </c>
      <c r="D4" s="18"/>
      <c r="E4" s="19"/>
      <c r="F4" s="128" t="s">
        <v>233</v>
      </c>
      <c r="H4" s="34" t="s">
        <v>52</v>
      </c>
      <c r="I4" s="34" t="s">
        <v>54</v>
      </c>
      <c r="K4" s="34" t="s">
        <v>52</v>
      </c>
      <c r="L4" s="34" t="s">
        <v>234</v>
      </c>
      <c r="N4" s="34" t="s">
        <v>52</v>
      </c>
      <c r="O4" s="34" t="s">
        <v>234</v>
      </c>
      <c r="Q4" s="34" t="s">
        <v>52</v>
      </c>
      <c r="R4" s="34" t="s">
        <v>54</v>
      </c>
      <c r="T4" s="34" t="s">
        <v>52</v>
      </c>
      <c r="U4" s="34" t="s">
        <v>54</v>
      </c>
      <c r="W4" s="34" t="s">
        <v>52</v>
      </c>
      <c r="X4" s="34" t="s">
        <v>234</v>
      </c>
      <c r="Z4" s="34" t="s">
        <v>52</v>
      </c>
      <c r="AA4" s="34" t="s">
        <v>234</v>
      </c>
      <c r="AB4" s="34" t="s">
        <v>235</v>
      </c>
      <c r="AD4" s="34" t="s">
        <v>189</v>
      </c>
      <c r="AE4" s="34">
        <v>100</v>
      </c>
      <c r="AG4" t="s">
        <v>68</v>
      </c>
      <c r="AH4">
        <v>900</v>
      </c>
      <c r="AJ4" s="205" t="s">
        <v>68</v>
      </c>
      <c r="AK4" s="205">
        <v>900</v>
      </c>
    </row>
    <row r="5" ht="38" customHeight="1" spans="1:37">
      <c r="A5" s="15">
        <v>2</v>
      </c>
      <c r="B5" s="16" t="s">
        <v>228</v>
      </c>
      <c r="C5" s="17"/>
      <c r="D5" s="18">
        <v>80</v>
      </c>
      <c r="E5" s="19" t="s">
        <v>236</v>
      </c>
      <c r="F5" s="128"/>
      <c r="H5" s="34" t="s">
        <v>189</v>
      </c>
      <c r="I5" s="34">
        <v>100</v>
      </c>
      <c r="K5" s="34" t="s">
        <v>214</v>
      </c>
      <c r="L5" s="34">
        <v>-20</v>
      </c>
      <c r="N5" s="34" t="s">
        <v>185</v>
      </c>
      <c r="O5" s="197">
        <v>-200</v>
      </c>
      <c r="Q5" s="34" t="s">
        <v>237</v>
      </c>
      <c r="R5" s="34">
        <v>1500</v>
      </c>
      <c r="T5" s="34" t="s">
        <v>108</v>
      </c>
      <c r="U5" s="34">
        <v>195</v>
      </c>
      <c r="W5" s="34" t="s">
        <v>203</v>
      </c>
      <c r="X5" s="34">
        <v>-20</v>
      </c>
      <c r="Z5" s="34" t="s">
        <v>204</v>
      </c>
      <c r="AA5" s="34">
        <v>-25</v>
      </c>
      <c r="AB5" s="199" t="s">
        <v>238</v>
      </c>
      <c r="AD5" s="34" t="s">
        <v>185</v>
      </c>
      <c r="AE5" s="34">
        <v>100</v>
      </c>
      <c r="AG5" t="s">
        <v>239</v>
      </c>
      <c r="AH5">
        <v>-20</v>
      </c>
      <c r="AJ5" s="206" t="s">
        <v>239</v>
      </c>
      <c r="AK5" s="206">
        <v>-20</v>
      </c>
    </row>
    <row r="6" ht="38" customHeight="1" spans="1:37">
      <c r="A6" s="15">
        <v>3</v>
      </c>
      <c r="B6" s="16" t="s">
        <v>229</v>
      </c>
      <c r="C6" s="17"/>
      <c r="D6" s="18">
        <v>200</v>
      </c>
      <c r="E6" s="19" t="s">
        <v>240</v>
      </c>
      <c r="F6" s="128"/>
      <c r="H6" s="34" t="s">
        <v>185</v>
      </c>
      <c r="I6" s="34">
        <v>100</v>
      </c>
      <c r="K6" s="34" t="s">
        <v>241</v>
      </c>
      <c r="L6" s="34">
        <v>-20</v>
      </c>
      <c r="N6" s="81" t="s">
        <v>12</v>
      </c>
      <c r="O6" s="81">
        <f>SUM(O2:O5)</f>
        <v>-200</v>
      </c>
      <c r="Q6" s="34" t="s">
        <v>68</v>
      </c>
      <c r="R6" s="34">
        <v>1000</v>
      </c>
      <c r="T6" s="81" t="s">
        <v>12</v>
      </c>
      <c r="U6" s="81">
        <f>SUM(U2:U5)</f>
        <v>195</v>
      </c>
      <c r="W6" s="34" t="s">
        <v>106</v>
      </c>
      <c r="X6" s="34">
        <v>-20</v>
      </c>
      <c r="Z6" s="34" t="s">
        <v>210</v>
      </c>
      <c r="AA6" s="34">
        <v>-25</v>
      </c>
      <c r="AB6" s="200"/>
      <c r="AD6" s="34" t="s">
        <v>198</v>
      </c>
      <c r="AE6" s="34">
        <v>100</v>
      </c>
      <c r="AG6" t="s">
        <v>242</v>
      </c>
      <c r="AH6">
        <v>800</v>
      </c>
      <c r="AJ6" s="205" t="s">
        <v>242</v>
      </c>
      <c r="AK6" s="205">
        <v>800</v>
      </c>
    </row>
    <row r="7" ht="38" customHeight="1" spans="1:37">
      <c r="A7" s="15">
        <v>4</v>
      </c>
      <c r="B7" s="16" t="s">
        <v>228</v>
      </c>
      <c r="C7" s="17">
        <v>24400</v>
      </c>
      <c r="D7" s="18"/>
      <c r="E7" s="19"/>
      <c r="F7" s="128" t="s">
        <v>243</v>
      </c>
      <c r="H7" s="34" t="s">
        <v>198</v>
      </c>
      <c r="I7" s="34">
        <v>100</v>
      </c>
      <c r="K7" s="34" t="s">
        <v>239</v>
      </c>
      <c r="L7" s="34">
        <v>-20</v>
      </c>
      <c r="Q7" s="34" t="s">
        <v>244</v>
      </c>
      <c r="R7" s="34">
        <v>500</v>
      </c>
      <c r="W7" s="34" t="s">
        <v>205</v>
      </c>
      <c r="X7" s="34">
        <v>-20</v>
      </c>
      <c r="Z7" s="34" t="s">
        <v>206</v>
      </c>
      <c r="AA7" s="34">
        <v>-25</v>
      </c>
      <c r="AB7" s="200"/>
      <c r="AD7" s="34" t="s">
        <v>202</v>
      </c>
      <c r="AE7" s="34">
        <v>100</v>
      </c>
      <c r="AG7" t="s">
        <v>82</v>
      </c>
      <c r="AH7">
        <v>800</v>
      </c>
      <c r="AJ7" s="205" t="s">
        <v>82</v>
      </c>
      <c r="AK7" s="205">
        <v>800</v>
      </c>
    </row>
    <row r="8" ht="38" customHeight="1" spans="1:37">
      <c r="A8" s="15">
        <v>5</v>
      </c>
      <c r="B8" s="16" t="s">
        <v>230</v>
      </c>
      <c r="C8" s="17">
        <v>195</v>
      </c>
      <c r="D8" s="18"/>
      <c r="E8" s="19"/>
      <c r="F8" s="128" t="s">
        <v>245</v>
      </c>
      <c r="H8" s="34" t="s">
        <v>202</v>
      </c>
      <c r="I8" s="34">
        <v>100</v>
      </c>
      <c r="K8" s="34" t="s">
        <v>246</v>
      </c>
      <c r="L8" s="34">
        <v>-20</v>
      </c>
      <c r="Q8" s="34" t="s">
        <v>247</v>
      </c>
      <c r="R8" s="34">
        <v>500</v>
      </c>
      <c r="W8" s="81" t="s">
        <v>12</v>
      </c>
      <c r="X8" s="81">
        <f>SUM(X4:X7)</f>
        <v>-60</v>
      </c>
      <c r="Z8" s="34" t="s">
        <v>246</v>
      </c>
      <c r="AA8" s="34">
        <v>-25</v>
      </c>
      <c r="AB8" s="201"/>
      <c r="AD8" s="34" t="s">
        <v>206</v>
      </c>
      <c r="AE8" s="34">
        <v>100</v>
      </c>
      <c r="AG8" t="s">
        <v>248</v>
      </c>
      <c r="AH8">
        <v>1000</v>
      </c>
      <c r="AJ8" s="205" t="s">
        <v>248</v>
      </c>
      <c r="AK8" s="205">
        <v>1000</v>
      </c>
    </row>
    <row r="9" ht="38" customHeight="1" spans="1:37">
      <c r="A9" s="15">
        <v>6</v>
      </c>
      <c r="B9" s="16" t="s">
        <v>231</v>
      </c>
      <c r="C9" s="25"/>
      <c r="D9" s="18">
        <v>60</v>
      </c>
      <c r="E9" s="19" t="s">
        <v>249</v>
      </c>
      <c r="F9" s="26"/>
      <c r="H9" s="34" t="s">
        <v>206</v>
      </c>
      <c r="I9" s="34">
        <v>100</v>
      </c>
      <c r="K9" s="81" t="s">
        <v>12</v>
      </c>
      <c r="L9" s="81">
        <f>SUM(L5:L8)</f>
        <v>-80</v>
      </c>
      <c r="Q9" s="34" t="s">
        <v>14</v>
      </c>
      <c r="R9" s="34">
        <v>500</v>
      </c>
      <c r="Z9" s="34" t="s">
        <v>246</v>
      </c>
      <c r="AA9" s="34">
        <v>-5</v>
      </c>
      <c r="AB9" s="34" t="s">
        <v>250</v>
      </c>
      <c r="AD9" s="34" t="s">
        <v>210</v>
      </c>
      <c r="AE9" s="34">
        <v>100</v>
      </c>
      <c r="AG9" t="s">
        <v>212</v>
      </c>
      <c r="AH9">
        <v>90</v>
      </c>
      <c r="AJ9" s="206" t="s">
        <v>212</v>
      </c>
      <c r="AK9" s="206">
        <v>90</v>
      </c>
    </row>
    <row r="10" ht="38" customHeight="1" spans="1:37">
      <c r="A10" s="15">
        <v>7</v>
      </c>
      <c r="B10" s="16" t="s">
        <v>229</v>
      </c>
      <c r="C10" s="25"/>
      <c r="D10" s="18">
        <v>975</v>
      </c>
      <c r="E10" s="19" t="s">
        <v>251</v>
      </c>
      <c r="F10" s="26"/>
      <c r="H10" s="34" t="s">
        <v>210</v>
      </c>
      <c r="I10" s="34">
        <v>100</v>
      </c>
      <c r="Q10" s="34" t="s">
        <v>252</v>
      </c>
      <c r="R10" s="34">
        <v>2000</v>
      </c>
      <c r="Z10" s="34" t="s">
        <v>86</v>
      </c>
      <c r="AA10" s="34">
        <v>-75</v>
      </c>
      <c r="AB10" s="202" t="s">
        <v>253</v>
      </c>
      <c r="AD10" s="34" t="s">
        <v>211</v>
      </c>
      <c r="AE10" s="34">
        <v>100</v>
      </c>
      <c r="AG10" t="s">
        <v>185</v>
      </c>
      <c r="AH10">
        <v>600</v>
      </c>
      <c r="AJ10" s="205" t="s">
        <v>185</v>
      </c>
      <c r="AK10" s="205">
        <v>600</v>
      </c>
    </row>
    <row r="11" ht="38" customHeight="1" spans="1:37">
      <c r="A11" s="15">
        <v>8</v>
      </c>
      <c r="B11" s="16" t="s">
        <v>254</v>
      </c>
      <c r="C11" s="17">
        <v>50</v>
      </c>
      <c r="D11" s="18"/>
      <c r="E11" s="195"/>
      <c r="F11" s="128" t="s">
        <v>255</v>
      </c>
      <c r="H11" s="34" t="s">
        <v>211</v>
      </c>
      <c r="I11" s="34">
        <v>100</v>
      </c>
      <c r="Q11" s="34" t="s">
        <v>78</v>
      </c>
      <c r="R11" s="34">
        <v>1200</v>
      </c>
      <c r="Z11" s="34" t="s">
        <v>217</v>
      </c>
      <c r="AA11" s="34">
        <v>-75</v>
      </c>
      <c r="AB11" s="203"/>
      <c r="AD11" s="34" t="s">
        <v>212</v>
      </c>
      <c r="AE11" s="34">
        <v>100</v>
      </c>
      <c r="AG11" t="s">
        <v>67</v>
      </c>
      <c r="AH11">
        <v>300</v>
      </c>
      <c r="AJ11" s="206" t="s">
        <v>67</v>
      </c>
      <c r="AK11" s="206">
        <v>300</v>
      </c>
    </row>
    <row r="12" ht="38" customHeight="1" spans="1:37">
      <c r="A12" s="15">
        <v>9</v>
      </c>
      <c r="B12" s="16" t="s">
        <v>256</v>
      </c>
      <c r="C12" s="25"/>
      <c r="D12" s="18">
        <v>100</v>
      </c>
      <c r="E12" s="26" t="s">
        <v>257</v>
      </c>
      <c r="F12" s="26"/>
      <c r="H12" s="34" t="s">
        <v>212</v>
      </c>
      <c r="I12" s="34">
        <v>100</v>
      </c>
      <c r="Q12" s="34" t="s">
        <v>248</v>
      </c>
      <c r="R12" s="34">
        <v>1000</v>
      </c>
      <c r="Z12" s="34" t="s">
        <v>210</v>
      </c>
      <c r="AA12" s="34">
        <v>-20</v>
      </c>
      <c r="AB12" s="199" t="s">
        <v>258</v>
      </c>
      <c r="AD12" s="34" t="s">
        <v>224</v>
      </c>
      <c r="AE12" s="34">
        <v>100</v>
      </c>
      <c r="AG12" t="s">
        <v>246</v>
      </c>
      <c r="AH12">
        <v>-70</v>
      </c>
      <c r="AJ12" s="206" t="s">
        <v>246</v>
      </c>
      <c r="AK12" s="206">
        <v>-70</v>
      </c>
    </row>
    <row r="13" ht="38" customHeight="1" spans="1:37">
      <c r="A13" s="23" t="s">
        <v>12</v>
      </c>
      <c r="B13" s="24"/>
      <c r="C13" s="25">
        <f>SUM(C4:C12)</f>
        <v>25945</v>
      </c>
      <c r="D13" s="25">
        <f>SUM(D4:D12)</f>
        <v>1415</v>
      </c>
      <c r="E13" s="26"/>
      <c r="F13" s="26"/>
      <c r="H13" s="34" t="s">
        <v>224</v>
      </c>
      <c r="I13" s="34">
        <v>100</v>
      </c>
      <c r="Q13" s="34" t="s">
        <v>259</v>
      </c>
      <c r="R13" s="34">
        <v>1200</v>
      </c>
      <c r="Z13" s="34" t="s">
        <v>246</v>
      </c>
      <c r="AA13" s="34">
        <v>-20</v>
      </c>
      <c r="AB13" s="201"/>
      <c r="AD13" s="34" t="s">
        <v>214</v>
      </c>
      <c r="AE13" s="34">
        <v>100</v>
      </c>
      <c r="AG13" t="s">
        <v>78</v>
      </c>
      <c r="AH13">
        <v>1200</v>
      </c>
      <c r="AJ13" s="205" t="s">
        <v>78</v>
      </c>
      <c r="AK13" s="205">
        <v>1200</v>
      </c>
    </row>
    <row r="14" ht="38" customHeight="1" spans="1:37">
      <c r="A14" s="2"/>
      <c r="B14" s="27"/>
      <c r="C14" s="28"/>
      <c r="D14" s="28"/>
      <c r="E14" s="29"/>
      <c r="F14" s="3"/>
      <c r="H14" s="34" t="s">
        <v>214</v>
      </c>
      <c r="I14" s="34">
        <v>100</v>
      </c>
      <c r="Q14" s="34" t="s">
        <v>110</v>
      </c>
      <c r="R14" s="34">
        <v>1000</v>
      </c>
      <c r="Z14" s="34" t="s">
        <v>213</v>
      </c>
      <c r="AA14" s="34">
        <v>-10</v>
      </c>
      <c r="AB14" s="199" t="s">
        <v>260</v>
      </c>
      <c r="AD14" s="34" t="s">
        <v>220</v>
      </c>
      <c r="AE14" s="34">
        <v>100</v>
      </c>
      <c r="AG14" t="s">
        <v>261</v>
      </c>
      <c r="AH14">
        <v>500</v>
      </c>
      <c r="AJ14" s="206" t="s">
        <v>261</v>
      </c>
      <c r="AK14" s="206">
        <v>500</v>
      </c>
    </row>
    <row r="15" ht="38" customHeight="1" spans="1:37">
      <c r="A15" s="5"/>
      <c r="B15" s="6"/>
      <c r="C15" s="30" t="s">
        <v>13</v>
      </c>
      <c r="D15" s="30" t="s">
        <v>44</v>
      </c>
      <c r="E15" s="31" t="s">
        <v>262</v>
      </c>
      <c r="F15" s="30" t="s">
        <v>16</v>
      </c>
      <c r="H15" s="34" t="s">
        <v>220</v>
      </c>
      <c r="I15" s="34">
        <v>100</v>
      </c>
      <c r="Q15" s="34" t="s">
        <v>261</v>
      </c>
      <c r="R15" s="34">
        <v>500</v>
      </c>
      <c r="Z15" s="34" t="s">
        <v>214</v>
      </c>
      <c r="AA15" s="34">
        <v>-10</v>
      </c>
      <c r="AB15" s="200"/>
      <c r="AD15" s="34" t="s">
        <v>86</v>
      </c>
      <c r="AE15" s="34">
        <v>100</v>
      </c>
      <c r="AG15" t="s">
        <v>247</v>
      </c>
      <c r="AH15">
        <v>500</v>
      </c>
      <c r="AJ15" s="205" t="s">
        <v>247</v>
      </c>
      <c r="AK15" s="205">
        <v>500</v>
      </c>
    </row>
    <row r="16" ht="38" customHeight="1" spans="1:37">
      <c r="A16" s="5"/>
      <c r="B16" s="6"/>
      <c r="C16" s="7"/>
      <c r="D16" s="7"/>
      <c r="E16" s="1"/>
      <c r="F16" s="1"/>
      <c r="H16" s="34" t="s">
        <v>86</v>
      </c>
      <c r="I16" s="34">
        <v>100</v>
      </c>
      <c r="Q16" s="34" t="s">
        <v>80</v>
      </c>
      <c r="R16" s="34">
        <v>300</v>
      </c>
      <c r="Z16" s="34" t="s">
        <v>218</v>
      </c>
      <c r="AA16" s="34">
        <v>-10</v>
      </c>
      <c r="AB16" s="200"/>
      <c r="AD16" s="34" t="s">
        <v>99</v>
      </c>
      <c r="AE16" s="34">
        <v>100</v>
      </c>
      <c r="AG16" t="s">
        <v>211</v>
      </c>
      <c r="AH16">
        <v>100</v>
      </c>
      <c r="AJ16" s="206" t="s">
        <v>211</v>
      </c>
      <c r="AK16" s="206">
        <v>100</v>
      </c>
    </row>
    <row r="17" ht="38" customHeight="1" spans="3:37">
      <c r="C17">
        <f>C13-D13</f>
        <v>24530</v>
      </c>
      <c r="H17" s="34" t="s">
        <v>99</v>
      </c>
      <c r="I17" s="34">
        <v>100</v>
      </c>
      <c r="Q17" s="34" t="s">
        <v>108</v>
      </c>
      <c r="R17" s="34">
        <v>800</v>
      </c>
      <c r="Z17" s="34" t="s">
        <v>221</v>
      </c>
      <c r="AA17" s="34">
        <v>-10</v>
      </c>
      <c r="AB17" s="200"/>
      <c r="AD17" s="34" t="s">
        <v>214</v>
      </c>
      <c r="AE17" s="34">
        <v>-20</v>
      </c>
      <c r="AG17" t="s">
        <v>263</v>
      </c>
      <c r="AH17">
        <v>300</v>
      </c>
      <c r="AJ17" s="205" t="s">
        <v>263</v>
      </c>
      <c r="AK17" s="205">
        <v>300</v>
      </c>
    </row>
    <row r="18" ht="38" customHeight="1" spans="8:37">
      <c r="H18" s="81" t="s">
        <v>12</v>
      </c>
      <c r="I18" s="81">
        <f>SUM(I5:I17)</f>
        <v>1300</v>
      </c>
      <c r="Q18" s="34" t="s">
        <v>264</v>
      </c>
      <c r="R18" s="34">
        <v>1500</v>
      </c>
      <c r="Z18" s="34" t="s">
        <v>219</v>
      </c>
      <c r="AA18" s="34">
        <v>-10</v>
      </c>
      <c r="AB18" s="200"/>
      <c r="AD18" s="34" t="s">
        <v>241</v>
      </c>
      <c r="AE18" s="34">
        <v>-20</v>
      </c>
      <c r="AG18" t="s">
        <v>202</v>
      </c>
      <c r="AH18">
        <v>90</v>
      </c>
      <c r="AJ18" s="206" t="s">
        <v>202</v>
      </c>
      <c r="AK18" s="206">
        <v>90</v>
      </c>
    </row>
    <row r="19" ht="38" customHeight="1" spans="17:37">
      <c r="Q19" s="34" t="s">
        <v>265</v>
      </c>
      <c r="R19" s="34">
        <v>1000</v>
      </c>
      <c r="Z19" s="34" t="s">
        <v>212</v>
      </c>
      <c r="AA19" s="34">
        <v>-10</v>
      </c>
      <c r="AB19" s="200"/>
      <c r="AD19" s="34" t="s">
        <v>239</v>
      </c>
      <c r="AE19" s="34">
        <v>-20</v>
      </c>
      <c r="AG19" t="s">
        <v>206</v>
      </c>
      <c r="AH19">
        <v>75</v>
      </c>
      <c r="AJ19" s="206" t="s">
        <v>206</v>
      </c>
      <c r="AK19" s="206">
        <v>75</v>
      </c>
    </row>
    <row r="20" ht="22" customHeight="1" spans="17:37">
      <c r="Q20" s="34" t="s">
        <v>266</v>
      </c>
      <c r="R20" s="34">
        <v>300</v>
      </c>
      <c r="Z20" s="34" t="s">
        <v>202</v>
      </c>
      <c r="AA20" s="34">
        <v>-10</v>
      </c>
      <c r="AB20" s="200"/>
      <c r="AD20" s="34" t="s">
        <v>246</v>
      </c>
      <c r="AE20" s="34">
        <v>-20</v>
      </c>
      <c r="AG20" t="s">
        <v>267</v>
      </c>
      <c r="AH20">
        <v>500</v>
      </c>
      <c r="AJ20" s="205" t="s">
        <v>267</v>
      </c>
      <c r="AK20" s="205">
        <v>500</v>
      </c>
    </row>
    <row r="21" ht="22" customHeight="1" spans="17:37">
      <c r="Q21" s="34" t="s">
        <v>268</v>
      </c>
      <c r="R21" s="34">
        <v>300</v>
      </c>
      <c r="Z21" s="34" t="s">
        <v>220</v>
      </c>
      <c r="AA21" s="34">
        <v>-10</v>
      </c>
      <c r="AB21" s="201"/>
      <c r="AD21" s="34" t="s">
        <v>185</v>
      </c>
      <c r="AE21" s="197">
        <v>-200</v>
      </c>
      <c r="AG21" t="s">
        <v>237</v>
      </c>
      <c r="AH21">
        <v>1500</v>
      </c>
      <c r="AJ21" s="205" t="s">
        <v>237</v>
      </c>
      <c r="AK21" s="205">
        <v>1500</v>
      </c>
    </row>
    <row r="22" ht="22" customHeight="1" spans="17:37">
      <c r="Q22" s="34" t="s">
        <v>242</v>
      </c>
      <c r="R22" s="34">
        <v>800</v>
      </c>
      <c r="Z22" s="34" t="s">
        <v>57</v>
      </c>
      <c r="AA22" s="34">
        <v>-100</v>
      </c>
      <c r="AB22" s="199" t="s">
        <v>269</v>
      </c>
      <c r="AD22" s="34" t="s">
        <v>237</v>
      </c>
      <c r="AE22" s="34">
        <v>1500</v>
      </c>
      <c r="AG22" t="s">
        <v>268</v>
      </c>
      <c r="AH22">
        <v>300</v>
      </c>
      <c r="AJ22" s="205" t="s">
        <v>268</v>
      </c>
      <c r="AK22" s="205">
        <v>300</v>
      </c>
    </row>
    <row r="23" ht="22" customHeight="1" spans="17:37">
      <c r="Q23" s="34" t="s">
        <v>270</v>
      </c>
      <c r="R23" s="34">
        <v>1500</v>
      </c>
      <c r="Z23" s="34" t="s">
        <v>271</v>
      </c>
      <c r="AA23" s="34">
        <v>-100</v>
      </c>
      <c r="AB23" s="200"/>
      <c r="AD23" s="34" t="s">
        <v>68</v>
      </c>
      <c r="AE23" s="34">
        <v>1000</v>
      </c>
      <c r="AG23" t="s">
        <v>106</v>
      </c>
      <c r="AH23">
        <v>-20</v>
      </c>
      <c r="AJ23" s="206" t="s">
        <v>106</v>
      </c>
      <c r="AK23" s="206">
        <v>-20</v>
      </c>
    </row>
    <row r="24" ht="22" customHeight="1" spans="17:37">
      <c r="Q24" s="34" t="s">
        <v>185</v>
      </c>
      <c r="R24" s="34">
        <v>800</v>
      </c>
      <c r="Z24" s="34" t="s">
        <v>244</v>
      </c>
      <c r="AA24" s="34">
        <v>-100</v>
      </c>
      <c r="AB24" s="200"/>
      <c r="AD24" s="34" t="s">
        <v>244</v>
      </c>
      <c r="AE24" s="34">
        <v>500</v>
      </c>
      <c r="AG24" t="s">
        <v>272</v>
      </c>
      <c r="AH24">
        <v>1000</v>
      </c>
      <c r="AJ24" s="205" t="s">
        <v>272</v>
      </c>
      <c r="AK24" s="205">
        <v>1000</v>
      </c>
    </row>
    <row r="25" ht="22" customHeight="1" spans="17:37">
      <c r="Q25" s="34" t="s">
        <v>267</v>
      </c>
      <c r="R25" s="34">
        <v>500</v>
      </c>
      <c r="Z25" s="34" t="s">
        <v>185</v>
      </c>
      <c r="AA25" s="34">
        <v>-100</v>
      </c>
      <c r="AB25" s="200"/>
      <c r="AD25" s="34" t="s">
        <v>247</v>
      </c>
      <c r="AE25" s="34">
        <v>500</v>
      </c>
      <c r="AG25" t="s">
        <v>108</v>
      </c>
      <c r="AH25">
        <v>995</v>
      </c>
      <c r="AJ25" s="206" t="s">
        <v>108</v>
      </c>
      <c r="AK25" s="206">
        <v>995</v>
      </c>
    </row>
    <row r="26" ht="22" customHeight="1" spans="17:37">
      <c r="Q26" s="34" t="s">
        <v>82</v>
      </c>
      <c r="R26" s="34">
        <v>800</v>
      </c>
      <c r="Z26" s="34" t="s">
        <v>270</v>
      </c>
      <c r="AA26" s="34">
        <v>-100</v>
      </c>
      <c r="AB26" s="200"/>
      <c r="AD26" s="34" t="s">
        <v>14</v>
      </c>
      <c r="AE26" s="34">
        <v>500</v>
      </c>
      <c r="AG26" t="s">
        <v>210</v>
      </c>
      <c r="AH26">
        <v>55</v>
      </c>
      <c r="AJ26" s="206" t="s">
        <v>210</v>
      </c>
      <c r="AK26" s="206">
        <v>55</v>
      </c>
    </row>
    <row r="27" ht="22" customHeight="1" spans="17:37">
      <c r="Q27" s="34" t="s">
        <v>273</v>
      </c>
      <c r="R27" s="34">
        <v>500</v>
      </c>
      <c r="Z27" s="34" t="s">
        <v>68</v>
      </c>
      <c r="AA27" s="34">
        <v>-100</v>
      </c>
      <c r="AB27" s="201"/>
      <c r="AD27" s="34" t="s">
        <v>252</v>
      </c>
      <c r="AE27" s="34">
        <v>2000</v>
      </c>
      <c r="AG27" t="s">
        <v>57</v>
      </c>
      <c r="AH27">
        <v>-100</v>
      </c>
      <c r="AJ27" s="206" t="s">
        <v>57</v>
      </c>
      <c r="AK27" s="206">
        <v>-100</v>
      </c>
    </row>
    <row r="28" ht="22" customHeight="1" spans="17:37">
      <c r="Q28" s="34" t="s">
        <v>71</v>
      </c>
      <c r="R28" s="34">
        <v>800</v>
      </c>
      <c r="Z28" s="81" t="s">
        <v>12</v>
      </c>
      <c r="AA28" s="81">
        <f>SUM(AA5:AA27)</f>
        <v>-975</v>
      </c>
      <c r="AB28" s="109"/>
      <c r="AD28" s="34" t="s">
        <v>78</v>
      </c>
      <c r="AE28" s="34">
        <v>1200</v>
      </c>
      <c r="AG28" t="s">
        <v>80</v>
      </c>
      <c r="AH28">
        <v>300</v>
      </c>
      <c r="AJ28" s="205" t="s">
        <v>80</v>
      </c>
      <c r="AK28" s="205">
        <v>300</v>
      </c>
    </row>
    <row r="29" ht="22" customHeight="1" spans="17:37">
      <c r="Q29" s="34" t="s">
        <v>263</v>
      </c>
      <c r="R29" s="34">
        <v>300</v>
      </c>
      <c r="AD29" s="34" t="s">
        <v>248</v>
      </c>
      <c r="AE29" s="34">
        <v>1000</v>
      </c>
      <c r="AG29" t="s">
        <v>99</v>
      </c>
      <c r="AH29">
        <v>100</v>
      </c>
      <c r="AJ29" s="206" t="s">
        <v>99</v>
      </c>
      <c r="AK29" s="206">
        <v>100</v>
      </c>
    </row>
    <row r="30" ht="22" customHeight="1" spans="17:37">
      <c r="Q30" s="34" t="s">
        <v>189</v>
      </c>
      <c r="R30" s="34">
        <v>1000</v>
      </c>
      <c r="AD30" s="34" t="s">
        <v>259</v>
      </c>
      <c r="AE30" s="34">
        <v>1200</v>
      </c>
      <c r="AG30" t="s">
        <v>221</v>
      </c>
      <c r="AH30">
        <v>-10</v>
      </c>
      <c r="AJ30" s="206" t="s">
        <v>221</v>
      </c>
      <c r="AK30" s="206">
        <v>-10</v>
      </c>
    </row>
    <row r="31" ht="22" customHeight="1" spans="17:37">
      <c r="Q31" s="34" t="s">
        <v>67</v>
      </c>
      <c r="R31" s="34">
        <v>300</v>
      </c>
      <c r="AD31" s="34" t="s">
        <v>110</v>
      </c>
      <c r="AE31" s="34">
        <v>1000</v>
      </c>
      <c r="AG31" t="s">
        <v>14</v>
      </c>
      <c r="AH31">
        <v>500</v>
      </c>
      <c r="AJ31" s="205" t="s">
        <v>14</v>
      </c>
      <c r="AK31" s="205">
        <v>500</v>
      </c>
    </row>
    <row r="32" ht="22" customHeight="1" spans="17:37">
      <c r="Q32" s="34" t="s">
        <v>101</v>
      </c>
      <c r="R32" s="34">
        <v>1000</v>
      </c>
      <c r="AD32" s="34" t="s">
        <v>261</v>
      </c>
      <c r="AE32" s="34">
        <v>500</v>
      </c>
      <c r="AG32" t="s">
        <v>218</v>
      </c>
      <c r="AH32">
        <v>-10</v>
      </c>
      <c r="AJ32" s="206" t="s">
        <v>218</v>
      </c>
      <c r="AK32" s="206">
        <v>-10</v>
      </c>
    </row>
    <row r="33" ht="22" customHeight="1" spans="17:37">
      <c r="Q33" s="34" t="s">
        <v>272</v>
      </c>
      <c r="R33" s="34">
        <v>1000</v>
      </c>
      <c r="AD33" s="34" t="s">
        <v>80</v>
      </c>
      <c r="AE33" s="34">
        <v>300</v>
      </c>
      <c r="AG33" t="s">
        <v>214</v>
      </c>
      <c r="AH33">
        <v>70</v>
      </c>
      <c r="AJ33" s="206" t="s">
        <v>214</v>
      </c>
      <c r="AK33" s="206">
        <v>70</v>
      </c>
    </row>
    <row r="34" ht="22" customHeight="1" spans="17:37">
      <c r="Q34" s="81" t="s">
        <v>12</v>
      </c>
      <c r="R34" s="81">
        <f>SUM(R5:R33)</f>
        <v>24400</v>
      </c>
      <c r="AD34" s="34" t="s">
        <v>108</v>
      </c>
      <c r="AE34" s="34">
        <v>800</v>
      </c>
      <c r="AG34" t="s">
        <v>217</v>
      </c>
      <c r="AH34">
        <v>-75</v>
      </c>
      <c r="AJ34" s="206" t="s">
        <v>217</v>
      </c>
      <c r="AK34" s="206">
        <v>-75</v>
      </c>
    </row>
    <row r="35" spans="30:37">
      <c r="AD35" s="34" t="s">
        <v>264</v>
      </c>
      <c r="AE35" s="34">
        <v>1500</v>
      </c>
      <c r="AG35" t="s">
        <v>71</v>
      </c>
      <c r="AH35">
        <v>800</v>
      </c>
      <c r="AJ35" s="205" t="s">
        <v>71</v>
      </c>
      <c r="AK35" s="205">
        <v>800</v>
      </c>
    </row>
    <row r="36" spans="30:37">
      <c r="AD36" s="34" t="s">
        <v>265</v>
      </c>
      <c r="AE36" s="34">
        <v>1000</v>
      </c>
      <c r="AG36" t="s">
        <v>264</v>
      </c>
      <c r="AH36">
        <v>1500</v>
      </c>
      <c r="AJ36" s="205" t="s">
        <v>264</v>
      </c>
      <c r="AK36" s="205">
        <v>1500</v>
      </c>
    </row>
    <row r="37" spans="30:37">
      <c r="AD37" s="34" t="s">
        <v>266</v>
      </c>
      <c r="AE37" s="34">
        <v>300</v>
      </c>
      <c r="AG37" t="s">
        <v>241</v>
      </c>
      <c r="AH37">
        <v>-20</v>
      </c>
      <c r="AJ37" s="206" t="s">
        <v>241</v>
      </c>
      <c r="AK37" s="206">
        <v>-20</v>
      </c>
    </row>
    <row r="38" spans="30:37">
      <c r="AD38" s="34" t="s">
        <v>268</v>
      </c>
      <c r="AE38" s="34">
        <v>300</v>
      </c>
      <c r="AG38" t="s">
        <v>204</v>
      </c>
      <c r="AH38">
        <v>-25</v>
      </c>
      <c r="AJ38" s="206" t="s">
        <v>204</v>
      </c>
      <c r="AK38" s="206">
        <v>-25</v>
      </c>
    </row>
    <row r="39" spans="30:37">
      <c r="AD39" s="34" t="s">
        <v>242</v>
      </c>
      <c r="AE39" s="34">
        <v>800</v>
      </c>
      <c r="AG39" t="s">
        <v>271</v>
      </c>
      <c r="AH39">
        <v>-100</v>
      </c>
      <c r="AJ39" s="205" t="s">
        <v>271</v>
      </c>
      <c r="AK39" s="205">
        <v>900</v>
      </c>
    </row>
    <row r="40" spans="30:37">
      <c r="AD40" s="34" t="s">
        <v>270</v>
      </c>
      <c r="AE40" s="34">
        <v>1500</v>
      </c>
      <c r="AG40" t="s">
        <v>110</v>
      </c>
      <c r="AH40">
        <v>1000</v>
      </c>
      <c r="AJ40" s="206" t="s">
        <v>203</v>
      </c>
      <c r="AK40" s="206">
        <v>-20</v>
      </c>
    </row>
    <row r="41" spans="30:37">
      <c r="AD41" s="34" t="s">
        <v>185</v>
      </c>
      <c r="AE41" s="34">
        <v>800</v>
      </c>
      <c r="AG41" t="s">
        <v>203</v>
      </c>
      <c r="AH41">
        <v>-20</v>
      </c>
      <c r="AJ41" s="205" t="s">
        <v>273</v>
      </c>
      <c r="AK41" s="205">
        <v>500</v>
      </c>
    </row>
    <row r="42" spans="30:37">
      <c r="AD42" s="34" t="s">
        <v>267</v>
      </c>
      <c r="AE42" s="34">
        <v>500</v>
      </c>
      <c r="AG42" t="s">
        <v>273</v>
      </c>
      <c r="AH42">
        <v>500</v>
      </c>
      <c r="AJ42" s="205" t="s">
        <v>259</v>
      </c>
      <c r="AK42" s="205">
        <v>1200</v>
      </c>
    </row>
    <row r="43" spans="30:37">
      <c r="AD43" s="34" t="s">
        <v>82</v>
      </c>
      <c r="AE43" s="34">
        <v>800</v>
      </c>
      <c r="AG43" t="s">
        <v>259</v>
      </c>
      <c r="AH43">
        <v>1200</v>
      </c>
      <c r="AJ43" s="205" t="s">
        <v>252</v>
      </c>
      <c r="AK43" s="205">
        <v>2000</v>
      </c>
    </row>
    <row r="44" spans="30:37">
      <c r="AD44" s="34" t="s">
        <v>273</v>
      </c>
      <c r="AE44" s="34">
        <v>500</v>
      </c>
      <c r="AG44" t="s">
        <v>252</v>
      </c>
      <c r="AH44">
        <v>2000</v>
      </c>
      <c r="AJ44" s="205" t="s">
        <v>266</v>
      </c>
      <c r="AK44" s="205">
        <v>300</v>
      </c>
    </row>
    <row r="45" spans="30:37">
      <c r="AD45" s="34" t="s">
        <v>71</v>
      </c>
      <c r="AE45" s="34">
        <v>800</v>
      </c>
      <c r="AG45" t="s">
        <v>266</v>
      </c>
      <c r="AH45">
        <v>300</v>
      </c>
      <c r="AJ45" s="206" t="s">
        <v>101</v>
      </c>
      <c r="AK45" s="206">
        <v>1000</v>
      </c>
    </row>
    <row r="46" spans="30:37">
      <c r="AD46" s="34" t="s">
        <v>263</v>
      </c>
      <c r="AE46" s="34">
        <v>300</v>
      </c>
      <c r="AG46" t="s">
        <v>101</v>
      </c>
      <c r="AH46">
        <v>1000</v>
      </c>
      <c r="AJ46" s="206" t="s">
        <v>198</v>
      </c>
      <c r="AK46" s="206">
        <v>100</v>
      </c>
    </row>
    <row r="47" spans="30:37">
      <c r="AD47" s="34" t="s">
        <v>189</v>
      </c>
      <c r="AE47" s="34">
        <v>1000</v>
      </c>
      <c r="AG47" t="s">
        <v>198</v>
      </c>
      <c r="AH47">
        <v>100</v>
      </c>
      <c r="AJ47" s="205" t="s">
        <v>270</v>
      </c>
      <c r="AK47" s="205">
        <v>1300</v>
      </c>
    </row>
    <row r="48" spans="30:37">
      <c r="AD48" s="34" t="s">
        <v>67</v>
      </c>
      <c r="AE48" s="34">
        <v>300</v>
      </c>
      <c r="AG48" t="s">
        <v>270</v>
      </c>
      <c r="AH48">
        <v>1400</v>
      </c>
      <c r="AJ48" s="205" t="s">
        <v>244</v>
      </c>
      <c r="AK48" s="205">
        <v>400</v>
      </c>
    </row>
    <row r="49" spans="30:37">
      <c r="AD49" s="34" t="s">
        <v>101</v>
      </c>
      <c r="AE49" s="34">
        <v>1000</v>
      </c>
      <c r="AG49" t="s">
        <v>244</v>
      </c>
      <c r="AH49">
        <v>400</v>
      </c>
      <c r="AJ49" s="206" t="s">
        <v>224</v>
      </c>
      <c r="AK49" s="206">
        <v>100</v>
      </c>
    </row>
    <row r="50" spans="30:37">
      <c r="AD50" s="34" t="s">
        <v>272</v>
      </c>
      <c r="AE50" s="34">
        <v>1000</v>
      </c>
      <c r="AG50" t="s">
        <v>224</v>
      </c>
      <c r="AH50">
        <v>100</v>
      </c>
      <c r="AJ50" s="206" t="s">
        <v>219</v>
      </c>
      <c r="AK50" s="206">
        <v>-10</v>
      </c>
    </row>
    <row r="51" spans="30:37">
      <c r="AD51" s="34" t="s">
        <v>108</v>
      </c>
      <c r="AE51" s="34">
        <v>195</v>
      </c>
      <c r="AG51" t="s">
        <v>219</v>
      </c>
      <c r="AH51">
        <v>-10</v>
      </c>
      <c r="AJ51" s="205" t="s">
        <v>265</v>
      </c>
      <c r="AK51" s="205">
        <v>1000</v>
      </c>
    </row>
    <row r="52" spans="30:37">
      <c r="AD52" s="34" t="s">
        <v>203</v>
      </c>
      <c r="AE52" s="34">
        <v>-20</v>
      </c>
      <c r="AG52" t="s">
        <v>265</v>
      </c>
      <c r="AH52">
        <v>1000</v>
      </c>
      <c r="AJ52" s="205" t="s">
        <v>189</v>
      </c>
      <c r="AK52" s="205">
        <v>1100</v>
      </c>
    </row>
    <row r="53" spans="30:37">
      <c r="AD53" s="34" t="s">
        <v>106</v>
      </c>
      <c r="AE53" s="34">
        <v>-20</v>
      </c>
      <c r="AG53" t="s">
        <v>189</v>
      </c>
      <c r="AH53">
        <v>1100</v>
      </c>
      <c r="AJ53" s="206" t="s">
        <v>213</v>
      </c>
      <c r="AK53" s="206">
        <v>-10</v>
      </c>
    </row>
    <row r="54" spans="30:37">
      <c r="AD54" s="34" t="s">
        <v>205</v>
      </c>
      <c r="AE54" s="34">
        <v>-20</v>
      </c>
      <c r="AG54" t="s">
        <v>213</v>
      </c>
      <c r="AH54">
        <v>-10</v>
      </c>
      <c r="AJ54" s="206" t="s">
        <v>220</v>
      </c>
      <c r="AK54" s="206">
        <v>90</v>
      </c>
    </row>
    <row r="55" spans="30:37">
      <c r="AD55" s="34" t="s">
        <v>204</v>
      </c>
      <c r="AE55" s="34">
        <v>-25</v>
      </c>
      <c r="AG55" t="s">
        <v>220</v>
      </c>
      <c r="AH55">
        <v>90</v>
      </c>
      <c r="AJ55" s="206" t="s">
        <v>205</v>
      </c>
      <c r="AK55" s="206">
        <v>-20</v>
      </c>
    </row>
    <row r="56" spans="30:37">
      <c r="AD56" s="34" t="s">
        <v>210</v>
      </c>
      <c r="AE56" s="34">
        <v>-25</v>
      </c>
      <c r="AG56" t="s">
        <v>205</v>
      </c>
      <c r="AH56">
        <v>-20</v>
      </c>
      <c r="AJ56" s="206" t="s">
        <v>86</v>
      </c>
      <c r="AK56" s="206">
        <v>25</v>
      </c>
    </row>
    <row r="57" spans="30:37">
      <c r="AD57" s="34" t="s">
        <v>206</v>
      </c>
      <c r="AE57" s="34">
        <v>-25</v>
      </c>
      <c r="AG57" t="s">
        <v>86</v>
      </c>
      <c r="AH57">
        <v>25</v>
      </c>
      <c r="AJ57" s="207" t="s">
        <v>94</v>
      </c>
      <c r="AK57" s="207">
        <v>50</v>
      </c>
    </row>
    <row r="58" spans="30:37">
      <c r="AD58" s="34" t="s">
        <v>246</v>
      </c>
      <c r="AE58" s="34">
        <v>-25</v>
      </c>
      <c r="AG58" t="s">
        <v>274</v>
      </c>
      <c r="AH58">
        <v>24580</v>
      </c>
      <c r="AK58">
        <f>SUM(AK4:AK57)</f>
        <v>24530</v>
      </c>
    </row>
    <row r="59" spans="30:31">
      <c r="AD59" s="34" t="s">
        <v>246</v>
      </c>
      <c r="AE59" s="34">
        <v>-5</v>
      </c>
    </row>
    <row r="60" spans="30:31">
      <c r="AD60" s="34" t="s">
        <v>86</v>
      </c>
      <c r="AE60" s="34">
        <v>-75</v>
      </c>
    </row>
    <row r="61" spans="30:31">
      <c r="AD61" s="34" t="s">
        <v>217</v>
      </c>
      <c r="AE61" s="34">
        <v>-75</v>
      </c>
    </row>
    <row r="62" spans="30:31">
      <c r="AD62" s="34" t="s">
        <v>210</v>
      </c>
      <c r="AE62" s="34">
        <v>-20</v>
      </c>
    </row>
    <row r="63" spans="30:31">
      <c r="AD63" s="34" t="s">
        <v>246</v>
      </c>
      <c r="AE63" s="34">
        <v>-20</v>
      </c>
    </row>
    <row r="64" spans="30:31">
      <c r="AD64" s="34" t="s">
        <v>213</v>
      </c>
      <c r="AE64" s="34">
        <v>-10</v>
      </c>
    </row>
    <row r="65" spans="30:31">
      <c r="AD65" s="34" t="s">
        <v>214</v>
      </c>
      <c r="AE65" s="34">
        <v>-10</v>
      </c>
    </row>
    <row r="66" spans="30:31">
      <c r="AD66" s="34" t="s">
        <v>218</v>
      </c>
      <c r="AE66" s="34">
        <v>-10</v>
      </c>
    </row>
    <row r="67" spans="30:31">
      <c r="AD67" s="34" t="s">
        <v>221</v>
      </c>
      <c r="AE67" s="34">
        <v>-10</v>
      </c>
    </row>
    <row r="68" spans="30:31">
      <c r="AD68" s="34" t="s">
        <v>219</v>
      </c>
      <c r="AE68" s="34">
        <v>-10</v>
      </c>
    </row>
    <row r="69" spans="30:31">
      <c r="AD69" s="34" t="s">
        <v>212</v>
      </c>
      <c r="AE69" s="34">
        <v>-10</v>
      </c>
    </row>
    <row r="70" spans="30:31">
      <c r="AD70" s="34" t="s">
        <v>202</v>
      </c>
      <c r="AE70" s="34">
        <v>-10</v>
      </c>
    </row>
    <row r="71" spans="30:31">
      <c r="AD71" s="34" t="s">
        <v>220</v>
      </c>
      <c r="AE71" s="34">
        <v>-10</v>
      </c>
    </row>
    <row r="72" spans="30:31">
      <c r="AD72" s="34" t="s">
        <v>57</v>
      </c>
      <c r="AE72" s="34">
        <v>-100</v>
      </c>
    </row>
    <row r="73" spans="30:31">
      <c r="AD73" s="34" t="s">
        <v>271</v>
      </c>
      <c r="AE73" s="34">
        <v>-100</v>
      </c>
    </row>
    <row r="74" spans="30:31">
      <c r="AD74" s="34" t="s">
        <v>244</v>
      </c>
      <c r="AE74" s="34">
        <v>-100</v>
      </c>
    </row>
    <row r="75" spans="30:31">
      <c r="AD75" s="34" t="s">
        <v>185</v>
      </c>
      <c r="AE75" s="34">
        <v>-100</v>
      </c>
    </row>
    <row r="76" spans="30:31">
      <c r="AD76" s="34" t="s">
        <v>270</v>
      </c>
      <c r="AE76" s="34">
        <v>-100</v>
      </c>
    </row>
    <row r="77" spans="30:31">
      <c r="AD77" s="34" t="s">
        <v>68</v>
      </c>
      <c r="AE77" s="34">
        <v>-100</v>
      </c>
    </row>
    <row r="78" spans="31:31">
      <c r="AE78">
        <f>SUM(AE4:AE77)</f>
        <v>24580</v>
      </c>
    </row>
  </sheetData>
  <autoFilter ref="AJ2:AK58">
    <extLst/>
  </autoFilter>
  <mergeCells count="10">
    <mergeCell ref="A1:F1"/>
    <mergeCell ref="A2:F2"/>
    <mergeCell ref="AD2:AE2"/>
    <mergeCell ref="AJ2:AK2"/>
    <mergeCell ref="A13:B13"/>
    <mergeCell ref="AB5:AB8"/>
    <mergeCell ref="AB10:AB11"/>
    <mergeCell ref="AB12:AB13"/>
    <mergeCell ref="AB14:AB21"/>
    <mergeCell ref="AB22:AB27"/>
  </mergeCells>
  <pageMargins left="0.75" right="0.75" top="1" bottom="1" header="0.5" footer="0.5"/>
  <headerFooter/>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I37"/>
  <sheetViews>
    <sheetView workbookViewId="0">
      <selection activeCell="A1" sqref="$A1:$XFD104857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11.75" style="1" customWidth="1"/>
    <col min="8" max="9" width="9" style="7"/>
    <col min="10" max="16384" width="9" style="1"/>
  </cols>
  <sheetData>
    <row r="1" s="1" customFormat="1" spans="1:9">
      <c r="A1" s="7"/>
      <c r="B1" s="8"/>
      <c r="C1" s="7"/>
      <c r="D1" s="7"/>
      <c r="E1" s="7"/>
      <c r="F1" s="7"/>
      <c r="H1" s="7"/>
      <c r="I1" s="7"/>
    </row>
    <row r="2" s="1" customFormat="1" ht="38.4" customHeight="1" spans="1:9">
      <c r="A2" s="9" t="s">
        <v>275</v>
      </c>
      <c r="B2" s="10"/>
      <c r="C2" s="11"/>
      <c r="D2" s="11"/>
      <c r="E2" s="11"/>
      <c r="F2" s="11"/>
      <c r="H2" s="7"/>
      <c r="I2" s="7"/>
    </row>
    <row r="3" s="2" customFormat="1" ht="28" customHeight="1" spans="1:9">
      <c r="A3" s="12" t="s">
        <v>1</v>
      </c>
      <c r="B3" s="13" t="s">
        <v>2</v>
      </c>
      <c r="C3" s="14" t="s">
        <v>3</v>
      </c>
      <c r="D3" s="14" t="s">
        <v>4</v>
      </c>
      <c r="E3" s="12" t="s">
        <v>5</v>
      </c>
      <c r="F3" s="12" t="s">
        <v>6</v>
      </c>
      <c r="H3" s="25" t="s">
        <v>276</v>
      </c>
      <c r="I3" s="25" t="s">
        <v>54</v>
      </c>
    </row>
    <row r="4" s="3" customFormat="1" ht="40" customHeight="1" spans="1:9">
      <c r="A4" s="15">
        <v>1</v>
      </c>
      <c r="B4" s="16" t="s">
        <v>277</v>
      </c>
      <c r="C4" s="17">
        <v>500</v>
      </c>
      <c r="D4" s="18"/>
      <c r="E4" s="19"/>
      <c r="F4" s="128" t="s">
        <v>278</v>
      </c>
      <c r="G4" s="3" t="s">
        <v>279</v>
      </c>
      <c r="H4" s="12" t="s">
        <v>248</v>
      </c>
      <c r="I4" s="12">
        <v>1800</v>
      </c>
    </row>
    <row r="5" s="3" customFormat="1" ht="40" customHeight="1" spans="1:9">
      <c r="A5" s="15">
        <v>2</v>
      </c>
      <c r="B5" s="16" t="s">
        <v>280</v>
      </c>
      <c r="C5" s="17">
        <v>800</v>
      </c>
      <c r="D5" s="18"/>
      <c r="E5" s="19"/>
      <c r="F5" s="128" t="s">
        <v>281</v>
      </c>
      <c r="H5" s="12" t="s">
        <v>68</v>
      </c>
      <c r="I5" s="12">
        <v>1000</v>
      </c>
    </row>
    <row r="6" s="3" customFormat="1" ht="40" customHeight="1" spans="1:9">
      <c r="A6" s="15">
        <v>3</v>
      </c>
      <c r="B6" s="16">
        <v>44770</v>
      </c>
      <c r="C6" s="17">
        <v>7500</v>
      </c>
      <c r="D6" s="18"/>
      <c r="E6" s="19"/>
      <c r="F6" s="128" t="s">
        <v>282</v>
      </c>
      <c r="G6" s="3" t="s">
        <v>279</v>
      </c>
      <c r="H6" s="12" t="s">
        <v>189</v>
      </c>
      <c r="I6" s="12">
        <v>500</v>
      </c>
    </row>
    <row r="7" s="3" customFormat="1" ht="40" customHeight="1" spans="1:9">
      <c r="A7" s="15">
        <v>4</v>
      </c>
      <c r="B7" s="16">
        <v>44771</v>
      </c>
      <c r="C7" s="17">
        <v>800</v>
      </c>
      <c r="D7" s="18"/>
      <c r="E7" s="19"/>
      <c r="F7" s="128" t="s">
        <v>283</v>
      </c>
      <c r="G7" s="3" t="s">
        <v>279</v>
      </c>
      <c r="H7" s="12" t="s">
        <v>244</v>
      </c>
      <c r="I7" s="12">
        <v>500</v>
      </c>
    </row>
    <row r="8" s="3" customFormat="1" ht="40" customHeight="1" spans="1:9">
      <c r="A8" s="15">
        <v>5</v>
      </c>
      <c r="B8" s="16"/>
      <c r="C8" s="17"/>
      <c r="D8" s="18"/>
      <c r="E8" s="19"/>
      <c r="F8" s="21"/>
      <c r="H8" s="12" t="s">
        <v>71</v>
      </c>
      <c r="I8" s="12">
        <v>500</v>
      </c>
    </row>
    <row r="9" s="3" customFormat="1" ht="40" customHeight="1" spans="1:9">
      <c r="A9" s="23" t="s">
        <v>12</v>
      </c>
      <c r="B9" s="24"/>
      <c r="C9" s="25">
        <f>SUM(C4:C8)</f>
        <v>9600</v>
      </c>
      <c r="D9" s="25">
        <f>SUM(D4:D8)</f>
        <v>0</v>
      </c>
      <c r="E9" s="26"/>
      <c r="F9" s="26"/>
      <c r="H9" s="12" t="s">
        <v>78</v>
      </c>
      <c r="I9" s="12">
        <v>500</v>
      </c>
    </row>
    <row r="10" s="3" customFormat="1" ht="40" customHeight="1" spans="1:9">
      <c r="A10" s="2"/>
      <c r="B10" s="27"/>
      <c r="C10" s="28"/>
      <c r="D10" s="28"/>
      <c r="E10" s="29"/>
      <c r="H10" s="79" t="s">
        <v>185</v>
      </c>
      <c r="I10" s="79">
        <v>500</v>
      </c>
    </row>
    <row r="11" s="1" customFormat="1" ht="40" customHeight="1" spans="1:9">
      <c r="A11" s="5"/>
      <c r="B11" s="6"/>
      <c r="C11" s="30" t="s">
        <v>13</v>
      </c>
      <c r="D11" s="30" t="s">
        <v>44</v>
      </c>
      <c r="E11" s="31" t="s">
        <v>284</v>
      </c>
      <c r="F11" s="30" t="s">
        <v>16</v>
      </c>
      <c r="H11" s="79" t="s">
        <v>252</v>
      </c>
      <c r="I11" s="79">
        <v>500</v>
      </c>
    </row>
    <row r="12" s="1" customFormat="1" ht="40" customHeight="1" spans="1:9">
      <c r="A12" s="5"/>
      <c r="B12" s="6"/>
      <c r="C12" s="7"/>
      <c r="D12" s="7"/>
      <c r="H12" s="79" t="s">
        <v>82</v>
      </c>
      <c r="I12" s="79">
        <v>400</v>
      </c>
    </row>
    <row r="13" s="1" customFormat="1" ht="40" customHeight="1" spans="1:9">
      <c r="A13" s="5"/>
      <c r="B13" s="6"/>
      <c r="C13" s="7"/>
      <c r="D13" s="7"/>
      <c r="H13" s="79" t="s">
        <v>80</v>
      </c>
      <c r="I13" s="79">
        <v>400</v>
      </c>
    </row>
    <row r="14" s="1" customFormat="1" spans="1:9">
      <c r="A14" s="5"/>
      <c r="B14" s="6"/>
      <c r="C14" s="7"/>
      <c r="D14" s="7"/>
      <c r="H14" s="79" t="s">
        <v>264</v>
      </c>
      <c r="I14" s="79">
        <v>300</v>
      </c>
    </row>
    <row r="15" s="1" customFormat="1" spans="1:9">
      <c r="A15" s="5"/>
      <c r="B15" s="6"/>
      <c r="C15" s="7"/>
      <c r="D15" s="7"/>
      <c r="H15" s="193" t="s">
        <v>101</v>
      </c>
      <c r="I15" s="193">
        <v>200</v>
      </c>
    </row>
    <row r="16" s="1" customFormat="1" spans="1:9">
      <c r="A16" s="5"/>
      <c r="B16" s="6"/>
      <c r="C16" s="7"/>
      <c r="D16" s="7"/>
      <c r="H16" s="79" t="s">
        <v>77</v>
      </c>
      <c r="I16" s="79">
        <v>200</v>
      </c>
    </row>
    <row r="17" s="1" customFormat="1" spans="1:9">
      <c r="A17" s="5"/>
      <c r="B17" s="6"/>
      <c r="C17" s="7"/>
      <c r="D17" s="7"/>
      <c r="H17" s="193" t="s">
        <v>108</v>
      </c>
      <c r="I17" s="193">
        <v>200</v>
      </c>
    </row>
    <row r="18" s="1" customFormat="1" spans="1:9">
      <c r="A18" s="5"/>
      <c r="B18" s="6"/>
      <c r="C18" s="7"/>
      <c r="D18" s="7"/>
      <c r="H18" s="7"/>
      <c r="I18" s="7">
        <f>SUM(I4:I17)</f>
        <v>7500</v>
      </c>
    </row>
    <row r="19" s="1" customFormat="1" spans="1:9">
      <c r="A19" s="5"/>
      <c r="B19" s="6"/>
      <c r="C19" s="7"/>
      <c r="D19" s="7"/>
      <c r="H19" s="7"/>
      <c r="I19" s="7"/>
    </row>
    <row r="20" s="1" customFormat="1" spans="1:9">
      <c r="A20" s="5"/>
      <c r="B20" s="6"/>
      <c r="C20" s="7"/>
      <c r="D20" s="7"/>
      <c r="H20" s="7"/>
      <c r="I20" s="7"/>
    </row>
    <row r="21" s="1" customFormat="1" spans="1:9">
      <c r="A21" s="5"/>
      <c r="B21" s="6"/>
      <c r="C21" s="7"/>
      <c r="D21" s="7"/>
      <c r="H21" s="7"/>
      <c r="I21" s="7"/>
    </row>
    <row r="22" s="1" customFormat="1" spans="1:9">
      <c r="A22" s="5"/>
      <c r="B22" s="6"/>
      <c r="C22" s="7"/>
      <c r="D22" s="7"/>
      <c r="H22" s="7"/>
      <c r="I22" s="7"/>
    </row>
    <row r="23" s="1" customFormat="1" spans="1:9">
      <c r="A23" s="5"/>
      <c r="B23" s="6"/>
      <c r="C23" s="7"/>
      <c r="D23" s="7"/>
      <c r="H23" s="7"/>
      <c r="I23" s="7"/>
    </row>
    <row r="24" s="1" customFormat="1" spans="1:9">
      <c r="A24" s="5"/>
      <c r="B24" s="6"/>
      <c r="C24" s="7"/>
      <c r="D24" s="7"/>
      <c r="H24" s="7"/>
      <c r="I24" s="7"/>
    </row>
    <row r="25" s="1" customFormat="1" spans="1:9">
      <c r="A25" s="5"/>
      <c r="B25" s="6"/>
      <c r="C25" s="7"/>
      <c r="D25" s="7"/>
      <c r="H25" s="7"/>
      <c r="I25" s="7"/>
    </row>
    <row r="26" s="1" customFormat="1" spans="1:9">
      <c r="A26" s="5"/>
      <c r="B26" s="6"/>
      <c r="C26" s="7"/>
      <c r="D26" s="7"/>
      <c r="H26" s="7"/>
      <c r="I26" s="7"/>
    </row>
    <row r="27" s="1" customFormat="1" spans="1:9">
      <c r="A27" s="5"/>
      <c r="B27" s="6"/>
      <c r="C27" s="7"/>
      <c r="D27" s="7"/>
      <c r="H27" s="7"/>
      <c r="I27" s="7"/>
    </row>
    <row r="28" s="1" customFormat="1" spans="1:9">
      <c r="A28" s="5"/>
      <c r="B28" s="6"/>
      <c r="C28" s="7"/>
      <c r="D28" s="7"/>
      <c r="H28" s="7"/>
      <c r="I28" s="7"/>
    </row>
    <row r="29" s="1" customFormat="1" spans="1:9">
      <c r="A29" s="5"/>
      <c r="B29" s="6"/>
      <c r="C29" s="7"/>
      <c r="D29" s="7"/>
      <c r="H29" s="7"/>
      <c r="I29" s="7"/>
    </row>
    <row r="30" s="1" customFormat="1" spans="1:9">
      <c r="A30" s="5"/>
      <c r="B30" s="6"/>
      <c r="C30" s="7"/>
      <c r="D30" s="7"/>
      <c r="H30" s="7"/>
      <c r="I30" s="7"/>
    </row>
    <row r="31" s="1" customFormat="1" spans="1:9">
      <c r="A31" s="5"/>
      <c r="B31" s="6"/>
      <c r="C31" s="7"/>
      <c r="D31" s="7"/>
      <c r="H31" s="7"/>
      <c r="I31" s="7"/>
    </row>
    <row r="32" s="1" customFormat="1" spans="1:9">
      <c r="A32" s="5"/>
      <c r="B32" s="6"/>
      <c r="C32" s="7"/>
      <c r="D32" s="7"/>
      <c r="H32" s="7"/>
      <c r="I32" s="7"/>
    </row>
    <row r="33" s="1" customFormat="1" spans="1:9">
      <c r="A33" s="5"/>
      <c r="B33" s="6"/>
      <c r="C33" s="7"/>
      <c r="D33" s="7"/>
      <c r="H33" s="7"/>
      <c r="I33" s="7"/>
    </row>
    <row r="34" s="1" customFormat="1" spans="1:9">
      <c r="A34" s="5"/>
      <c r="B34" s="6"/>
      <c r="C34" s="7"/>
      <c r="D34" s="7"/>
      <c r="H34" s="7"/>
      <c r="I34" s="7"/>
    </row>
    <row r="35" s="1" customFormat="1" spans="1:9">
      <c r="A35" s="5"/>
      <c r="B35" s="6"/>
      <c r="C35" s="7"/>
      <c r="D35" s="7"/>
      <c r="H35" s="7"/>
      <c r="I35" s="7"/>
    </row>
    <row r="36" s="1" customFormat="1" spans="1:9">
      <c r="A36" s="5"/>
      <c r="B36" s="6"/>
      <c r="C36" s="7"/>
      <c r="D36" s="7"/>
      <c r="H36" s="7"/>
      <c r="I36" s="7"/>
    </row>
    <row r="37" s="1" customFormat="1" spans="1:9">
      <c r="A37" s="5"/>
      <c r="B37" s="6"/>
      <c r="C37" s="7"/>
      <c r="D37" s="7"/>
      <c r="H37" s="7"/>
      <c r="I37" s="7"/>
    </row>
  </sheetData>
  <mergeCells count="3">
    <mergeCell ref="A1:F1"/>
    <mergeCell ref="A2:F2"/>
    <mergeCell ref="A9:B9"/>
  </mergeCells>
  <pageMargins left="0.75" right="0.75" top="1" bottom="1" header="0.5" footer="0.5"/>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I37"/>
  <sheetViews>
    <sheetView workbookViewId="0">
      <selection activeCell="A1" sqref="$A1:$XFD104857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9" width="9" style="7"/>
    <col min="10" max="16384" width="9" style="1"/>
  </cols>
  <sheetData>
    <row r="1" s="1" customFormat="1" customHeight="1" spans="1:9">
      <c r="A1" s="7"/>
      <c r="B1" s="8"/>
      <c r="C1" s="7"/>
      <c r="D1" s="7"/>
      <c r="E1" s="7"/>
      <c r="F1" s="7"/>
      <c r="H1" s="7"/>
      <c r="I1" s="7"/>
    </row>
    <row r="2" s="1" customFormat="1" ht="39.15" customHeight="1" spans="1:9">
      <c r="A2" s="9" t="s">
        <v>285</v>
      </c>
      <c r="B2" s="10"/>
      <c r="C2" s="11"/>
      <c r="D2" s="11"/>
      <c r="E2" s="11"/>
      <c r="F2" s="11"/>
      <c r="H2" s="7" t="s">
        <v>286</v>
      </c>
      <c r="I2" s="7"/>
    </row>
    <row r="3" s="2" customFormat="1" ht="28.75" customHeight="1" spans="1:9">
      <c r="A3" s="12" t="s">
        <v>1</v>
      </c>
      <c r="B3" s="13" t="s">
        <v>2</v>
      </c>
      <c r="C3" s="14" t="s">
        <v>3</v>
      </c>
      <c r="D3" s="14" t="s">
        <v>4</v>
      </c>
      <c r="E3" s="12" t="s">
        <v>5</v>
      </c>
      <c r="F3" s="12" t="s">
        <v>6</v>
      </c>
      <c r="H3" s="190" t="s">
        <v>276</v>
      </c>
      <c r="I3" s="190" t="s">
        <v>54</v>
      </c>
    </row>
    <row r="4" s="3" customFormat="1" ht="40.75" customHeight="1" spans="1:9">
      <c r="A4" s="15">
        <v>1</v>
      </c>
      <c r="B4" s="16" t="s">
        <v>287</v>
      </c>
      <c r="C4" s="17">
        <v>1800</v>
      </c>
      <c r="D4" s="18"/>
      <c r="E4" s="19"/>
      <c r="F4" s="128" t="s">
        <v>288</v>
      </c>
      <c r="H4" s="191" t="s">
        <v>248</v>
      </c>
      <c r="I4" s="191">
        <v>400</v>
      </c>
    </row>
    <row r="5" s="3" customFormat="1" ht="40.75" customHeight="1" spans="1:9">
      <c r="A5" s="15">
        <v>2</v>
      </c>
      <c r="B5" s="16" t="s">
        <v>289</v>
      </c>
      <c r="C5" s="17">
        <v>300</v>
      </c>
      <c r="D5" s="18"/>
      <c r="E5" s="19"/>
      <c r="F5" s="128" t="s">
        <v>290</v>
      </c>
      <c r="H5" s="191" t="s">
        <v>242</v>
      </c>
      <c r="I5" s="191">
        <v>100</v>
      </c>
    </row>
    <row r="6" s="3" customFormat="1" ht="40.75" customHeight="1" spans="1:9">
      <c r="A6" s="15">
        <v>3</v>
      </c>
      <c r="B6" s="16"/>
      <c r="C6" s="17"/>
      <c r="D6" s="18"/>
      <c r="E6" s="19"/>
      <c r="F6" s="128"/>
      <c r="H6" s="191" t="s">
        <v>291</v>
      </c>
      <c r="I6" s="191">
        <v>100</v>
      </c>
    </row>
    <row r="7" s="3" customFormat="1" ht="40.75" customHeight="1" spans="1:9">
      <c r="A7" s="15">
        <v>4</v>
      </c>
      <c r="B7" s="16"/>
      <c r="C7" s="17"/>
      <c r="D7" s="18"/>
      <c r="E7" s="19"/>
      <c r="F7" s="128"/>
      <c r="H7" s="191" t="s">
        <v>247</v>
      </c>
      <c r="I7" s="191">
        <v>100</v>
      </c>
    </row>
    <row r="8" s="3" customFormat="1" ht="40.75" customHeight="1" spans="1:9">
      <c r="A8" s="15">
        <v>5</v>
      </c>
      <c r="B8" s="16"/>
      <c r="C8" s="17"/>
      <c r="D8" s="18"/>
      <c r="E8" s="19"/>
      <c r="F8" s="21"/>
      <c r="H8" s="191" t="s">
        <v>292</v>
      </c>
      <c r="I8" s="191">
        <v>200</v>
      </c>
    </row>
    <row r="9" s="3" customFormat="1" ht="40.75" customHeight="1" spans="1:9">
      <c r="A9" s="23" t="s">
        <v>12</v>
      </c>
      <c r="B9" s="24"/>
      <c r="C9" s="25">
        <f>SUM(C4:C8)</f>
        <v>2100</v>
      </c>
      <c r="D9" s="25">
        <f>SUM(D4:D8)</f>
        <v>0</v>
      </c>
      <c r="E9" s="26"/>
      <c r="F9" s="26"/>
      <c r="H9" s="191" t="s">
        <v>293</v>
      </c>
      <c r="I9" s="191">
        <v>300</v>
      </c>
    </row>
    <row r="10" s="3" customFormat="1" ht="40.75" customHeight="1" spans="1:9">
      <c r="A10" s="2"/>
      <c r="B10" s="27"/>
      <c r="C10" s="28"/>
      <c r="D10" s="28"/>
      <c r="E10" s="29"/>
      <c r="H10" s="191" t="s">
        <v>259</v>
      </c>
      <c r="I10" s="191">
        <v>100</v>
      </c>
    </row>
    <row r="11" s="1" customFormat="1" ht="40.75" customHeight="1" spans="1:9">
      <c r="A11" s="5"/>
      <c r="B11" s="6"/>
      <c r="C11" s="30" t="s">
        <v>13</v>
      </c>
      <c r="D11" s="30" t="s">
        <v>44</v>
      </c>
      <c r="E11" s="31" t="s">
        <v>294</v>
      </c>
      <c r="F11" s="30" t="s">
        <v>16</v>
      </c>
      <c r="H11" s="191" t="s">
        <v>295</v>
      </c>
      <c r="I11" s="191">
        <v>100</v>
      </c>
    </row>
    <row r="12" s="1" customFormat="1" ht="40.75" customHeight="1" spans="1:9">
      <c r="A12" s="5"/>
      <c r="B12" s="6"/>
      <c r="C12" s="7"/>
      <c r="D12" s="7"/>
      <c r="H12" s="191" t="s">
        <v>296</v>
      </c>
      <c r="I12" s="191">
        <v>100</v>
      </c>
    </row>
    <row r="13" s="1" customFormat="1" ht="40.75" customHeight="1" spans="1:9">
      <c r="A13" s="5"/>
      <c r="B13" s="6"/>
      <c r="C13" s="7"/>
      <c r="D13" s="7"/>
      <c r="H13" s="191" t="s">
        <v>78</v>
      </c>
      <c r="I13" s="191">
        <v>200</v>
      </c>
    </row>
    <row r="14" s="1" customFormat="1" ht="28" customHeight="1" spans="1:9">
      <c r="A14" s="5"/>
      <c r="B14" s="6"/>
      <c r="C14" s="7"/>
      <c r="D14" s="7"/>
      <c r="H14" s="191" t="s">
        <v>80</v>
      </c>
      <c r="I14" s="191">
        <v>100</v>
      </c>
    </row>
    <row r="15" s="1" customFormat="1" ht="28" customHeight="1" spans="1:9">
      <c r="A15" s="5"/>
      <c r="B15" s="6"/>
      <c r="C15" s="7"/>
      <c r="D15" s="7"/>
      <c r="H15" s="192" t="s">
        <v>12</v>
      </c>
      <c r="I15" s="192">
        <f>SUM(I4:I14)</f>
        <v>1800</v>
      </c>
    </row>
    <row r="16" s="1" customFormat="1" spans="1:9">
      <c r="A16" s="5"/>
      <c r="B16" s="6"/>
      <c r="C16" s="7"/>
      <c r="D16" s="7"/>
      <c r="H16" s="7"/>
      <c r="I16" s="7"/>
    </row>
    <row r="17" s="1" customFormat="1" spans="1:9">
      <c r="A17" s="5"/>
      <c r="B17" s="6"/>
      <c r="C17" s="7"/>
      <c r="D17" s="7"/>
      <c r="H17" s="7"/>
      <c r="I17" s="7"/>
    </row>
    <row r="18" s="1" customFormat="1" spans="1:9">
      <c r="A18" s="5"/>
      <c r="B18" s="6"/>
      <c r="C18" s="7"/>
      <c r="D18" s="7"/>
      <c r="H18" s="7"/>
      <c r="I18" s="7"/>
    </row>
    <row r="19" s="1" customFormat="1" spans="1:9">
      <c r="A19" s="5"/>
      <c r="B19" s="6"/>
      <c r="C19" s="7"/>
      <c r="D19" s="7"/>
      <c r="H19" s="7"/>
      <c r="I19" s="7"/>
    </row>
    <row r="20" s="1" customFormat="1" spans="1:9">
      <c r="A20" s="5"/>
      <c r="B20" s="6"/>
      <c r="C20" s="7"/>
      <c r="D20" s="7"/>
      <c r="H20" s="7"/>
      <c r="I20" s="7"/>
    </row>
    <row r="21" s="1" customFormat="1" spans="1:9">
      <c r="A21" s="5"/>
      <c r="B21" s="6"/>
      <c r="C21" s="7"/>
      <c r="D21" s="7"/>
      <c r="H21" s="7"/>
      <c r="I21" s="7"/>
    </row>
    <row r="22" s="1" customFormat="1" spans="1:9">
      <c r="A22" s="5"/>
      <c r="B22" s="6"/>
      <c r="C22" s="7"/>
      <c r="D22" s="7"/>
      <c r="H22" s="7"/>
      <c r="I22" s="7"/>
    </row>
    <row r="23" s="1" customFormat="1" spans="1:9">
      <c r="A23" s="5"/>
      <c r="B23" s="6"/>
      <c r="C23" s="7"/>
      <c r="D23" s="7"/>
      <c r="H23" s="7"/>
      <c r="I23" s="7"/>
    </row>
    <row r="24" s="1" customFormat="1" spans="1:9">
      <c r="A24" s="5"/>
      <c r="B24" s="6"/>
      <c r="C24" s="7"/>
      <c r="D24" s="7"/>
      <c r="H24" s="7"/>
      <c r="I24" s="7"/>
    </row>
    <row r="25" s="1" customFormat="1" spans="1:9">
      <c r="A25" s="5"/>
      <c r="B25" s="6"/>
      <c r="C25" s="7"/>
      <c r="D25" s="7"/>
      <c r="H25" s="7"/>
      <c r="I25" s="7"/>
    </row>
    <row r="26" s="1" customFormat="1" spans="1:9">
      <c r="A26" s="5"/>
      <c r="B26" s="6"/>
      <c r="C26" s="7"/>
      <c r="D26" s="7"/>
      <c r="H26" s="7"/>
      <c r="I26" s="7"/>
    </row>
    <row r="27" s="1" customFormat="1" spans="1:9">
      <c r="A27" s="5"/>
      <c r="B27" s="6"/>
      <c r="C27" s="7"/>
      <c r="D27" s="7"/>
      <c r="H27" s="7"/>
      <c r="I27" s="7"/>
    </row>
    <row r="28" s="1" customFormat="1" spans="1:9">
      <c r="A28" s="5"/>
      <c r="B28" s="6"/>
      <c r="C28" s="7"/>
      <c r="D28" s="7"/>
      <c r="H28" s="7"/>
      <c r="I28" s="7"/>
    </row>
    <row r="29" s="1" customFormat="1" spans="1:9">
      <c r="A29" s="5"/>
      <c r="B29" s="6"/>
      <c r="C29" s="7"/>
      <c r="D29" s="7"/>
      <c r="H29" s="7"/>
      <c r="I29" s="7"/>
    </row>
    <row r="30" s="1" customFormat="1" spans="1:9">
      <c r="A30" s="5"/>
      <c r="B30" s="6"/>
      <c r="C30" s="7"/>
      <c r="D30" s="7"/>
      <c r="H30" s="7"/>
      <c r="I30" s="7"/>
    </row>
    <row r="31" s="1" customFormat="1" spans="1:9">
      <c r="A31" s="5"/>
      <c r="B31" s="6"/>
      <c r="C31" s="7"/>
      <c r="D31" s="7"/>
      <c r="H31" s="7"/>
      <c r="I31" s="7"/>
    </row>
    <row r="32" s="1" customFormat="1" spans="1:9">
      <c r="A32" s="5"/>
      <c r="B32" s="6"/>
      <c r="C32" s="7"/>
      <c r="D32" s="7"/>
      <c r="H32" s="7"/>
      <c r="I32" s="7"/>
    </row>
    <row r="33" s="1" customFormat="1" spans="1:9">
      <c r="A33" s="5"/>
      <c r="B33" s="6"/>
      <c r="C33" s="7"/>
      <c r="D33" s="7"/>
      <c r="H33" s="7"/>
      <c r="I33" s="7"/>
    </row>
    <row r="34" s="1" customFormat="1" spans="1:9">
      <c r="A34" s="5"/>
      <c r="B34" s="6"/>
      <c r="C34" s="7"/>
      <c r="D34" s="7"/>
      <c r="H34" s="7"/>
      <c r="I34" s="7"/>
    </row>
    <row r="35" s="1" customFormat="1" spans="1:9">
      <c r="A35" s="5"/>
      <c r="B35" s="6"/>
      <c r="C35" s="7"/>
      <c r="D35" s="7"/>
      <c r="H35" s="7"/>
      <c r="I35" s="7"/>
    </row>
    <row r="36" s="1" customFormat="1" spans="1:9">
      <c r="A36" s="5"/>
      <c r="B36" s="6"/>
      <c r="C36" s="7"/>
      <c r="D36" s="7"/>
      <c r="H36" s="7"/>
      <c r="I36" s="7"/>
    </row>
    <row r="37" s="1" customFormat="1" spans="1:9">
      <c r="A37" s="5"/>
      <c r="B37" s="6"/>
      <c r="C37" s="7"/>
      <c r="D37" s="7"/>
      <c r="H37" s="7"/>
      <c r="I37" s="7"/>
    </row>
  </sheetData>
  <mergeCells count="4">
    <mergeCell ref="A1:F1"/>
    <mergeCell ref="A2:F2"/>
    <mergeCell ref="H2:I2"/>
    <mergeCell ref="A9:B9"/>
  </mergeCells>
  <pageMargins left="0.75" right="0.75" top="1" bottom="1" header="0.5" footer="0.5"/>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19"/>
  <sheetViews>
    <sheetView topLeftCell="A14" workbookViewId="0">
      <selection activeCell="E27" sqref="E27"/>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17</v>
      </c>
      <c r="B2" s="10"/>
      <c r="C2" s="11"/>
      <c r="D2" s="11"/>
      <c r="E2" s="11"/>
      <c r="F2" s="11"/>
    </row>
    <row r="3" s="2" customFormat="1" ht="28" customHeight="1" spans="1:6">
      <c r="A3" s="12" t="s">
        <v>1</v>
      </c>
      <c r="B3" s="13" t="s">
        <v>2</v>
      </c>
      <c r="C3" s="14" t="s">
        <v>3</v>
      </c>
      <c r="D3" s="14" t="s">
        <v>4</v>
      </c>
      <c r="E3" s="12" t="s">
        <v>5</v>
      </c>
      <c r="F3" s="12" t="s">
        <v>6</v>
      </c>
    </row>
    <row r="4" s="3" customFormat="1" ht="60" customHeight="1" spans="1:6">
      <c r="A4" s="15">
        <v>1</v>
      </c>
      <c r="B4" s="16">
        <v>44195</v>
      </c>
      <c r="C4" s="215"/>
      <c r="D4" s="215">
        <v>20</v>
      </c>
      <c r="E4" s="19" t="s">
        <v>18</v>
      </c>
      <c r="F4" s="21"/>
    </row>
    <row r="5" s="3" customFormat="1" ht="78" customHeight="1" spans="1:6">
      <c r="A5" s="15">
        <v>2</v>
      </c>
      <c r="B5" s="16">
        <v>44193</v>
      </c>
      <c r="C5" s="215"/>
      <c r="D5" s="215">
        <v>1000</v>
      </c>
      <c r="E5" s="19" t="s">
        <v>19</v>
      </c>
      <c r="F5" s="232"/>
    </row>
    <row r="6" s="3" customFormat="1" ht="54" customHeight="1" spans="1:6">
      <c r="A6" s="15">
        <v>3</v>
      </c>
      <c r="B6" s="16">
        <v>44212</v>
      </c>
      <c r="C6" s="215"/>
      <c r="D6" s="215">
        <f>9*50</f>
        <v>450</v>
      </c>
      <c r="E6" s="19" t="s">
        <v>20</v>
      </c>
      <c r="F6" s="19"/>
    </row>
    <row r="7" s="3" customFormat="1" ht="69" customHeight="1" spans="1:6">
      <c r="A7" s="12">
        <v>4</v>
      </c>
      <c r="B7" s="13">
        <v>44212</v>
      </c>
      <c r="C7" s="12">
        <v>400</v>
      </c>
      <c r="D7" s="12"/>
      <c r="E7" s="21"/>
      <c r="F7" s="21" t="s">
        <v>21</v>
      </c>
    </row>
    <row r="8" s="3" customFormat="1" ht="54" customHeight="1" spans="1:6">
      <c r="A8" s="15">
        <v>5</v>
      </c>
      <c r="B8" s="16"/>
      <c r="C8" s="215"/>
      <c r="D8" s="215"/>
      <c r="E8" s="19"/>
      <c r="F8" s="21"/>
    </row>
    <row r="9" s="3" customFormat="1" ht="51" customHeight="1" spans="1:6">
      <c r="A9" s="15">
        <v>6</v>
      </c>
      <c r="B9" s="16"/>
      <c r="C9" s="215"/>
      <c r="D9" s="215"/>
      <c r="E9" s="229"/>
      <c r="F9" s="21"/>
    </row>
    <row r="10" s="3" customFormat="1" ht="49" customHeight="1" spans="1:6">
      <c r="A10" s="15">
        <v>7</v>
      </c>
      <c r="B10" s="16"/>
      <c r="C10" s="15"/>
      <c r="D10" s="15"/>
      <c r="E10" s="230"/>
      <c r="F10" s="21"/>
    </row>
    <row r="11" s="3" customFormat="1" ht="50" customHeight="1" spans="1:6">
      <c r="A11" s="15">
        <v>8</v>
      </c>
      <c r="B11" s="231"/>
      <c r="C11" s="15"/>
      <c r="D11" s="15"/>
      <c r="E11" s="230"/>
      <c r="F11" s="21"/>
    </row>
    <row r="12" s="3" customFormat="1" ht="51" customHeight="1" spans="1:6">
      <c r="A12" s="15">
        <v>9</v>
      </c>
      <c r="B12" s="231"/>
      <c r="C12" s="15"/>
      <c r="D12" s="15"/>
      <c r="E12" s="230"/>
      <c r="F12" s="21"/>
    </row>
    <row r="13" s="3" customFormat="1" ht="51" customHeight="1" spans="1:6">
      <c r="A13" s="15">
        <v>10</v>
      </c>
      <c r="B13" s="16"/>
      <c r="C13" s="15"/>
      <c r="D13" s="15"/>
      <c r="E13" s="230"/>
      <c r="F13" s="21"/>
    </row>
    <row r="14" s="3" customFormat="1" ht="54" customHeight="1" spans="1:6">
      <c r="A14" s="15">
        <v>11</v>
      </c>
      <c r="B14" s="16"/>
      <c r="C14" s="15"/>
      <c r="D14" s="15"/>
      <c r="E14" s="230"/>
      <c r="F14" s="21"/>
    </row>
    <row r="15" s="3" customFormat="1" ht="49" customHeight="1" spans="1:6">
      <c r="A15" s="15">
        <v>12</v>
      </c>
      <c r="B15" s="16"/>
      <c r="C15" s="215"/>
      <c r="D15" s="12"/>
      <c r="E15" s="21"/>
      <c r="F15" s="21"/>
    </row>
    <row r="16" s="3" customFormat="1" ht="49" customHeight="1" spans="1:6">
      <c r="A16" s="15">
        <v>13</v>
      </c>
      <c r="B16" s="13"/>
      <c r="C16" s="12"/>
      <c r="D16" s="12"/>
      <c r="E16" s="21"/>
      <c r="F16" s="21"/>
    </row>
    <row r="17" s="3" customFormat="1" ht="30" customHeight="1" spans="1:6">
      <c r="A17" s="23" t="s">
        <v>12</v>
      </c>
      <c r="B17" s="24"/>
      <c r="C17" s="25">
        <f>SUM(C4:C16)</f>
        <v>400</v>
      </c>
      <c r="D17" s="25">
        <f>SUM(D4:D16)</f>
        <v>1470</v>
      </c>
      <c r="E17" s="26"/>
      <c r="F17" s="26"/>
    </row>
    <row r="18" s="3" customFormat="1" ht="30" customHeight="1" spans="1:5">
      <c r="A18" s="2"/>
      <c r="B18" s="27"/>
      <c r="C18" s="28"/>
      <c r="D18" s="28"/>
      <c r="E18" s="29"/>
    </row>
    <row r="19" s="1" customFormat="1" ht="33.6" customHeight="1" spans="1:6">
      <c r="A19" s="5"/>
      <c r="B19" s="6"/>
      <c r="C19" s="30" t="s">
        <v>13</v>
      </c>
      <c r="D19" s="30"/>
      <c r="E19" s="31" t="s">
        <v>22</v>
      </c>
      <c r="F19" s="30" t="s">
        <v>16</v>
      </c>
    </row>
  </sheetData>
  <mergeCells count="3">
    <mergeCell ref="A1:F1"/>
    <mergeCell ref="A2:F2"/>
    <mergeCell ref="A17:B17"/>
  </mergeCells>
  <pageMargins left="0.699305555555556" right="0.699305555555556" top="0.75" bottom="0.75" header="0.3" footer="0.3"/>
  <pageSetup paperSize="9" orientation="portrait"/>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BC120"/>
  <sheetViews>
    <sheetView zoomScale="90" zoomScaleNormal="90" topLeftCell="A6" workbookViewId="0">
      <selection activeCell="AY4" sqref="AY4"/>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2.625" style="1" customWidth="1"/>
    <col min="8" max="8" width="5.875" style="1" customWidth="1"/>
    <col min="9" max="9" width="7.25" style="1" customWidth="1"/>
    <col min="10" max="10" width="1.25" style="1" customWidth="1"/>
    <col min="11" max="11" width="7.25" style="1" customWidth="1"/>
    <col min="12" max="12" width="6.875" style="1" customWidth="1"/>
    <col min="13" max="13" width="1.125" style="1" customWidth="1"/>
    <col min="14" max="14" width="5.625" style="1" customWidth="1"/>
    <col min="15" max="15" width="5.125" style="1" customWidth="1"/>
    <col min="16" max="16" width="0.875" style="1" customWidth="1"/>
    <col min="17" max="17" width="6.5" style="1" customWidth="1"/>
    <col min="18" max="18" width="6.875" style="1" customWidth="1"/>
    <col min="19" max="19" width="6.125" style="1" customWidth="1"/>
    <col min="20" max="20" width="5.375" style="1" customWidth="1"/>
    <col min="21" max="21" width="1.125" style="1" customWidth="1"/>
    <col min="22" max="22" width="7" style="1" customWidth="1"/>
    <col min="23" max="23" width="7.875" style="1" customWidth="1"/>
    <col min="24" max="24" width="1" style="1" customWidth="1"/>
    <col min="25" max="25" width="8.375" style="1" customWidth="1"/>
    <col min="26" max="26" width="7.75" style="1" customWidth="1"/>
    <col min="27" max="27" width="1.25" style="1" customWidth="1"/>
    <col min="28" max="29" width="9" style="1"/>
    <col min="30" max="30" width="1.125" style="1" customWidth="1"/>
    <col min="31" max="32" width="9" style="1"/>
    <col min="33" max="33" width="1.375" style="1" customWidth="1"/>
    <col min="34" max="35" width="9" style="1"/>
    <col min="36" max="36" width="2.5" style="1" customWidth="1"/>
    <col min="37" max="38" width="9" style="1"/>
    <col min="39" max="39" width="1.25" style="1" customWidth="1"/>
    <col min="40" max="40" width="9" style="1"/>
    <col min="41" max="41" width="9.75" style="1" customWidth="1"/>
    <col min="42" max="42" width="2.35833333333333" style="1" customWidth="1"/>
    <col min="43" max="43" width="9" style="1"/>
    <col min="44" max="44" width="8.33333333333333" style="1" customWidth="1"/>
    <col min="45" max="45" width="2.35833333333333" style="1" customWidth="1"/>
    <col min="46" max="46" width="2.5" style="1" customWidth="1"/>
    <col min="47" max="47" width="10.55" style="7" customWidth="1"/>
    <col min="48" max="48" width="7.63333333333333" style="7" customWidth="1"/>
    <col min="49" max="49" width="6.38333333333333" style="1" customWidth="1"/>
    <col min="50" max="50" width="2.075" style="1" customWidth="1"/>
    <col min="51" max="51" width="9.725" style="1" customWidth="1"/>
    <col min="52" max="52" width="6.94166666666667" style="1" customWidth="1"/>
    <col min="53" max="53" width="10.4166666666667" style="1" customWidth="1"/>
    <col min="54" max="54" width="12.625" style="1"/>
    <col min="55" max="55" width="11.125" style="1"/>
    <col min="56" max="16375" width="9" style="1"/>
    <col min="16379" max="16384" width="9" style="1"/>
  </cols>
  <sheetData>
    <row r="1" s="1" customFormat="1" ht="17" customHeight="1" spans="1:48">
      <c r="A1" s="7"/>
      <c r="B1" s="8"/>
      <c r="C1" s="7"/>
      <c r="D1" s="7"/>
      <c r="E1" s="7"/>
      <c r="F1" s="7"/>
      <c r="AU1" s="7"/>
      <c r="AV1" s="7"/>
    </row>
    <row r="2" s="1" customFormat="1" ht="39.15" customHeight="1" spans="1:53">
      <c r="A2" s="9" t="s">
        <v>297</v>
      </c>
      <c r="B2" s="10"/>
      <c r="C2" s="11"/>
      <c r="D2" s="11"/>
      <c r="E2" s="11"/>
      <c r="F2" s="11"/>
      <c r="AU2" s="7"/>
      <c r="AV2" s="7"/>
      <c r="BA2" s="1" t="s">
        <v>298</v>
      </c>
    </row>
    <row r="3" s="2" customFormat="1" ht="28.75" customHeight="1" spans="1:41">
      <c r="A3" s="12" t="s">
        <v>1</v>
      </c>
      <c r="B3" s="13" t="s">
        <v>2</v>
      </c>
      <c r="C3" s="14" t="s">
        <v>3</v>
      </c>
      <c r="D3" s="14" t="s">
        <v>4</v>
      </c>
      <c r="E3" s="12" t="s">
        <v>5</v>
      </c>
      <c r="F3" s="12" t="s">
        <v>6</v>
      </c>
      <c r="H3" s="174">
        <v>1</v>
      </c>
      <c r="I3" s="174" t="s">
        <v>299</v>
      </c>
      <c r="K3" s="174">
        <v>2</v>
      </c>
      <c r="L3" s="174" t="s">
        <v>300</v>
      </c>
      <c r="N3" s="174">
        <v>3</v>
      </c>
      <c r="O3" s="174" t="s">
        <v>300</v>
      </c>
      <c r="Q3" s="174">
        <v>4</v>
      </c>
      <c r="R3" s="176" t="s">
        <v>301</v>
      </c>
      <c r="S3" s="177"/>
      <c r="T3" s="178"/>
      <c r="V3" s="174">
        <v>5</v>
      </c>
      <c r="W3" s="174" t="s">
        <v>302</v>
      </c>
      <c r="Y3" s="174">
        <v>6</v>
      </c>
      <c r="Z3" s="174" t="s">
        <v>303</v>
      </c>
      <c r="AB3" s="174">
        <v>7</v>
      </c>
      <c r="AC3" s="174" t="s">
        <v>304</v>
      </c>
      <c r="AE3" s="174">
        <v>8</v>
      </c>
      <c r="AF3" s="174" t="s">
        <v>305</v>
      </c>
      <c r="AH3" s="174">
        <v>9</v>
      </c>
      <c r="AI3" s="174" t="s">
        <v>306</v>
      </c>
      <c r="AK3" s="174">
        <v>10</v>
      </c>
      <c r="AL3" s="174" t="s">
        <v>307</v>
      </c>
      <c r="AN3" s="174">
        <v>11</v>
      </c>
      <c r="AO3" s="174" t="s">
        <v>308</v>
      </c>
    </row>
    <row r="4" s="3" customFormat="1" ht="33" customHeight="1" spans="1:52">
      <c r="A4" s="15">
        <v>1</v>
      </c>
      <c r="B4" s="16" t="s">
        <v>309</v>
      </c>
      <c r="C4" s="17">
        <v>1900</v>
      </c>
      <c r="D4" s="18"/>
      <c r="E4" s="19"/>
      <c r="F4" s="20" t="s">
        <v>310</v>
      </c>
      <c r="H4" s="175" t="s">
        <v>52</v>
      </c>
      <c r="I4" s="175" t="s">
        <v>53</v>
      </c>
      <c r="K4" s="175" t="s">
        <v>52</v>
      </c>
      <c r="L4" s="175" t="s">
        <v>53</v>
      </c>
      <c r="N4" s="175" t="s">
        <v>52</v>
      </c>
      <c r="O4" s="175" t="s">
        <v>53</v>
      </c>
      <c r="Q4" s="175" t="s">
        <v>52</v>
      </c>
      <c r="R4" s="175" t="s">
        <v>311</v>
      </c>
      <c r="S4" s="175" t="s">
        <v>312</v>
      </c>
      <c r="T4" s="179" t="s">
        <v>12</v>
      </c>
      <c r="V4" s="175" t="s">
        <v>52</v>
      </c>
      <c r="W4" s="175" t="s">
        <v>53</v>
      </c>
      <c r="Y4" s="175" t="s">
        <v>52</v>
      </c>
      <c r="Z4" s="175" t="s">
        <v>53</v>
      </c>
      <c r="AB4" s="175" t="s">
        <v>52</v>
      </c>
      <c r="AC4" s="175" t="s">
        <v>53</v>
      </c>
      <c r="AE4" s="175" t="s">
        <v>52</v>
      </c>
      <c r="AF4" s="175" t="s">
        <v>53</v>
      </c>
      <c r="AH4" s="175" t="s">
        <v>52</v>
      </c>
      <c r="AI4" s="175" t="s">
        <v>53</v>
      </c>
      <c r="AK4" s="175" t="s">
        <v>52</v>
      </c>
      <c r="AL4" s="175" t="s">
        <v>53</v>
      </c>
      <c r="AN4" s="175" t="s">
        <v>52</v>
      </c>
      <c r="AO4" s="175" t="s">
        <v>53</v>
      </c>
      <c r="AQ4" s="175" t="s">
        <v>52</v>
      </c>
      <c r="AR4" s="175" t="s">
        <v>53</v>
      </c>
      <c r="AT4"/>
      <c r="AU4" s="182">
        <v>44572</v>
      </c>
      <c r="AV4" s="183" t="s">
        <v>226</v>
      </c>
      <c r="AY4" s="100" t="s">
        <v>313</v>
      </c>
      <c r="AZ4" s="185" t="s">
        <v>226</v>
      </c>
    </row>
    <row r="5" s="3" customFormat="1" ht="40.75" customHeight="1" spans="1:52">
      <c r="A5" s="15">
        <v>2</v>
      </c>
      <c r="B5" s="16" t="s">
        <v>314</v>
      </c>
      <c r="C5" s="17"/>
      <c r="D5" s="18">
        <v>140</v>
      </c>
      <c r="E5" s="19" t="s">
        <v>315</v>
      </c>
      <c r="F5" s="20"/>
      <c r="H5" s="12" t="s">
        <v>78</v>
      </c>
      <c r="I5" s="12">
        <v>200</v>
      </c>
      <c r="K5" s="12" t="s">
        <v>316</v>
      </c>
      <c r="L5" s="12">
        <v>-50</v>
      </c>
      <c r="N5" s="12" t="s">
        <v>317</v>
      </c>
      <c r="O5" s="12">
        <v>-100</v>
      </c>
      <c r="Q5" s="12" t="s">
        <v>105</v>
      </c>
      <c r="R5" s="12">
        <v>50</v>
      </c>
      <c r="S5" s="12"/>
      <c r="T5" s="25">
        <f>R5+S5</f>
        <v>50</v>
      </c>
      <c r="V5" s="12" t="s">
        <v>264</v>
      </c>
      <c r="W5" s="12">
        <v>-10</v>
      </c>
      <c r="Y5" s="180" t="s">
        <v>318</v>
      </c>
      <c r="Z5" s="12">
        <v>-290</v>
      </c>
      <c r="AB5" s="180" t="s">
        <v>318</v>
      </c>
      <c r="AC5" s="12">
        <v>-50</v>
      </c>
      <c r="AE5" s="180" t="s">
        <v>318</v>
      </c>
      <c r="AF5" s="12">
        <v>-30</v>
      </c>
      <c r="AH5" s="180" t="s">
        <v>318</v>
      </c>
      <c r="AI5" s="12">
        <v>-10</v>
      </c>
      <c r="AK5" s="12" t="s">
        <v>97</v>
      </c>
      <c r="AL5" s="12">
        <v>400</v>
      </c>
      <c r="AN5" s="12" t="s">
        <v>319</v>
      </c>
      <c r="AO5" s="12">
        <v>150</v>
      </c>
      <c r="AQ5" s="12" t="s">
        <v>78</v>
      </c>
      <c r="AR5" s="12">
        <v>200</v>
      </c>
      <c r="AT5"/>
      <c r="AU5" s="141" t="s">
        <v>318</v>
      </c>
      <c r="AV5" s="184">
        <v>-3160</v>
      </c>
      <c r="AY5" s="152" t="s">
        <v>318</v>
      </c>
      <c r="AZ5" s="152">
        <v>-3160</v>
      </c>
    </row>
    <row r="6" s="3" customFormat="1" ht="40.75" customHeight="1" spans="1:52">
      <c r="A6" s="15">
        <v>3</v>
      </c>
      <c r="B6" s="16" t="s">
        <v>314</v>
      </c>
      <c r="C6" s="17"/>
      <c r="D6" s="18">
        <v>100</v>
      </c>
      <c r="E6" s="19" t="s">
        <v>320</v>
      </c>
      <c r="F6" s="20"/>
      <c r="H6" s="12" t="s">
        <v>248</v>
      </c>
      <c r="I6" s="12">
        <v>200</v>
      </c>
      <c r="K6" s="12" t="s">
        <v>206</v>
      </c>
      <c r="L6" s="12">
        <v>-30</v>
      </c>
      <c r="O6" s="3">
        <v>-100</v>
      </c>
      <c r="Q6" s="12" t="s">
        <v>209</v>
      </c>
      <c r="R6" s="12">
        <v>50</v>
      </c>
      <c r="S6" s="12">
        <v>50</v>
      </c>
      <c r="T6" s="25">
        <f t="shared" ref="T6:T25" si="0">R6+S6</f>
        <v>100</v>
      </c>
      <c r="V6" s="12" t="s">
        <v>252</v>
      </c>
      <c r="W6" s="12">
        <v>-10</v>
      </c>
      <c r="Y6" s="180" t="s">
        <v>321</v>
      </c>
      <c r="Z6" s="12">
        <v>-250</v>
      </c>
      <c r="AB6" s="180" t="s">
        <v>321</v>
      </c>
      <c r="AC6" s="12">
        <v>-80</v>
      </c>
      <c r="AE6" s="180" t="s">
        <v>321</v>
      </c>
      <c r="AF6" s="12">
        <v>-160</v>
      </c>
      <c r="AH6" s="180" t="s">
        <v>321</v>
      </c>
      <c r="AI6" s="12">
        <v>-40</v>
      </c>
      <c r="AN6" s="12" t="s">
        <v>322</v>
      </c>
      <c r="AO6" s="12">
        <v>100</v>
      </c>
      <c r="AQ6" s="12" t="s">
        <v>248</v>
      </c>
      <c r="AR6" s="12">
        <v>200</v>
      </c>
      <c r="AT6"/>
      <c r="AU6" s="184" t="s">
        <v>68</v>
      </c>
      <c r="AV6" s="184">
        <v>-30</v>
      </c>
      <c r="AY6" s="186" t="s">
        <v>68</v>
      </c>
      <c r="AZ6" s="186">
        <v>-30</v>
      </c>
    </row>
    <row r="7" s="3" customFormat="1" ht="40.75" customHeight="1" spans="1:52">
      <c r="A7" s="15">
        <v>4</v>
      </c>
      <c r="B7" s="16" t="s">
        <v>323</v>
      </c>
      <c r="C7" s="17">
        <v>1500</v>
      </c>
      <c r="D7" s="18"/>
      <c r="E7" s="19"/>
      <c r="F7" s="20" t="s">
        <v>324</v>
      </c>
      <c r="H7" s="12" t="s">
        <v>71</v>
      </c>
      <c r="I7" s="12">
        <v>200</v>
      </c>
      <c r="K7" s="12" t="s">
        <v>270</v>
      </c>
      <c r="L7" s="12">
        <v>-30</v>
      </c>
      <c r="Q7" s="12" t="s">
        <v>95</v>
      </c>
      <c r="R7" s="12">
        <v>50</v>
      </c>
      <c r="S7" s="12">
        <v>50</v>
      </c>
      <c r="T7" s="25">
        <f t="shared" si="0"/>
        <v>100</v>
      </c>
      <c r="V7" s="12" t="s">
        <v>272</v>
      </c>
      <c r="W7" s="12">
        <v>-20</v>
      </c>
      <c r="Y7" s="180" t="s">
        <v>325</v>
      </c>
      <c r="Z7" s="12">
        <v>-320</v>
      </c>
      <c r="AB7" s="180" t="s">
        <v>318</v>
      </c>
      <c r="AC7" s="12">
        <v>-30</v>
      </c>
      <c r="AE7" s="180" t="s">
        <v>326</v>
      </c>
      <c r="AF7" s="12">
        <v>-20</v>
      </c>
      <c r="AH7" s="180" t="s">
        <v>326</v>
      </c>
      <c r="AI7" s="12">
        <v>-20</v>
      </c>
      <c r="AN7" s="12" t="s">
        <v>76</v>
      </c>
      <c r="AO7" s="12">
        <v>50</v>
      </c>
      <c r="AQ7" s="12" t="s">
        <v>71</v>
      </c>
      <c r="AR7" s="12">
        <v>200</v>
      </c>
      <c r="AT7"/>
      <c r="AU7" s="184" t="s">
        <v>319</v>
      </c>
      <c r="AV7" s="184">
        <v>150</v>
      </c>
      <c r="AY7" s="150" t="s">
        <v>319</v>
      </c>
      <c r="AZ7" s="150">
        <v>150</v>
      </c>
    </row>
    <row r="8" s="3" customFormat="1" ht="40.75" customHeight="1" spans="1:55">
      <c r="A8" s="15">
        <v>5</v>
      </c>
      <c r="B8" s="16" t="s">
        <v>327</v>
      </c>
      <c r="C8" s="17"/>
      <c r="D8" s="18">
        <v>310</v>
      </c>
      <c r="E8" s="19" t="s">
        <v>328</v>
      </c>
      <c r="F8" s="20"/>
      <c r="H8" s="12" t="s">
        <v>189</v>
      </c>
      <c r="I8" s="12">
        <v>200</v>
      </c>
      <c r="K8" s="12" t="s">
        <v>68</v>
      </c>
      <c r="L8" s="12">
        <v>-30</v>
      </c>
      <c r="Q8" s="12" t="s">
        <v>104</v>
      </c>
      <c r="R8" s="12">
        <v>50</v>
      </c>
      <c r="S8" s="12"/>
      <c r="T8" s="25">
        <f t="shared" si="0"/>
        <v>50</v>
      </c>
      <c r="V8" s="12" t="s">
        <v>62</v>
      </c>
      <c r="W8" s="12">
        <v>-10</v>
      </c>
      <c r="Y8" s="180" t="s">
        <v>326</v>
      </c>
      <c r="Z8" s="12">
        <v>-60</v>
      </c>
      <c r="AB8" s="180" t="s">
        <v>329</v>
      </c>
      <c r="AC8" s="12">
        <v>-20</v>
      </c>
      <c r="AE8" s="180" t="s">
        <v>329</v>
      </c>
      <c r="AF8" s="12">
        <v>-70</v>
      </c>
      <c r="AI8" s="3">
        <f>SUM(AI5:AI7)</f>
        <v>-70</v>
      </c>
      <c r="AN8" s="12" t="s">
        <v>330</v>
      </c>
      <c r="AO8" s="12">
        <v>200</v>
      </c>
      <c r="AQ8" s="12" t="s">
        <v>189</v>
      </c>
      <c r="AR8" s="12">
        <v>200</v>
      </c>
      <c r="AT8"/>
      <c r="AU8" s="184" t="s">
        <v>82</v>
      </c>
      <c r="AV8" s="184">
        <v>-20</v>
      </c>
      <c r="AY8" s="186" t="s">
        <v>82</v>
      </c>
      <c r="AZ8" s="186">
        <v>-100</v>
      </c>
      <c r="BC8" s="3">
        <f>3160/15</f>
        <v>210.666666666667</v>
      </c>
    </row>
    <row r="9" s="3" customFormat="1" ht="40.75" customHeight="1" spans="1:52">
      <c r="A9" s="15">
        <v>6</v>
      </c>
      <c r="B9" s="16" t="s">
        <v>331</v>
      </c>
      <c r="C9" s="17"/>
      <c r="D9" s="18">
        <v>2340</v>
      </c>
      <c r="E9" s="19" t="s">
        <v>332</v>
      </c>
      <c r="F9" s="21"/>
      <c r="H9" s="12" t="s">
        <v>333</v>
      </c>
      <c r="I9" s="12">
        <v>200</v>
      </c>
      <c r="L9" s="3">
        <f>SUM(L5:L8)</f>
        <v>-140</v>
      </c>
      <c r="Q9" s="12" t="s">
        <v>100</v>
      </c>
      <c r="R9" s="12">
        <v>50</v>
      </c>
      <c r="S9" s="12">
        <v>50</v>
      </c>
      <c r="T9" s="25">
        <f t="shared" si="0"/>
        <v>100</v>
      </c>
      <c r="V9" s="12" t="s">
        <v>82</v>
      </c>
      <c r="W9" s="12">
        <v>-20</v>
      </c>
      <c r="Y9" s="180" t="s">
        <v>329</v>
      </c>
      <c r="Z9" s="12">
        <v>-200</v>
      </c>
      <c r="AB9" s="180" t="s">
        <v>318</v>
      </c>
      <c r="AC9" s="12">
        <v>-1570</v>
      </c>
      <c r="AE9" s="180" t="s">
        <v>318</v>
      </c>
      <c r="AF9" s="12">
        <v>-360</v>
      </c>
      <c r="AN9" s="12" t="s">
        <v>91</v>
      </c>
      <c r="AO9" s="12">
        <v>100</v>
      </c>
      <c r="AQ9" s="12" t="s">
        <v>333</v>
      </c>
      <c r="AR9" s="12">
        <v>200</v>
      </c>
      <c r="AT9"/>
      <c r="AU9" s="184" t="s">
        <v>322</v>
      </c>
      <c r="AV9" s="184">
        <v>100</v>
      </c>
      <c r="AY9" s="150" t="s">
        <v>322</v>
      </c>
      <c r="AZ9" s="150">
        <v>100</v>
      </c>
    </row>
    <row r="10" s="3" customFormat="1" ht="40.75" customHeight="1" spans="1:52">
      <c r="A10" s="15">
        <v>7</v>
      </c>
      <c r="B10" s="16" t="s">
        <v>334</v>
      </c>
      <c r="C10" s="17"/>
      <c r="D10" s="18">
        <v>2180</v>
      </c>
      <c r="E10" s="19" t="s">
        <v>335</v>
      </c>
      <c r="F10" s="21"/>
      <c r="H10" s="12" t="s">
        <v>77</v>
      </c>
      <c r="I10" s="12">
        <v>200</v>
      </c>
      <c r="Q10" s="12" t="s">
        <v>96</v>
      </c>
      <c r="R10" s="12">
        <v>50</v>
      </c>
      <c r="S10" s="12">
        <v>50</v>
      </c>
      <c r="T10" s="25">
        <f t="shared" si="0"/>
        <v>100</v>
      </c>
      <c r="V10" s="12" t="s">
        <v>336</v>
      </c>
      <c r="W10" s="12">
        <v>-20</v>
      </c>
      <c r="Y10" s="180" t="s">
        <v>318</v>
      </c>
      <c r="Z10" s="12">
        <v>-320</v>
      </c>
      <c r="AB10" s="180" t="s">
        <v>326</v>
      </c>
      <c r="AC10" s="12">
        <v>-240</v>
      </c>
      <c r="AF10" s="3">
        <f>SUM(AF5:AF9)</f>
        <v>-640</v>
      </c>
      <c r="AN10" s="12" t="s">
        <v>64</v>
      </c>
      <c r="AO10" s="12">
        <v>100</v>
      </c>
      <c r="AQ10" s="12" t="s">
        <v>77</v>
      </c>
      <c r="AR10" s="12">
        <v>200</v>
      </c>
      <c r="AT10"/>
      <c r="AU10" s="184" t="s">
        <v>248</v>
      </c>
      <c r="AV10" s="184">
        <v>195</v>
      </c>
      <c r="AY10" s="186" t="s">
        <v>248</v>
      </c>
      <c r="AZ10" s="186">
        <v>195</v>
      </c>
    </row>
    <row r="11" s="1" customFormat="1" ht="40.75" customHeight="1" spans="1:52">
      <c r="A11" s="15">
        <v>8</v>
      </c>
      <c r="B11" s="16" t="s">
        <v>337</v>
      </c>
      <c r="C11" s="17"/>
      <c r="D11" s="18">
        <v>640</v>
      </c>
      <c r="E11" s="19" t="s">
        <v>338</v>
      </c>
      <c r="F11" s="21"/>
      <c r="H11" s="12" t="s">
        <v>339</v>
      </c>
      <c r="I11" s="12">
        <v>200</v>
      </c>
      <c r="Q11" s="12" t="s">
        <v>102</v>
      </c>
      <c r="R11" s="12">
        <v>50</v>
      </c>
      <c r="S11" s="12">
        <v>50</v>
      </c>
      <c r="T11" s="25">
        <f t="shared" si="0"/>
        <v>100</v>
      </c>
      <c r="V11" s="12" t="s">
        <v>80</v>
      </c>
      <c r="W11" s="12">
        <v>-20</v>
      </c>
      <c r="Y11" s="180" t="s">
        <v>321</v>
      </c>
      <c r="Z11" s="12">
        <v>-120</v>
      </c>
      <c r="AB11" s="180" t="s">
        <v>329</v>
      </c>
      <c r="AC11" s="12">
        <v>-190</v>
      </c>
      <c r="AN11" s="12" t="s">
        <v>340</v>
      </c>
      <c r="AO11" s="12">
        <v>150</v>
      </c>
      <c r="AQ11" s="12" t="s">
        <v>339</v>
      </c>
      <c r="AR11" s="12">
        <v>200</v>
      </c>
      <c r="AT11"/>
      <c r="AU11" s="184" t="s">
        <v>76</v>
      </c>
      <c r="AV11" s="184">
        <v>150</v>
      </c>
      <c r="AY11" s="150" t="s">
        <v>76</v>
      </c>
      <c r="AZ11" s="150">
        <v>150</v>
      </c>
    </row>
    <row r="12" s="1" customFormat="1" ht="40.75" customHeight="1" spans="1:54">
      <c r="A12" s="15">
        <v>9</v>
      </c>
      <c r="B12" s="16" t="s">
        <v>341</v>
      </c>
      <c r="C12" s="17"/>
      <c r="D12" s="18">
        <v>70</v>
      </c>
      <c r="E12" s="19" t="s">
        <v>342</v>
      </c>
      <c r="F12" s="21"/>
      <c r="H12" s="12" t="s">
        <v>343</v>
      </c>
      <c r="I12" s="12">
        <v>200</v>
      </c>
      <c r="Q12" s="12" t="s">
        <v>76</v>
      </c>
      <c r="R12" s="12">
        <v>50</v>
      </c>
      <c r="S12" s="12">
        <v>50</v>
      </c>
      <c r="T12" s="25">
        <f t="shared" si="0"/>
        <v>100</v>
      </c>
      <c r="V12" s="12" t="s">
        <v>261</v>
      </c>
      <c r="W12" s="12">
        <v>-20</v>
      </c>
      <c r="Y12" s="180" t="s">
        <v>325</v>
      </c>
      <c r="Z12" s="12">
        <v>-10</v>
      </c>
      <c r="AC12" s="1">
        <f>SUM(AC5:AC11)</f>
        <v>-2180</v>
      </c>
      <c r="AN12" s="12" t="s">
        <v>344</v>
      </c>
      <c r="AO12" s="12">
        <v>150</v>
      </c>
      <c r="AQ12" s="12" t="s">
        <v>343</v>
      </c>
      <c r="AR12" s="12">
        <v>200</v>
      </c>
      <c r="AT12"/>
      <c r="AU12" s="141" t="s">
        <v>321</v>
      </c>
      <c r="AV12" s="184">
        <v>-740</v>
      </c>
      <c r="AW12" s="1" t="s">
        <v>345</v>
      </c>
      <c r="AY12" s="150" t="s">
        <v>321</v>
      </c>
      <c r="AZ12" s="152">
        <v>-740</v>
      </c>
      <c r="BA12" s="1" t="s">
        <v>346</v>
      </c>
      <c r="BB12" s="187">
        <f>740/73</f>
        <v>10.1369863013699</v>
      </c>
    </row>
    <row r="13" s="1" customFormat="1" ht="40.75" customHeight="1" spans="1:52">
      <c r="A13" s="15">
        <v>10</v>
      </c>
      <c r="B13" s="22" t="s">
        <v>347</v>
      </c>
      <c r="C13" s="17">
        <v>400</v>
      </c>
      <c r="D13" s="18"/>
      <c r="E13" s="19"/>
      <c r="F13" s="20" t="s">
        <v>348</v>
      </c>
      <c r="H13" s="12" t="s">
        <v>349</v>
      </c>
      <c r="I13" s="79">
        <v>300</v>
      </c>
      <c r="Q13" s="12" t="s">
        <v>69</v>
      </c>
      <c r="R13" s="12">
        <v>50</v>
      </c>
      <c r="S13" s="12">
        <v>50</v>
      </c>
      <c r="T13" s="25">
        <f t="shared" si="0"/>
        <v>100</v>
      </c>
      <c r="V13" s="12" t="s">
        <v>101</v>
      </c>
      <c r="W13" s="12">
        <v>-20</v>
      </c>
      <c r="Y13" s="180" t="s">
        <v>326</v>
      </c>
      <c r="Z13" s="12">
        <v>-50</v>
      </c>
      <c r="AN13" s="12" t="s">
        <v>209</v>
      </c>
      <c r="AO13" s="12">
        <v>100</v>
      </c>
      <c r="AQ13" s="12" t="s">
        <v>349</v>
      </c>
      <c r="AR13" s="79">
        <v>300</v>
      </c>
      <c r="AT13"/>
      <c r="AU13" s="184" t="s">
        <v>330</v>
      </c>
      <c r="AV13" s="184">
        <v>250</v>
      </c>
      <c r="AY13" s="150" t="s">
        <v>330</v>
      </c>
      <c r="AZ13" s="150">
        <v>250</v>
      </c>
    </row>
    <row r="14" s="1" customFormat="1" ht="30" customHeight="1" spans="1:54">
      <c r="A14" s="15">
        <v>11</v>
      </c>
      <c r="B14" s="22" t="s">
        <v>350</v>
      </c>
      <c r="C14" s="17">
        <v>3750</v>
      </c>
      <c r="D14" s="18"/>
      <c r="E14" s="19"/>
      <c r="F14" s="20" t="s">
        <v>351</v>
      </c>
      <c r="I14" s="1">
        <f>SUM(I5:I13)</f>
        <v>1900</v>
      </c>
      <c r="Q14" s="12" t="s">
        <v>79</v>
      </c>
      <c r="R14" s="12">
        <v>50</v>
      </c>
      <c r="S14" s="12"/>
      <c r="T14" s="25">
        <f t="shared" si="0"/>
        <v>50</v>
      </c>
      <c r="V14" s="180" t="s">
        <v>329</v>
      </c>
      <c r="W14" s="181">
        <v>-80</v>
      </c>
      <c r="Y14" s="180" t="s">
        <v>329</v>
      </c>
      <c r="Z14" s="12">
        <v>-100</v>
      </c>
      <c r="AN14" s="12" t="s">
        <v>352</v>
      </c>
      <c r="AO14" s="12">
        <v>150</v>
      </c>
      <c r="AQ14" s="12" t="s">
        <v>316</v>
      </c>
      <c r="AR14" s="12">
        <v>-50</v>
      </c>
      <c r="AT14"/>
      <c r="AU14" s="141" t="s">
        <v>325</v>
      </c>
      <c r="AV14" s="184">
        <v>-330</v>
      </c>
      <c r="AW14" s="1" t="s">
        <v>345</v>
      </c>
      <c r="AY14" s="150" t="s">
        <v>325</v>
      </c>
      <c r="AZ14" s="152">
        <v>-330</v>
      </c>
      <c r="BA14" s="1" t="s">
        <v>353</v>
      </c>
      <c r="BB14" s="187">
        <f>330/28</f>
        <v>11.7857142857143</v>
      </c>
    </row>
    <row r="15" s="1" customFormat="1" ht="28" customHeight="1" spans="1:52">
      <c r="A15" s="23" t="s">
        <v>12</v>
      </c>
      <c r="B15" s="24"/>
      <c r="C15" s="25">
        <f>SUM(C4:C14)</f>
        <v>7550</v>
      </c>
      <c r="D15" s="25">
        <f>SUM(D4:D14)</f>
        <v>5780</v>
      </c>
      <c r="E15" s="26"/>
      <c r="F15" s="26"/>
      <c r="Q15" s="12" t="s">
        <v>64</v>
      </c>
      <c r="R15" s="12">
        <v>50</v>
      </c>
      <c r="S15" s="12">
        <v>50</v>
      </c>
      <c r="T15" s="25">
        <f t="shared" si="0"/>
        <v>100</v>
      </c>
      <c r="V15" s="180" t="s">
        <v>321</v>
      </c>
      <c r="W15" s="181">
        <v>-40</v>
      </c>
      <c r="Y15" s="180" t="s">
        <v>318</v>
      </c>
      <c r="Z15" s="12">
        <v>-500</v>
      </c>
      <c r="AN15" s="12" t="s">
        <v>69</v>
      </c>
      <c r="AO15" s="12">
        <v>150</v>
      </c>
      <c r="AQ15" s="12" t="s">
        <v>206</v>
      </c>
      <c r="AR15" s="12">
        <v>-30</v>
      </c>
      <c r="AT15"/>
      <c r="AU15" s="184" t="s">
        <v>333</v>
      </c>
      <c r="AV15" s="184">
        <v>200</v>
      </c>
      <c r="AY15" s="150" t="s">
        <v>333</v>
      </c>
      <c r="AZ15" s="150">
        <v>200</v>
      </c>
    </row>
    <row r="16" s="1" customFormat="1" ht="27" customHeight="1" spans="1:52">
      <c r="A16" s="2"/>
      <c r="B16" s="27"/>
      <c r="C16" s="28"/>
      <c r="D16" s="28"/>
      <c r="E16" s="29"/>
      <c r="F16" s="3"/>
      <c r="Q16" s="12" t="s">
        <v>89</v>
      </c>
      <c r="R16" s="12">
        <v>50</v>
      </c>
      <c r="S16" s="12"/>
      <c r="T16" s="25">
        <f t="shared" si="0"/>
        <v>50</v>
      </c>
      <c r="V16" s="12" t="s">
        <v>272</v>
      </c>
      <c r="W16" s="12">
        <v>-5</v>
      </c>
      <c r="Y16" s="180" t="s">
        <v>321</v>
      </c>
      <c r="Z16" s="12">
        <v>-50</v>
      </c>
      <c r="AN16" s="12" t="s">
        <v>354</v>
      </c>
      <c r="AO16" s="12">
        <v>150</v>
      </c>
      <c r="AQ16" s="12" t="s">
        <v>270</v>
      </c>
      <c r="AR16" s="12">
        <v>-30</v>
      </c>
      <c r="AT16"/>
      <c r="AU16" s="184" t="s">
        <v>78</v>
      </c>
      <c r="AV16" s="184">
        <v>195</v>
      </c>
      <c r="AY16" s="186" t="s">
        <v>78</v>
      </c>
      <c r="AZ16" s="186">
        <v>195</v>
      </c>
    </row>
    <row r="17" s="1" customFormat="1" ht="27" customHeight="1" spans="1:52">
      <c r="A17" s="5"/>
      <c r="B17" s="6"/>
      <c r="C17" s="30" t="s">
        <v>13</v>
      </c>
      <c r="D17" s="30" t="s">
        <v>44</v>
      </c>
      <c r="E17" s="31" t="s">
        <v>355</v>
      </c>
      <c r="F17" s="30" t="s">
        <v>16</v>
      </c>
      <c r="Q17" s="12" t="s">
        <v>83</v>
      </c>
      <c r="R17" s="12">
        <v>50</v>
      </c>
      <c r="S17" s="12">
        <v>50</v>
      </c>
      <c r="T17" s="25">
        <f t="shared" si="0"/>
        <v>100</v>
      </c>
      <c r="V17" s="12" t="s">
        <v>237</v>
      </c>
      <c r="W17" s="12">
        <v>-5</v>
      </c>
      <c r="Y17" s="180" t="s">
        <v>326</v>
      </c>
      <c r="Z17" s="12">
        <v>-10</v>
      </c>
      <c r="AN17" s="12" t="s">
        <v>83</v>
      </c>
      <c r="AO17" s="12">
        <v>100</v>
      </c>
      <c r="AQ17" s="12" t="s">
        <v>68</v>
      </c>
      <c r="AR17" s="12">
        <v>-30</v>
      </c>
      <c r="AT17"/>
      <c r="AU17" s="184" t="s">
        <v>261</v>
      </c>
      <c r="AV17" s="184">
        <v>-20</v>
      </c>
      <c r="AY17" s="150" t="s">
        <v>261</v>
      </c>
      <c r="AZ17" s="150">
        <v>-100</v>
      </c>
    </row>
    <row r="18" s="1" customFormat="1" ht="27" customHeight="1" spans="1:52">
      <c r="A18" s="5"/>
      <c r="B18" s="6"/>
      <c r="C18" s="7"/>
      <c r="D18" s="7"/>
      <c r="Q18" s="12" t="s">
        <v>91</v>
      </c>
      <c r="R18" s="12">
        <v>50</v>
      </c>
      <c r="S18" s="12"/>
      <c r="T18" s="25">
        <f t="shared" si="0"/>
        <v>50</v>
      </c>
      <c r="V18" s="12" t="s">
        <v>252</v>
      </c>
      <c r="W18" s="12">
        <v>-5</v>
      </c>
      <c r="Y18" s="180" t="s">
        <v>329</v>
      </c>
      <c r="Z18" s="12">
        <v>-60</v>
      </c>
      <c r="AN18" s="12" t="s">
        <v>89</v>
      </c>
      <c r="AO18" s="12">
        <v>100</v>
      </c>
      <c r="AQ18" s="12" t="s">
        <v>317</v>
      </c>
      <c r="AR18" s="12">
        <v>-100</v>
      </c>
      <c r="AT18"/>
      <c r="AU18" s="184" t="s">
        <v>94</v>
      </c>
      <c r="AV18" s="184">
        <v>50</v>
      </c>
      <c r="AY18" s="186" t="s">
        <v>94</v>
      </c>
      <c r="AZ18" s="186">
        <v>50</v>
      </c>
    </row>
    <row r="19" s="1" customFormat="1" ht="27" customHeight="1" spans="1:52">
      <c r="A19" s="5"/>
      <c r="B19" s="6"/>
      <c r="C19" s="7"/>
      <c r="D19" s="7"/>
      <c r="Q19" s="12" t="s">
        <v>356</v>
      </c>
      <c r="R19" s="12">
        <v>50</v>
      </c>
      <c r="S19" s="12"/>
      <c r="T19" s="25">
        <f t="shared" si="0"/>
        <v>50</v>
      </c>
      <c r="V19" s="12" t="s">
        <v>78</v>
      </c>
      <c r="W19" s="12">
        <v>-5</v>
      </c>
      <c r="Z19" s="1">
        <f>SUM(Z5:Z18)</f>
        <v>-2340</v>
      </c>
      <c r="AN19" s="12" t="s">
        <v>357</v>
      </c>
      <c r="AO19" s="12">
        <v>50</v>
      </c>
      <c r="AQ19" s="12" t="s">
        <v>105</v>
      </c>
      <c r="AR19" s="12">
        <v>50</v>
      </c>
      <c r="AT19"/>
      <c r="AU19" s="184" t="s">
        <v>91</v>
      </c>
      <c r="AV19" s="184">
        <v>150</v>
      </c>
      <c r="AY19" s="150" t="s">
        <v>91</v>
      </c>
      <c r="AZ19" s="150">
        <v>150</v>
      </c>
    </row>
    <row r="20" s="1" customFormat="1" ht="27" customHeight="1" spans="1:52">
      <c r="A20" s="5"/>
      <c r="B20" s="6"/>
      <c r="C20" s="7">
        <f>C15-D15</f>
        <v>1770</v>
      </c>
      <c r="D20" s="7"/>
      <c r="Q20" s="12" t="s">
        <v>108</v>
      </c>
      <c r="R20" s="12">
        <v>50</v>
      </c>
      <c r="S20" s="12"/>
      <c r="T20" s="25">
        <f t="shared" si="0"/>
        <v>50</v>
      </c>
      <c r="V20" s="12" t="s">
        <v>270</v>
      </c>
      <c r="W20" s="12">
        <v>-5</v>
      </c>
      <c r="AN20" s="12" t="s">
        <v>358</v>
      </c>
      <c r="AO20" s="12">
        <v>150</v>
      </c>
      <c r="AQ20" s="12" t="s">
        <v>209</v>
      </c>
      <c r="AR20" s="12">
        <v>100</v>
      </c>
      <c r="AT20"/>
      <c r="AU20" s="184" t="s">
        <v>206</v>
      </c>
      <c r="AV20" s="184">
        <v>-30</v>
      </c>
      <c r="AY20" s="150" t="s">
        <v>206</v>
      </c>
      <c r="AZ20" s="150">
        <v>-30</v>
      </c>
    </row>
    <row r="21" s="1" customFormat="1" ht="27" customHeight="1" spans="1:52">
      <c r="A21" s="5"/>
      <c r="B21" s="6"/>
      <c r="C21" s="7"/>
      <c r="D21" s="7"/>
      <c r="Q21" s="12" t="s">
        <v>271</v>
      </c>
      <c r="R21" s="12">
        <v>50</v>
      </c>
      <c r="S21" s="12"/>
      <c r="T21" s="25">
        <f t="shared" si="0"/>
        <v>50</v>
      </c>
      <c r="V21" s="12" t="s">
        <v>244</v>
      </c>
      <c r="W21" s="12">
        <v>-5</v>
      </c>
      <c r="AN21" s="12" t="s">
        <v>108</v>
      </c>
      <c r="AO21" s="12">
        <v>200</v>
      </c>
      <c r="AQ21" s="12" t="s">
        <v>95</v>
      </c>
      <c r="AR21" s="12">
        <v>100</v>
      </c>
      <c r="AT21"/>
      <c r="AU21" s="184" t="s">
        <v>316</v>
      </c>
      <c r="AV21" s="184">
        <v>-50</v>
      </c>
      <c r="AY21" s="150" t="s">
        <v>316</v>
      </c>
      <c r="AZ21" s="150">
        <v>-50</v>
      </c>
    </row>
    <row r="22" s="1" customFormat="1" ht="27" customHeight="1" spans="1:52">
      <c r="A22" s="5"/>
      <c r="B22" s="6"/>
      <c r="C22" s="7"/>
      <c r="D22" s="7"/>
      <c r="Q22" s="12" t="s">
        <v>97</v>
      </c>
      <c r="R22" s="12">
        <v>50</v>
      </c>
      <c r="S22" s="12">
        <v>50</v>
      </c>
      <c r="T22" s="25">
        <f t="shared" si="0"/>
        <v>100</v>
      </c>
      <c r="V22" s="12" t="s">
        <v>271</v>
      </c>
      <c r="W22" s="12">
        <v>-5</v>
      </c>
      <c r="AN22" s="12" t="s">
        <v>95</v>
      </c>
      <c r="AO22" s="12">
        <v>50</v>
      </c>
      <c r="AQ22" s="12" t="s">
        <v>104</v>
      </c>
      <c r="AR22" s="12">
        <v>50</v>
      </c>
      <c r="AU22" s="184" t="s">
        <v>64</v>
      </c>
      <c r="AV22" s="184">
        <v>200</v>
      </c>
      <c r="AY22" s="150" t="s">
        <v>64</v>
      </c>
      <c r="AZ22" s="150">
        <v>200</v>
      </c>
    </row>
    <row r="23" s="1" customFormat="1" ht="27" customHeight="1" spans="1:52">
      <c r="A23" s="5"/>
      <c r="B23" s="6"/>
      <c r="C23" s="7"/>
      <c r="D23" s="7"/>
      <c r="Q23" s="12" t="s">
        <v>330</v>
      </c>
      <c r="R23" s="12"/>
      <c r="S23" s="12">
        <v>50</v>
      </c>
      <c r="T23" s="25">
        <f t="shared" si="0"/>
        <v>50</v>
      </c>
      <c r="V23" s="12" t="s">
        <v>248</v>
      </c>
      <c r="W23" s="12">
        <v>-5</v>
      </c>
      <c r="AN23" s="12" t="s">
        <v>356</v>
      </c>
      <c r="AO23" s="12">
        <v>100</v>
      </c>
      <c r="AQ23" s="12" t="s">
        <v>100</v>
      </c>
      <c r="AR23" s="12">
        <v>100</v>
      </c>
      <c r="AU23" s="184" t="s">
        <v>340</v>
      </c>
      <c r="AV23" s="184">
        <v>150</v>
      </c>
      <c r="AY23" s="150" t="s">
        <v>340</v>
      </c>
      <c r="AZ23" s="150">
        <v>150</v>
      </c>
    </row>
    <row r="24" s="1" customFormat="1" ht="27" customHeight="1" spans="1:52">
      <c r="A24" s="5"/>
      <c r="B24" s="6"/>
      <c r="C24" s="7"/>
      <c r="D24" s="7"/>
      <c r="Q24" s="12" t="s">
        <v>94</v>
      </c>
      <c r="R24" s="12"/>
      <c r="S24" s="12">
        <v>50</v>
      </c>
      <c r="T24" s="25">
        <f t="shared" si="0"/>
        <v>50</v>
      </c>
      <c r="W24" s="1">
        <f>SUM(W5:W23)</f>
        <v>-310</v>
      </c>
      <c r="AN24" s="12" t="s">
        <v>105</v>
      </c>
      <c r="AO24" s="12">
        <v>100</v>
      </c>
      <c r="AQ24" s="12" t="s">
        <v>96</v>
      </c>
      <c r="AR24" s="12">
        <v>100</v>
      </c>
      <c r="AU24" s="184" t="s">
        <v>344</v>
      </c>
      <c r="AV24" s="184">
        <v>150</v>
      </c>
      <c r="AY24" s="150" t="s">
        <v>344</v>
      </c>
      <c r="AZ24" s="150">
        <v>150</v>
      </c>
    </row>
    <row r="25" s="1" customFormat="1" ht="27" customHeight="1" spans="1:52">
      <c r="A25" s="5"/>
      <c r="B25" s="6"/>
      <c r="C25" s="7"/>
      <c r="D25" s="7"/>
      <c r="R25" s="1">
        <f>SUM(R5:R24)</f>
        <v>900</v>
      </c>
      <c r="S25" s="1">
        <f>SUM(S5:S24)</f>
        <v>600</v>
      </c>
      <c r="T25" s="3">
        <f t="shared" si="0"/>
        <v>1500</v>
      </c>
      <c r="AN25" s="12" t="s">
        <v>359</v>
      </c>
      <c r="AO25" s="12">
        <v>50</v>
      </c>
      <c r="AQ25" s="12" t="s">
        <v>102</v>
      </c>
      <c r="AR25" s="12">
        <v>100</v>
      </c>
      <c r="AU25" s="184" t="s">
        <v>317</v>
      </c>
      <c r="AV25" s="184">
        <v>-100</v>
      </c>
      <c r="AY25" s="150" t="s">
        <v>317</v>
      </c>
      <c r="AZ25" s="150">
        <v>-100</v>
      </c>
    </row>
    <row r="26" s="1" customFormat="1" spans="1:52">
      <c r="A26" s="5"/>
      <c r="B26" s="6"/>
      <c r="C26" s="7"/>
      <c r="D26" s="7"/>
      <c r="AN26" s="12" t="s">
        <v>102</v>
      </c>
      <c r="AO26" s="12">
        <v>100</v>
      </c>
      <c r="AQ26" s="12" t="s">
        <v>76</v>
      </c>
      <c r="AR26" s="12">
        <v>100</v>
      </c>
      <c r="AU26" s="184" t="s">
        <v>209</v>
      </c>
      <c r="AV26" s="184">
        <v>200</v>
      </c>
      <c r="AY26" s="150" t="s">
        <v>209</v>
      </c>
      <c r="AZ26" s="150">
        <v>200</v>
      </c>
    </row>
    <row r="27" s="1" customFormat="1" spans="1:52">
      <c r="A27" s="5"/>
      <c r="B27" s="6"/>
      <c r="C27" s="7"/>
      <c r="D27" s="7"/>
      <c r="AN27" s="12" t="s">
        <v>360</v>
      </c>
      <c r="AO27" s="12">
        <v>150</v>
      </c>
      <c r="AQ27" s="12" t="s">
        <v>69</v>
      </c>
      <c r="AR27" s="12">
        <v>100</v>
      </c>
      <c r="AU27" s="184" t="s">
        <v>352</v>
      </c>
      <c r="AV27" s="184">
        <v>150</v>
      </c>
      <c r="AY27" s="150" t="s">
        <v>352</v>
      </c>
      <c r="AZ27" s="150">
        <v>150</v>
      </c>
    </row>
    <row r="28" s="1" customFormat="1" spans="1:52">
      <c r="A28" s="5"/>
      <c r="B28" s="6"/>
      <c r="C28" s="7"/>
      <c r="D28" s="7"/>
      <c r="AN28" s="12" t="s">
        <v>361</v>
      </c>
      <c r="AO28" s="12">
        <v>100</v>
      </c>
      <c r="AQ28" s="12" t="s">
        <v>79</v>
      </c>
      <c r="AR28" s="12">
        <v>50</v>
      </c>
      <c r="AU28" s="184" t="s">
        <v>69</v>
      </c>
      <c r="AV28" s="184">
        <v>250</v>
      </c>
      <c r="AY28" s="150" t="s">
        <v>69</v>
      </c>
      <c r="AZ28" s="150">
        <v>250</v>
      </c>
    </row>
    <row r="29" s="1" customFormat="1" spans="1:52">
      <c r="A29" s="5"/>
      <c r="B29" s="6"/>
      <c r="C29" s="7"/>
      <c r="D29" s="7"/>
      <c r="AN29" s="12" t="s">
        <v>96</v>
      </c>
      <c r="AO29" s="12">
        <v>100</v>
      </c>
      <c r="AQ29" s="12" t="s">
        <v>64</v>
      </c>
      <c r="AR29" s="12">
        <v>100</v>
      </c>
      <c r="AU29" s="184" t="s">
        <v>354</v>
      </c>
      <c r="AV29" s="184">
        <v>150</v>
      </c>
      <c r="AY29" s="150" t="s">
        <v>354</v>
      </c>
      <c r="AZ29" s="150">
        <v>150</v>
      </c>
    </row>
    <row r="30" s="1" customFormat="1" spans="1:52">
      <c r="A30" s="5"/>
      <c r="B30" s="6"/>
      <c r="C30" s="7"/>
      <c r="D30" s="7"/>
      <c r="AN30" s="12" t="s">
        <v>362</v>
      </c>
      <c r="AO30" s="12">
        <v>150</v>
      </c>
      <c r="AQ30" s="12" t="s">
        <v>89</v>
      </c>
      <c r="AR30" s="12">
        <v>50</v>
      </c>
      <c r="AU30" s="184" t="s">
        <v>237</v>
      </c>
      <c r="AV30" s="184">
        <v>-5</v>
      </c>
      <c r="AY30" s="186" t="s">
        <v>237</v>
      </c>
      <c r="AZ30" s="186">
        <v>-5</v>
      </c>
    </row>
    <row r="31" s="1" customFormat="1" spans="1:52">
      <c r="A31" s="5"/>
      <c r="B31" s="6"/>
      <c r="C31" s="7"/>
      <c r="D31" s="7"/>
      <c r="AN31" s="12" t="s">
        <v>79</v>
      </c>
      <c r="AO31" s="12">
        <v>100</v>
      </c>
      <c r="AQ31" s="12" t="s">
        <v>83</v>
      </c>
      <c r="AR31" s="12">
        <v>100</v>
      </c>
      <c r="AU31" s="184" t="s">
        <v>83</v>
      </c>
      <c r="AV31" s="184">
        <v>200</v>
      </c>
      <c r="AY31" s="150" t="s">
        <v>83</v>
      </c>
      <c r="AZ31" s="150">
        <v>200</v>
      </c>
    </row>
    <row r="32" s="1" customFormat="1" spans="1:52">
      <c r="A32" s="5"/>
      <c r="B32" s="6"/>
      <c r="C32" s="7"/>
      <c r="D32" s="7"/>
      <c r="AN32" s="12" t="s">
        <v>100</v>
      </c>
      <c r="AO32" s="12">
        <v>100</v>
      </c>
      <c r="AQ32" s="12" t="s">
        <v>91</v>
      </c>
      <c r="AR32" s="12">
        <v>50</v>
      </c>
      <c r="AU32" s="184" t="s">
        <v>62</v>
      </c>
      <c r="AV32" s="184">
        <v>-10</v>
      </c>
      <c r="AY32" s="186" t="s">
        <v>62</v>
      </c>
      <c r="AZ32" s="186">
        <v>-10</v>
      </c>
    </row>
    <row r="33" s="1" customFormat="1" spans="1:52">
      <c r="A33" s="5"/>
      <c r="B33" s="6"/>
      <c r="C33" s="7"/>
      <c r="D33" s="7"/>
      <c r="AN33" s="12" t="s">
        <v>259</v>
      </c>
      <c r="AO33" s="12">
        <v>100</v>
      </c>
      <c r="AQ33" s="12" t="s">
        <v>356</v>
      </c>
      <c r="AR33" s="12">
        <v>50</v>
      </c>
      <c r="AU33" s="184" t="s">
        <v>89</v>
      </c>
      <c r="AV33" s="184">
        <v>150</v>
      </c>
      <c r="AY33" s="150" t="s">
        <v>89</v>
      </c>
      <c r="AZ33" s="150">
        <v>150</v>
      </c>
    </row>
    <row r="34" s="1" customFormat="1" spans="1:52">
      <c r="A34" s="5"/>
      <c r="B34" s="6"/>
      <c r="C34" s="7"/>
      <c r="D34" s="7"/>
      <c r="AN34" s="12" t="s">
        <v>363</v>
      </c>
      <c r="AO34" s="12">
        <v>150</v>
      </c>
      <c r="AQ34" s="12" t="s">
        <v>108</v>
      </c>
      <c r="AR34" s="12">
        <v>50</v>
      </c>
      <c r="AU34" s="184" t="s">
        <v>272</v>
      </c>
      <c r="AV34" s="184">
        <v>-25</v>
      </c>
      <c r="AY34" s="186" t="s">
        <v>272</v>
      </c>
      <c r="AZ34" s="186">
        <v>-25</v>
      </c>
    </row>
    <row r="35" s="1" customFormat="1" spans="1:52">
      <c r="A35" s="5"/>
      <c r="B35" s="6"/>
      <c r="C35" s="7"/>
      <c r="D35" s="7"/>
      <c r="AN35" s="12" t="s">
        <v>104</v>
      </c>
      <c r="AO35" s="12">
        <v>100</v>
      </c>
      <c r="AQ35" s="12" t="s">
        <v>271</v>
      </c>
      <c r="AR35" s="12">
        <v>50</v>
      </c>
      <c r="AU35" s="184" t="s">
        <v>357</v>
      </c>
      <c r="AV35" s="184">
        <v>50</v>
      </c>
      <c r="AY35" s="150" t="s">
        <v>357</v>
      </c>
      <c r="AZ35" s="150">
        <v>50</v>
      </c>
    </row>
    <row r="36" s="1" customFormat="1" spans="1:52">
      <c r="A36" s="5"/>
      <c r="B36" s="6"/>
      <c r="C36" s="7"/>
      <c r="D36" s="7"/>
      <c r="AN36" s="12" t="s">
        <v>364</v>
      </c>
      <c r="AO36" s="12">
        <v>150</v>
      </c>
      <c r="AQ36" s="12" t="s">
        <v>97</v>
      </c>
      <c r="AR36" s="12">
        <v>100</v>
      </c>
      <c r="AU36" s="184" t="s">
        <v>97</v>
      </c>
      <c r="AV36" s="184">
        <v>500</v>
      </c>
      <c r="AY36" s="150" t="s">
        <v>97</v>
      </c>
      <c r="AZ36" s="150">
        <v>500</v>
      </c>
    </row>
    <row r="37" spans="41:52">
      <c r="AO37" s="1">
        <f>SUM(AO5:AO36)</f>
        <v>3750</v>
      </c>
      <c r="AQ37" s="12" t="s">
        <v>330</v>
      </c>
      <c r="AR37" s="12">
        <v>50</v>
      </c>
      <c r="AU37" s="184" t="s">
        <v>358</v>
      </c>
      <c r="AV37" s="184">
        <v>150</v>
      </c>
      <c r="AY37" s="150" t="s">
        <v>358</v>
      </c>
      <c r="AZ37" s="150">
        <v>150</v>
      </c>
    </row>
    <row r="38" spans="43:52">
      <c r="AQ38" s="12" t="s">
        <v>94</v>
      </c>
      <c r="AR38" s="12">
        <v>50</v>
      </c>
      <c r="AU38" s="184" t="s">
        <v>108</v>
      </c>
      <c r="AV38" s="184">
        <v>250</v>
      </c>
      <c r="AY38" s="150" t="s">
        <v>108</v>
      </c>
      <c r="AZ38" s="150">
        <v>250</v>
      </c>
    </row>
    <row r="39" spans="43:52">
      <c r="AQ39" s="12" t="s">
        <v>264</v>
      </c>
      <c r="AR39" s="12">
        <v>-10</v>
      </c>
      <c r="AU39" s="184" t="s">
        <v>77</v>
      </c>
      <c r="AV39" s="184">
        <v>200</v>
      </c>
      <c r="AY39" s="186" t="s">
        <v>77</v>
      </c>
      <c r="AZ39" s="186">
        <v>200</v>
      </c>
    </row>
    <row r="40" spans="43:52">
      <c r="AQ40" s="12" t="s">
        <v>252</v>
      </c>
      <c r="AR40" s="12">
        <v>-10</v>
      </c>
      <c r="AU40" s="184" t="s">
        <v>95</v>
      </c>
      <c r="AV40" s="184">
        <v>150</v>
      </c>
      <c r="AY40" s="150" t="s">
        <v>95</v>
      </c>
      <c r="AZ40" s="150">
        <v>150</v>
      </c>
    </row>
    <row r="41" spans="43:52">
      <c r="AQ41" s="12" t="s">
        <v>272</v>
      </c>
      <c r="AR41" s="12">
        <v>-20</v>
      </c>
      <c r="AU41" s="184" t="s">
        <v>356</v>
      </c>
      <c r="AV41" s="184">
        <v>150</v>
      </c>
      <c r="AY41" s="150" t="s">
        <v>356</v>
      </c>
      <c r="AZ41" s="150">
        <v>150</v>
      </c>
    </row>
    <row r="42" spans="43:52">
      <c r="AQ42" s="12" t="s">
        <v>62</v>
      </c>
      <c r="AR42" s="12">
        <v>-10</v>
      </c>
      <c r="AU42" s="184" t="s">
        <v>80</v>
      </c>
      <c r="AV42" s="184">
        <v>-20</v>
      </c>
      <c r="AY42" s="186" t="s">
        <v>80</v>
      </c>
      <c r="AZ42" s="186">
        <v>-100</v>
      </c>
    </row>
    <row r="43" spans="43:52">
      <c r="AQ43" s="12" t="s">
        <v>82</v>
      </c>
      <c r="AR43" s="12">
        <v>-20</v>
      </c>
      <c r="AU43" s="141" t="s">
        <v>82</v>
      </c>
      <c r="AV43" s="184">
        <v>-80</v>
      </c>
      <c r="AW43" s="188" t="s">
        <v>365</v>
      </c>
      <c r="AY43" s="150" t="s">
        <v>105</v>
      </c>
      <c r="AZ43" s="150">
        <v>150</v>
      </c>
    </row>
    <row r="44" spans="43:52">
      <c r="AQ44" s="12" t="s">
        <v>336</v>
      </c>
      <c r="AR44" s="12">
        <v>-20</v>
      </c>
      <c r="AU44" s="141" t="s">
        <v>336</v>
      </c>
      <c r="AV44" s="184">
        <v>-80</v>
      </c>
      <c r="AW44" s="188"/>
      <c r="AY44" s="189" t="s">
        <v>349</v>
      </c>
      <c r="AZ44" s="189">
        <v>300</v>
      </c>
    </row>
    <row r="45" spans="43:52">
      <c r="AQ45" s="12" t="s">
        <v>80</v>
      </c>
      <c r="AR45" s="12">
        <v>-20</v>
      </c>
      <c r="AU45" s="141" t="s">
        <v>80</v>
      </c>
      <c r="AV45" s="184">
        <v>-80</v>
      </c>
      <c r="AW45" s="188"/>
      <c r="AY45" s="150" t="s">
        <v>343</v>
      </c>
      <c r="AZ45" s="150">
        <v>200</v>
      </c>
    </row>
    <row r="46" spans="43:52">
      <c r="AQ46" s="12" t="s">
        <v>261</v>
      </c>
      <c r="AR46" s="12">
        <v>-20</v>
      </c>
      <c r="AU46" s="141" t="s">
        <v>261</v>
      </c>
      <c r="AV46" s="184">
        <v>-80</v>
      </c>
      <c r="AW46" s="188"/>
      <c r="AY46" s="150" t="s">
        <v>359</v>
      </c>
      <c r="AZ46" s="150">
        <v>50</v>
      </c>
    </row>
    <row r="47" spans="43:52">
      <c r="AQ47" s="12" t="s">
        <v>101</v>
      </c>
      <c r="AR47" s="12">
        <v>-20</v>
      </c>
      <c r="AU47" s="141" t="s">
        <v>101</v>
      </c>
      <c r="AV47" s="184">
        <v>-80</v>
      </c>
      <c r="AW47" s="188"/>
      <c r="AY47" s="186" t="s">
        <v>71</v>
      </c>
      <c r="AZ47" s="186">
        <v>200</v>
      </c>
    </row>
    <row r="48" spans="43:52">
      <c r="AQ48" s="180" t="s">
        <v>329</v>
      </c>
      <c r="AR48" s="181">
        <v>-80</v>
      </c>
      <c r="AU48" s="184" t="s">
        <v>105</v>
      </c>
      <c r="AV48" s="184">
        <v>150</v>
      </c>
      <c r="AY48" s="150" t="s">
        <v>102</v>
      </c>
      <c r="AZ48" s="150">
        <v>200</v>
      </c>
    </row>
    <row r="49" spans="43:52">
      <c r="AQ49" s="180" t="s">
        <v>321</v>
      </c>
      <c r="AR49" s="181">
        <v>-40</v>
      </c>
      <c r="AU49" s="184" t="s">
        <v>349</v>
      </c>
      <c r="AV49" s="184">
        <v>300</v>
      </c>
      <c r="AY49" s="186" t="s">
        <v>264</v>
      </c>
      <c r="AZ49" s="186">
        <v>-10</v>
      </c>
    </row>
    <row r="50" spans="43:52">
      <c r="AQ50" s="12" t="s">
        <v>272</v>
      </c>
      <c r="AR50" s="12">
        <v>-5</v>
      </c>
      <c r="AU50" s="184" t="s">
        <v>343</v>
      </c>
      <c r="AV50" s="184">
        <v>200</v>
      </c>
      <c r="AY50" s="150" t="s">
        <v>361</v>
      </c>
      <c r="AZ50" s="150">
        <v>100</v>
      </c>
    </row>
    <row r="51" spans="43:52">
      <c r="AQ51" s="12" t="s">
        <v>237</v>
      </c>
      <c r="AR51" s="12">
        <v>-5</v>
      </c>
      <c r="AU51" s="184" t="s">
        <v>359</v>
      </c>
      <c r="AV51" s="184">
        <v>50</v>
      </c>
      <c r="AY51" s="150" t="s">
        <v>360</v>
      </c>
      <c r="AZ51" s="150">
        <v>150</v>
      </c>
    </row>
    <row r="52" spans="43:52">
      <c r="AQ52" s="12" t="s">
        <v>252</v>
      </c>
      <c r="AR52" s="12">
        <v>-5</v>
      </c>
      <c r="AU52" s="184" t="s">
        <v>71</v>
      </c>
      <c r="AV52" s="184">
        <v>200</v>
      </c>
      <c r="AY52" s="150" t="s">
        <v>96</v>
      </c>
      <c r="AZ52" s="150">
        <v>200</v>
      </c>
    </row>
    <row r="53" spans="43:52">
      <c r="AQ53" s="12" t="s">
        <v>78</v>
      </c>
      <c r="AR53" s="12">
        <v>-5</v>
      </c>
      <c r="AU53" s="184" t="s">
        <v>102</v>
      </c>
      <c r="AV53" s="184">
        <v>200</v>
      </c>
      <c r="AY53" s="150" t="s">
        <v>362</v>
      </c>
      <c r="AZ53" s="150">
        <v>150</v>
      </c>
    </row>
    <row r="54" spans="43:52">
      <c r="AQ54" s="12" t="s">
        <v>270</v>
      </c>
      <c r="AR54" s="12">
        <v>-5</v>
      </c>
      <c r="AU54" s="184" t="s">
        <v>264</v>
      </c>
      <c r="AV54" s="184">
        <v>-10</v>
      </c>
      <c r="AY54" s="186" t="s">
        <v>271</v>
      </c>
      <c r="AZ54" s="186">
        <v>45</v>
      </c>
    </row>
    <row r="55" spans="43:52">
      <c r="AQ55" s="12" t="s">
        <v>244</v>
      </c>
      <c r="AR55" s="12">
        <v>-5</v>
      </c>
      <c r="AU55" s="184" t="s">
        <v>361</v>
      </c>
      <c r="AV55" s="184">
        <v>100</v>
      </c>
      <c r="AY55" s="150" t="s">
        <v>336</v>
      </c>
      <c r="AZ55" s="150">
        <v>-100</v>
      </c>
    </row>
    <row r="56" spans="43:52">
      <c r="AQ56" s="12" t="s">
        <v>271</v>
      </c>
      <c r="AR56" s="12">
        <v>-5</v>
      </c>
      <c r="AU56" s="184" t="s">
        <v>360</v>
      </c>
      <c r="AV56" s="184">
        <v>150</v>
      </c>
      <c r="AY56" s="150" t="s">
        <v>79</v>
      </c>
      <c r="AZ56" s="150">
        <v>150</v>
      </c>
    </row>
    <row r="57" spans="43:52">
      <c r="AQ57" s="12" t="s">
        <v>248</v>
      </c>
      <c r="AR57" s="12">
        <v>-5</v>
      </c>
      <c r="AU57" s="184" t="s">
        <v>96</v>
      </c>
      <c r="AV57" s="184">
        <v>200</v>
      </c>
      <c r="AY57" s="150" t="s">
        <v>100</v>
      </c>
      <c r="AZ57" s="150">
        <v>200</v>
      </c>
    </row>
    <row r="58" spans="43:52">
      <c r="AQ58" s="180" t="s">
        <v>318</v>
      </c>
      <c r="AR58" s="12">
        <v>-290</v>
      </c>
      <c r="AU58" s="184" t="s">
        <v>362</v>
      </c>
      <c r="AV58" s="184">
        <v>150</v>
      </c>
      <c r="AY58" s="186" t="s">
        <v>259</v>
      </c>
      <c r="AZ58" s="186">
        <v>100</v>
      </c>
    </row>
    <row r="59" spans="43:52">
      <c r="AQ59" s="180" t="s">
        <v>321</v>
      </c>
      <c r="AR59" s="12">
        <v>-250</v>
      </c>
      <c r="AU59" s="184" t="s">
        <v>271</v>
      </c>
      <c r="AV59" s="184">
        <v>45</v>
      </c>
      <c r="AY59" s="186" t="s">
        <v>252</v>
      </c>
      <c r="AZ59" s="186">
        <v>-15</v>
      </c>
    </row>
    <row r="60" spans="43:52">
      <c r="AQ60" s="180" t="s">
        <v>325</v>
      </c>
      <c r="AR60" s="12">
        <v>-320</v>
      </c>
      <c r="AU60" s="184" t="s">
        <v>336</v>
      </c>
      <c r="AV60" s="184">
        <v>-20</v>
      </c>
      <c r="AY60" s="150" t="s">
        <v>363</v>
      </c>
      <c r="AZ60" s="150">
        <v>150</v>
      </c>
    </row>
    <row r="61" spans="43:52">
      <c r="AQ61" s="180" t="s">
        <v>326</v>
      </c>
      <c r="AR61" s="12">
        <v>-60</v>
      </c>
      <c r="AU61" s="184" t="s">
        <v>79</v>
      </c>
      <c r="AV61" s="184">
        <v>150</v>
      </c>
      <c r="AY61" s="150" t="s">
        <v>104</v>
      </c>
      <c r="AZ61" s="150">
        <v>150</v>
      </c>
    </row>
    <row r="62" spans="43:52">
      <c r="AQ62" s="180" t="s">
        <v>329</v>
      </c>
      <c r="AR62" s="12">
        <v>-200</v>
      </c>
      <c r="AU62" s="184" t="s">
        <v>100</v>
      </c>
      <c r="AV62" s="184">
        <v>200</v>
      </c>
      <c r="AY62" s="150" t="s">
        <v>101</v>
      </c>
      <c r="AZ62" s="150">
        <v>-100</v>
      </c>
    </row>
    <row r="63" spans="43:52">
      <c r="AQ63" s="180" t="s">
        <v>318</v>
      </c>
      <c r="AR63" s="12">
        <v>-320</v>
      </c>
      <c r="AU63" s="184" t="s">
        <v>259</v>
      </c>
      <c r="AV63" s="184">
        <v>100</v>
      </c>
      <c r="AY63" s="150" t="s">
        <v>339</v>
      </c>
      <c r="AZ63" s="150">
        <v>200</v>
      </c>
    </row>
    <row r="64" spans="43:52">
      <c r="AQ64" s="180" t="s">
        <v>321</v>
      </c>
      <c r="AR64" s="12">
        <v>-120</v>
      </c>
      <c r="AU64" s="184" t="s">
        <v>252</v>
      </c>
      <c r="AV64" s="184">
        <v>-15</v>
      </c>
      <c r="AY64" s="150" t="s">
        <v>364</v>
      </c>
      <c r="AZ64" s="150">
        <v>150</v>
      </c>
    </row>
    <row r="65" spans="43:52">
      <c r="AQ65" s="180" t="s">
        <v>325</v>
      </c>
      <c r="AR65" s="12">
        <v>-10</v>
      </c>
      <c r="AU65" s="184" t="s">
        <v>363</v>
      </c>
      <c r="AV65" s="184">
        <v>150</v>
      </c>
      <c r="AY65" s="186" t="s">
        <v>270</v>
      </c>
      <c r="AZ65" s="186">
        <v>-35</v>
      </c>
    </row>
    <row r="66" spans="43:52">
      <c r="AQ66" s="180" t="s">
        <v>326</v>
      </c>
      <c r="AR66" s="12">
        <v>-50</v>
      </c>
      <c r="AU66" s="184" t="s">
        <v>104</v>
      </c>
      <c r="AV66" s="184">
        <v>150</v>
      </c>
      <c r="AY66" s="186" t="s">
        <v>244</v>
      </c>
      <c r="AZ66" s="186">
        <v>-5</v>
      </c>
    </row>
    <row r="67" spans="43:54">
      <c r="AQ67" s="180" t="s">
        <v>329</v>
      </c>
      <c r="AR67" s="12">
        <v>-100</v>
      </c>
      <c r="AU67" s="184" t="s">
        <v>101</v>
      </c>
      <c r="AV67" s="184">
        <v>-20</v>
      </c>
      <c r="AY67" s="186" t="s">
        <v>189</v>
      </c>
      <c r="AZ67" s="186">
        <v>200</v>
      </c>
      <c r="BB67" s="1">
        <v>-2010</v>
      </c>
    </row>
    <row r="68" spans="43:54">
      <c r="AQ68" s="180" t="s">
        <v>318</v>
      </c>
      <c r="AR68" s="12">
        <v>-500</v>
      </c>
      <c r="AU68" s="184" t="s">
        <v>339</v>
      </c>
      <c r="AV68" s="184">
        <v>200</v>
      </c>
      <c r="AY68" s="150" t="s">
        <v>329</v>
      </c>
      <c r="AZ68" s="152">
        <v>-720</v>
      </c>
      <c r="BA68" s="1" t="s">
        <v>366</v>
      </c>
      <c r="BB68" s="187">
        <f>720/37</f>
        <v>19.4594594594595</v>
      </c>
    </row>
    <row r="69" spans="43:52">
      <c r="AQ69" s="180" t="s">
        <v>321</v>
      </c>
      <c r="AR69" s="12">
        <v>-50</v>
      </c>
      <c r="AU69" s="184" t="s">
        <v>364</v>
      </c>
      <c r="AV69" s="184">
        <v>150</v>
      </c>
      <c r="AW69" s="1" t="s">
        <v>345</v>
      </c>
      <c r="AZ69" s="1">
        <f>SUM(AZ5:AZ68)</f>
        <v>1770</v>
      </c>
    </row>
    <row r="70" spans="43:54">
      <c r="AQ70" s="180" t="s">
        <v>326</v>
      </c>
      <c r="AR70" s="12">
        <v>-10</v>
      </c>
      <c r="AU70" s="184" t="s">
        <v>270</v>
      </c>
      <c r="AV70" s="184">
        <v>-35</v>
      </c>
      <c r="BA70" s="1" t="s">
        <v>367</v>
      </c>
      <c r="BB70" s="1">
        <f>AZ68+AZ14+AZ12</f>
        <v>-1790</v>
      </c>
    </row>
    <row r="71" spans="43:54">
      <c r="AQ71" s="180" t="s">
        <v>329</v>
      </c>
      <c r="AR71" s="12">
        <v>-60</v>
      </c>
      <c r="AU71" s="184" t="s">
        <v>244</v>
      </c>
      <c r="AV71" s="184">
        <v>-5</v>
      </c>
      <c r="BA71" s="1" t="s">
        <v>368</v>
      </c>
      <c r="BB71" s="1">
        <v>5570</v>
      </c>
    </row>
    <row r="72" spans="43:54">
      <c r="AQ72" s="180" t="s">
        <v>318</v>
      </c>
      <c r="AR72" s="12">
        <v>-50</v>
      </c>
      <c r="AU72" s="184" t="s">
        <v>189</v>
      </c>
      <c r="AV72" s="184">
        <v>200</v>
      </c>
      <c r="BA72" s="1" t="s">
        <v>369</v>
      </c>
      <c r="BB72" s="1">
        <v>-2010</v>
      </c>
    </row>
    <row r="73" spans="43:48">
      <c r="AQ73" s="180" t="s">
        <v>321</v>
      </c>
      <c r="AR73" s="12">
        <v>-80</v>
      </c>
      <c r="AU73" s="141" t="s">
        <v>329</v>
      </c>
      <c r="AV73" s="184">
        <v>-720</v>
      </c>
    </row>
    <row r="74" spans="43:44">
      <c r="AQ74" s="180" t="s">
        <v>318</v>
      </c>
      <c r="AR74" s="12">
        <v>-30</v>
      </c>
    </row>
    <row r="75" spans="43:44">
      <c r="AQ75" s="180" t="s">
        <v>329</v>
      </c>
      <c r="AR75" s="12">
        <v>-20</v>
      </c>
    </row>
    <row r="76" spans="43:44">
      <c r="AQ76" s="180" t="s">
        <v>318</v>
      </c>
      <c r="AR76" s="12">
        <v>-1570</v>
      </c>
    </row>
    <row r="77" spans="43:44">
      <c r="AQ77" s="180" t="s">
        <v>326</v>
      </c>
      <c r="AR77" s="12">
        <v>-240</v>
      </c>
    </row>
    <row r="78" spans="43:44">
      <c r="AQ78" s="180" t="s">
        <v>329</v>
      </c>
      <c r="AR78" s="12">
        <v>-190</v>
      </c>
    </row>
    <row r="79" spans="43:44">
      <c r="AQ79" s="180" t="s">
        <v>318</v>
      </c>
      <c r="AR79" s="12">
        <v>-30</v>
      </c>
    </row>
    <row r="80" spans="43:44">
      <c r="AQ80" s="180" t="s">
        <v>321</v>
      </c>
      <c r="AR80" s="12">
        <v>-160</v>
      </c>
    </row>
    <row r="81" spans="43:44">
      <c r="AQ81" s="180" t="s">
        <v>326</v>
      </c>
      <c r="AR81" s="12">
        <v>-20</v>
      </c>
    </row>
    <row r="82" spans="43:44">
      <c r="AQ82" s="180" t="s">
        <v>329</v>
      </c>
      <c r="AR82" s="12">
        <v>-70</v>
      </c>
    </row>
    <row r="83" spans="43:44">
      <c r="AQ83" s="180" t="s">
        <v>318</v>
      </c>
      <c r="AR83" s="12">
        <v>-360</v>
      </c>
    </row>
    <row r="84" spans="43:44">
      <c r="AQ84" s="180" t="s">
        <v>318</v>
      </c>
      <c r="AR84" s="12">
        <v>-10</v>
      </c>
    </row>
    <row r="85" spans="43:44">
      <c r="AQ85" s="180" t="s">
        <v>321</v>
      </c>
      <c r="AR85" s="12">
        <v>-40</v>
      </c>
    </row>
    <row r="86" spans="43:44">
      <c r="AQ86" s="180" t="s">
        <v>326</v>
      </c>
      <c r="AR86" s="12">
        <v>-20</v>
      </c>
    </row>
    <row r="87" spans="43:44">
      <c r="AQ87" s="12" t="s">
        <v>97</v>
      </c>
      <c r="AR87" s="12">
        <v>400</v>
      </c>
    </row>
    <row r="88" spans="43:44">
      <c r="AQ88" s="12" t="s">
        <v>319</v>
      </c>
      <c r="AR88" s="12">
        <v>150</v>
      </c>
    </row>
    <row r="89" spans="43:44">
      <c r="AQ89" s="12" t="s">
        <v>322</v>
      </c>
      <c r="AR89" s="12">
        <v>100</v>
      </c>
    </row>
    <row r="90" spans="43:44">
      <c r="AQ90" s="12" t="s">
        <v>76</v>
      </c>
      <c r="AR90" s="12">
        <v>50</v>
      </c>
    </row>
    <row r="91" spans="43:44">
      <c r="AQ91" s="12" t="s">
        <v>330</v>
      </c>
      <c r="AR91" s="12">
        <v>200</v>
      </c>
    </row>
    <row r="92" spans="43:44">
      <c r="AQ92" s="12" t="s">
        <v>91</v>
      </c>
      <c r="AR92" s="12">
        <v>100</v>
      </c>
    </row>
    <row r="93" spans="43:44">
      <c r="AQ93" s="12" t="s">
        <v>64</v>
      </c>
      <c r="AR93" s="12">
        <v>100</v>
      </c>
    </row>
    <row r="94" spans="43:44">
      <c r="AQ94" s="12" t="s">
        <v>340</v>
      </c>
      <c r="AR94" s="12">
        <v>150</v>
      </c>
    </row>
    <row r="95" spans="43:44">
      <c r="AQ95" s="12" t="s">
        <v>344</v>
      </c>
      <c r="AR95" s="12">
        <v>150</v>
      </c>
    </row>
    <row r="96" spans="43:44">
      <c r="AQ96" s="12" t="s">
        <v>209</v>
      </c>
      <c r="AR96" s="12">
        <v>100</v>
      </c>
    </row>
    <row r="97" spans="43:44">
      <c r="AQ97" s="12" t="s">
        <v>352</v>
      </c>
      <c r="AR97" s="12">
        <v>150</v>
      </c>
    </row>
    <row r="98" spans="43:44">
      <c r="AQ98" s="12" t="s">
        <v>69</v>
      </c>
      <c r="AR98" s="12">
        <v>150</v>
      </c>
    </row>
    <row r="99" spans="43:44">
      <c r="AQ99" s="12" t="s">
        <v>354</v>
      </c>
      <c r="AR99" s="12">
        <v>150</v>
      </c>
    </row>
    <row r="100" spans="43:44">
      <c r="AQ100" s="12" t="s">
        <v>83</v>
      </c>
      <c r="AR100" s="12">
        <v>100</v>
      </c>
    </row>
    <row r="101" spans="43:44">
      <c r="AQ101" s="12" t="s">
        <v>89</v>
      </c>
      <c r="AR101" s="12">
        <v>100</v>
      </c>
    </row>
    <row r="102" spans="43:44">
      <c r="AQ102" s="12" t="s">
        <v>357</v>
      </c>
      <c r="AR102" s="12">
        <v>50</v>
      </c>
    </row>
    <row r="103" spans="43:44">
      <c r="AQ103" s="12" t="s">
        <v>358</v>
      </c>
      <c r="AR103" s="12">
        <v>150</v>
      </c>
    </row>
    <row r="104" spans="43:44">
      <c r="AQ104" s="12" t="s">
        <v>108</v>
      </c>
      <c r="AR104" s="12">
        <v>200</v>
      </c>
    </row>
    <row r="105" spans="43:44">
      <c r="AQ105" s="12" t="s">
        <v>95</v>
      </c>
      <c r="AR105" s="12">
        <v>50</v>
      </c>
    </row>
    <row r="106" spans="43:44">
      <c r="AQ106" s="12" t="s">
        <v>356</v>
      </c>
      <c r="AR106" s="12">
        <v>100</v>
      </c>
    </row>
    <row r="107" spans="43:44">
      <c r="AQ107" s="12" t="s">
        <v>105</v>
      </c>
      <c r="AR107" s="12">
        <v>100</v>
      </c>
    </row>
    <row r="108" spans="43:44">
      <c r="AQ108" s="12" t="s">
        <v>359</v>
      </c>
      <c r="AR108" s="12">
        <v>50</v>
      </c>
    </row>
    <row r="109" spans="43:44">
      <c r="AQ109" s="12" t="s">
        <v>102</v>
      </c>
      <c r="AR109" s="12">
        <v>100</v>
      </c>
    </row>
    <row r="110" spans="43:44">
      <c r="AQ110" s="12" t="s">
        <v>360</v>
      </c>
      <c r="AR110" s="12">
        <v>150</v>
      </c>
    </row>
    <row r="111" spans="43:44">
      <c r="AQ111" s="12" t="s">
        <v>361</v>
      </c>
      <c r="AR111" s="12">
        <v>100</v>
      </c>
    </row>
    <row r="112" spans="43:44">
      <c r="AQ112" s="12" t="s">
        <v>96</v>
      </c>
      <c r="AR112" s="12">
        <v>100</v>
      </c>
    </row>
    <row r="113" spans="43:44">
      <c r="AQ113" s="12" t="s">
        <v>362</v>
      </c>
      <c r="AR113" s="12">
        <v>150</v>
      </c>
    </row>
    <row r="114" spans="43:44">
      <c r="AQ114" s="12" t="s">
        <v>79</v>
      </c>
      <c r="AR114" s="12">
        <v>100</v>
      </c>
    </row>
    <row r="115" spans="43:44">
      <c r="AQ115" s="12" t="s">
        <v>100</v>
      </c>
      <c r="AR115" s="12">
        <v>100</v>
      </c>
    </row>
    <row r="116" spans="43:44">
      <c r="AQ116" s="12" t="s">
        <v>259</v>
      </c>
      <c r="AR116" s="12">
        <v>100</v>
      </c>
    </row>
    <row r="117" spans="43:44">
      <c r="AQ117" s="12" t="s">
        <v>363</v>
      </c>
      <c r="AR117" s="12">
        <v>150</v>
      </c>
    </row>
    <row r="118" spans="43:44">
      <c r="AQ118" s="12" t="s">
        <v>104</v>
      </c>
      <c r="AR118" s="12">
        <v>100</v>
      </c>
    </row>
    <row r="119" spans="43:44">
      <c r="AQ119" s="12" t="s">
        <v>364</v>
      </c>
      <c r="AR119" s="12">
        <v>150</v>
      </c>
    </row>
    <row r="120" spans="44:44">
      <c r="AR120" s="1">
        <f>SUM(AR5:AR119)</f>
        <v>1770</v>
      </c>
    </row>
  </sheetData>
  <autoFilter ref="AY4:BB72">
    <extLst/>
  </autoFilter>
  <mergeCells count="5">
    <mergeCell ref="A1:F1"/>
    <mergeCell ref="A2:F2"/>
    <mergeCell ref="R3:T3"/>
    <mergeCell ref="A15:B15"/>
    <mergeCell ref="AW43:AW47"/>
  </mergeCells>
  <pageMargins left="0.75" right="0.75" top="1" bottom="1" header="0.5" footer="0.5"/>
  <headerFooter/>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BK137"/>
  <sheetViews>
    <sheetView zoomScale="90" zoomScaleNormal="90" workbookViewId="0">
      <pane xSplit="2" ySplit="3" topLeftCell="C17" activePane="bottomRight" state="frozen"/>
      <selection/>
      <selection pane="topRight"/>
      <selection pane="bottomLeft"/>
      <selection pane="bottomRight" activeCell="A24" sqref="$A24:$XFD24"/>
    </sheetView>
  </sheetViews>
  <sheetFormatPr defaultColWidth="9" defaultRowHeight="13.5"/>
  <cols>
    <col min="1" max="1" width="5.80833333333333" customWidth="1"/>
    <col min="2" max="2" width="9.775" customWidth="1"/>
    <col min="3" max="3" width="9.08333333333333" customWidth="1"/>
    <col min="4" max="4" width="9.775" customWidth="1"/>
    <col min="5" max="5" width="55" customWidth="1"/>
    <col min="6" max="6" width="48.25" customWidth="1"/>
    <col min="7" max="7" width="7" customWidth="1"/>
    <col min="8" max="8" width="7.625" customWidth="1"/>
    <col min="9" max="9" width="9.125" customWidth="1"/>
    <col min="10" max="10" width="7.875" customWidth="1"/>
    <col min="13" max="13" width="5.625" customWidth="1"/>
    <col min="17" max="17" width="2.375" customWidth="1"/>
    <col min="20" max="20" width="1.5" customWidth="1"/>
    <col min="23" max="23" width="2.25" customWidth="1"/>
    <col min="26" max="26" width="1.875" customWidth="1"/>
    <col min="29" max="29" width="1.875" customWidth="1"/>
    <col min="32" max="32" width="2.125" customWidth="1"/>
    <col min="35" max="35" width="2.5" customWidth="1"/>
    <col min="38" max="38" width="3.46666666666667" customWidth="1"/>
    <col min="40" max="40" width="5.875" customWidth="1"/>
    <col min="41" max="42" width="6.75" customWidth="1"/>
    <col min="44" max="44" width="10.6916666666667" customWidth="1"/>
    <col min="45" max="45" width="2.075" customWidth="1"/>
    <col min="48" max="48" width="2.63333333333333" customWidth="1"/>
    <col min="51" max="51" width="1.38333333333333" customWidth="1"/>
    <col min="54" max="54" width="3.89166666666667" customWidth="1"/>
    <col min="56" max="56" width="12.625"/>
    <col min="61" max="61" width="11.8" customWidth="1"/>
  </cols>
  <sheetData>
    <row r="1" s="1" customFormat="1" customHeight="1" spans="1:9">
      <c r="A1" s="7"/>
      <c r="B1" s="8"/>
      <c r="C1" s="7"/>
      <c r="D1" s="7"/>
      <c r="E1" s="7"/>
      <c r="F1" s="7"/>
      <c r="H1" s="7"/>
      <c r="I1" s="7"/>
    </row>
    <row r="2" s="1" customFormat="1" ht="39.15" customHeight="1" spans="1:55">
      <c r="A2" s="9" t="s">
        <v>370</v>
      </c>
      <c r="B2" s="10"/>
      <c r="C2" s="11"/>
      <c r="D2" s="11"/>
      <c r="E2" s="11"/>
      <c r="F2" s="11"/>
      <c r="H2" s="7"/>
      <c r="I2" s="7"/>
      <c r="AN2" s="1">
        <v>12</v>
      </c>
      <c r="AO2" s="1">
        <v>13</v>
      </c>
      <c r="AP2" s="1">
        <v>17</v>
      </c>
      <c r="AQ2" s="1" t="s">
        <v>371</v>
      </c>
      <c r="BC2" s="1" t="s">
        <v>372</v>
      </c>
    </row>
    <row r="3" s="2" customFormat="1" ht="35" customHeight="1" spans="1:63">
      <c r="A3" s="12" t="s">
        <v>1</v>
      </c>
      <c r="B3" s="13" t="s">
        <v>2</v>
      </c>
      <c r="C3" s="14" t="s">
        <v>3</v>
      </c>
      <c r="D3" s="14" t="s">
        <v>4</v>
      </c>
      <c r="E3" s="12" t="s">
        <v>5</v>
      </c>
      <c r="F3" s="12" t="s">
        <v>6</v>
      </c>
      <c r="H3" s="33">
        <v>1</v>
      </c>
      <c r="I3" s="35" t="s">
        <v>373</v>
      </c>
      <c r="J3" s="1"/>
      <c r="K3" s="1"/>
      <c r="O3" s="33">
        <v>5</v>
      </c>
      <c r="P3" s="35" t="s">
        <v>374</v>
      </c>
      <c r="R3" s="33">
        <v>6</v>
      </c>
      <c r="S3" s="35" t="s">
        <v>374</v>
      </c>
      <c r="U3" s="33">
        <v>8</v>
      </c>
      <c r="V3" s="35" t="s">
        <v>375</v>
      </c>
      <c r="X3" s="33">
        <v>10</v>
      </c>
      <c r="Y3" s="35" t="s">
        <v>376</v>
      </c>
      <c r="AA3" s="33">
        <v>11</v>
      </c>
      <c r="AB3" s="35" t="s">
        <v>376</v>
      </c>
      <c r="AD3" s="33">
        <v>14</v>
      </c>
      <c r="AE3" s="35" t="s">
        <v>377</v>
      </c>
      <c r="AG3" s="33">
        <v>15</v>
      </c>
      <c r="AH3" s="35" t="s">
        <v>377</v>
      </c>
      <c r="AJ3" s="33">
        <v>16</v>
      </c>
      <c r="AK3" s="35" t="s">
        <v>376</v>
      </c>
      <c r="AL3" s="68"/>
      <c r="AM3" s="142" t="s">
        <v>378</v>
      </c>
      <c r="AN3" s="2">
        <v>10.25</v>
      </c>
      <c r="AO3" s="2">
        <v>10.26</v>
      </c>
      <c r="AP3" s="132">
        <v>10.3</v>
      </c>
      <c r="AQ3" s="2" t="s">
        <v>379</v>
      </c>
      <c r="AR3" s="2" t="s">
        <v>12</v>
      </c>
      <c r="AT3" s="33">
        <v>18</v>
      </c>
      <c r="AU3" s="35" t="s">
        <v>380</v>
      </c>
      <c r="AV3" s="68"/>
      <c r="AW3" s="33">
        <v>19</v>
      </c>
      <c r="AX3" s="35" t="s">
        <v>381</v>
      </c>
      <c r="AY3" s="68"/>
      <c r="AZ3" s="33">
        <v>20</v>
      </c>
      <c r="BA3" s="35" t="s">
        <v>382</v>
      </c>
      <c r="BC3" s="33">
        <v>21</v>
      </c>
      <c r="BD3" s="35" t="s">
        <v>382</v>
      </c>
      <c r="BH3" s="158" t="s">
        <v>383</v>
      </c>
      <c r="BI3" s="159" t="s">
        <v>384</v>
      </c>
      <c r="BJ3" s="4"/>
      <c r="BK3" s="4"/>
    </row>
    <row r="4" s="3" customFormat="1" ht="40.75" customHeight="1" spans="1:63">
      <c r="A4" s="15">
        <v>1</v>
      </c>
      <c r="B4" s="16" t="s">
        <v>385</v>
      </c>
      <c r="C4" s="127">
        <v>100</v>
      </c>
      <c r="D4" s="18"/>
      <c r="E4" s="19"/>
      <c r="F4" s="128" t="s">
        <v>386</v>
      </c>
      <c r="H4" s="34" t="s">
        <v>52</v>
      </c>
      <c r="I4" s="34" t="s">
        <v>54</v>
      </c>
      <c r="J4" s="1"/>
      <c r="K4" s="1"/>
      <c r="O4" s="34" t="s">
        <v>52</v>
      </c>
      <c r="P4" s="34" t="s">
        <v>54</v>
      </c>
      <c r="R4" s="34" t="s">
        <v>52</v>
      </c>
      <c r="S4" s="34" t="s">
        <v>234</v>
      </c>
      <c r="U4" s="34" t="s">
        <v>52</v>
      </c>
      <c r="V4" s="34" t="s">
        <v>234</v>
      </c>
      <c r="X4" s="34" t="s">
        <v>52</v>
      </c>
      <c r="Y4" s="34" t="s">
        <v>234</v>
      </c>
      <c r="AA4" s="34" t="s">
        <v>52</v>
      </c>
      <c r="AB4" s="34" t="s">
        <v>234</v>
      </c>
      <c r="AD4" s="34" t="s">
        <v>52</v>
      </c>
      <c r="AE4" s="34" t="s">
        <v>234</v>
      </c>
      <c r="AG4" s="34" t="s">
        <v>52</v>
      </c>
      <c r="AH4" s="34" t="s">
        <v>54</v>
      </c>
      <c r="AJ4" s="34" t="s">
        <v>52</v>
      </c>
      <c r="AK4" s="34" t="s">
        <v>234</v>
      </c>
      <c r="AL4" s="69"/>
      <c r="AM4" s="143" t="s">
        <v>108</v>
      </c>
      <c r="AN4" s="3">
        <v>-20</v>
      </c>
      <c r="AO4" s="3">
        <v>-15</v>
      </c>
      <c r="AP4" s="3">
        <v>0</v>
      </c>
      <c r="AQ4" s="61">
        <v>-10.94</v>
      </c>
      <c r="AR4" s="61">
        <f>SUM(AN4:AQ4)</f>
        <v>-45.94</v>
      </c>
      <c r="AT4" s="34" t="s">
        <v>52</v>
      </c>
      <c r="AU4" s="34" t="s">
        <v>54</v>
      </c>
      <c r="AV4" s="69"/>
      <c r="AW4" s="34" t="s">
        <v>52</v>
      </c>
      <c r="AX4" s="34" t="s">
        <v>54</v>
      </c>
      <c r="AY4" s="69"/>
      <c r="AZ4" s="34" t="s">
        <v>52</v>
      </c>
      <c r="BA4" s="34" t="s">
        <v>54</v>
      </c>
      <c r="BC4" s="34" t="s">
        <v>52</v>
      </c>
      <c r="BD4" s="34" t="s">
        <v>54</v>
      </c>
      <c r="BH4" s="160" t="s">
        <v>52</v>
      </c>
      <c r="BI4" s="160" t="s">
        <v>54</v>
      </c>
      <c r="BJ4" s="4"/>
      <c r="BK4" s="4"/>
    </row>
    <row r="5" s="3" customFormat="1" ht="40.75" customHeight="1" spans="1:63">
      <c r="A5" s="15">
        <v>2</v>
      </c>
      <c r="B5" s="16" t="s">
        <v>387</v>
      </c>
      <c r="C5" s="17"/>
      <c r="D5" s="129">
        <v>135</v>
      </c>
      <c r="E5" s="128" t="s">
        <v>388</v>
      </c>
      <c r="F5" s="128"/>
      <c r="H5" s="34" t="s">
        <v>389</v>
      </c>
      <c r="I5" s="34">
        <v>100</v>
      </c>
      <c r="J5" s="1"/>
      <c r="K5" s="1"/>
      <c r="O5" s="34" t="s">
        <v>71</v>
      </c>
      <c r="P5" s="34">
        <v>600</v>
      </c>
      <c r="R5" s="34" t="s">
        <v>68</v>
      </c>
      <c r="S5" s="34">
        <v>-50</v>
      </c>
      <c r="U5" s="34" t="s">
        <v>241</v>
      </c>
      <c r="V5" s="34">
        <v>-100</v>
      </c>
      <c r="X5" s="34" t="s">
        <v>390</v>
      </c>
      <c r="Y5" s="34">
        <v>-50</v>
      </c>
      <c r="AA5" s="34" t="s">
        <v>391</v>
      </c>
      <c r="AB5" s="34">
        <v>-50</v>
      </c>
      <c r="AD5" s="34" t="s">
        <v>241</v>
      </c>
      <c r="AE5" s="34">
        <v>-200</v>
      </c>
      <c r="AG5" s="34" t="s">
        <v>392</v>
      </c>
      <c r="AH5" s="34">
        <v>300</v>
      </c>
      <c r="AJ5" s="34" t="s">
        <v>205</v>
      </c>
      <c r="AK5" s="34">
        <v>-50</v>
      </c>
      <c r="AL5" s="69"/>
      <c r="AM5" s="144" t="s">
        <v>76</v>
      </c>
      <c r="AN5" s="3">
        <v>-10</v>
      </c>
      <c r="AO5" s="3">
        <v>-10</v>
      </c>
      <c r="AP5" s="3">
        <v>0</v>
      </c>
      <c r="AQ5" s="61">
        <v>-10.94</v>
      </c>
      <c r="AR5" s="61">
        <f t="shared" ref="AR5:AR35" si="0">SUM(AN5:AQ5)</f>
        <v>-30.94</v>
      </c>
      <c r="AT5" s="34" t="s">
        <v>97</v>
      </c>
      <c r="AU5" s="34">
        <v>300</v>
      </c>
      <c r="AV5" s="69"/>
      <c r="AW5" s="34" t="s">
        <v>189</v>
      </c>
      <c r="AX5" s="34">
        <v>300</v>
      </c>
      <c r="AY5" s="69"/>
      <c r="AZ5" s="34" t="s">
        <v>393</v>
      </c>
      <c r="BA5" s="34">
        <v>600</v>
      </c>
      <c r="BC5" s="34" t="s">
        <v>394</v>
      </c>
      <c r="BD5" s="137">
        <f t="shared" ref="BD5:BD8" si="1">1490/26*2*2+20*2</f>
        <v>269.230769230769</v>
      </c>
      <c r="BE5" s="3" t="s">
        <v>395</v>
      </c>
      <c r="BH5" s="160" t="s">
        <v>389</v>
      </c>
      <c r="BI5" s="160">
        <f>100+134.62</f>
        <v>234.62</v>
      </c>
      <c r="BJ5" s="3" t="s">
        <v>396</v>
      </c>
      <c r="BK5" s="4"/>
    </row>
    <row r="6" s="3" customFormat="1" ht="40.75" customHeight="1" spans="1:63">
      <c r="A6" s="15">
        <v>3</v>
      </c>
      <c r="B6" s="16" t="s">
        <v>397</v>
      </c>
      <c r="C6" s="17"/>
      <c r="D6" s="129">
        <v>435</v>
      </c>
      <c r="E6" s="128" t="s">
        <v>398</v>
      </c>
      <c r="F6" s="128"/>
      <c r="H6" s="81" t="s">
        <v>12</v>
      </c>
      <c r="I6" s="119">
        <v>100</v>
      </c>
      <c r="J6" s="1"/>
      <c r="K6" s="1"/>
      <c r="O6" s="34" t="s">
        <v>77</v>
      </c>
      <c r="P6" s="34">
        <v>600</v>
      </c>
      <c r="R6" s="34" t="s">
        <v>399</v>
      </c>
      <c r="S6" s="34">
        <v>-50</v>
      </c>
      <c r="U6" s="34" t="s">
        <v>400</v>
      </c>
      <c r="V6" s="34">
        <v>-100</v>
      </c>
      <c r="X6" s="34" t="s">
        <v>401</v>
      </c>
      <c r="Y6" s="34">
        <v>-50</v>
      </c>
      <c r="AA6" s="34" t="s">
        <v>402</v>
      </c>
      <c r="AB6" s="34">
        <v>-50</v>
      </c>
      <c r="AD6" s="81" t="s">
        <v>12</v>
      </c>
      <c r="AE6" s="119">
        <v>-200</v>
      </c>
      <c r="AG6" s="34" t="s">
        <v>217</v>
      </c>
      <c r="AH6" s="34">
        <v>300</v>
      </c>
      <c r="AJ6" s="34" t="s">
        <v>403</v>
      </c>
      <c r="AK6" s="34">
        <v>-50</v>
      </c>
      <c r="AL6" s="69"/>
      <c r="AM6" s="144" t="s">
        <v>91</v>
      </c>
      <c r="AN6" s="3">
        <v>-10</v>
      </c>
      <c r="AO6" s="3">
        <v>-10</v>
      </c>
      <c r="AP6" s="3">
        <v>0</v>
      </c>
      <c r="AQ6" s="61">
        <v>-10.94</v>
      </c>
      <c r="AR6" s="61">
        <f t="shared" si="0"/>
        <v>-30.94</v>
      </c>
      <c r="AT6" s="81" t="s">
        <v>12</v>
      </c>
      <c r="AU6" s="151">
        <f>SUM(AU5:AU5)</f>
        <v>300</v>
      </c>
      <c r="AV6" s="69"/>
      <c r="AW6" s="81" t="s">
        <v>12</v>
      </c>
      <c r="AX6" s="151">
        <f>SUM(AX5:AX5)</f>
        <v>300</v>
      </c>
      <c r="AY6" s="69"/>
      <c r="AZ6" s="12" t="s">
        <v>86</v>
      </c>
      <c r="BA6" s="34">
        <v>600</v>
      </c>
      <c r="BC6" s="12" t="s">
        <v>404</v>
      </c>
      <c r="BD6" s="137">
        <f t="shared" si="1"/>
        <v>269.230769230769</v>
      </c>
      <c r="BE6" s="3" t="s">
        <v>395</v>
      </c>
      <c r="BH6" s="160" t="s">
        <v>71</v>
      </c>
      <c r="BI6" s="161">
        <f>600+2000-10</f>
        <v>2590</v>
      </c>
      <c r="BJ6" s="4"/>
      <c r="BK6" s="4"/>
    </row>
    <row r="7" s="3" customFormat="1" ht="40.75" customHeight="1" spans="1:63">
      <c r="A7" s="15">
        <v>4</v>
      </c>
      <c r="B7" s="16" t="s">
        <v>405</v>
      </c>
      <c r="C7" s="17"/>
      <c r="D7" s="129">
        <v>90</v>
      </c>
      <c r="E7" s="128" t="s">
        <v>406</v>
      </c>
      <c r="F7" s="128"/>
      <c r="O7" s="34" t="s">
        <v>189</v>
      </c>
      <c r="P7" s="34">
        <v>600</v>
      </c>
      <c r="R7" s="34" t="s">
        <v>244</v>
      </c>
      <c r="S7" s="34">
        <v>-50</v>
      </c>
      <c r="U7" s="81" t="s">
        <v>12</v>
      </c>
      <c r="V7" s="119">
        <v>-200</v>
      </c>
      <c r="X7" s="81" t="s">
        <v>12</v>
      </c>
      <c r="Y7" s="119">
        <v>-100</v>
      </c>
      <c r="AA7" s="34" t="s">
        <v>407</v>
      </c>
      <c r="AB7" s="34">
        <v>-50</v>
      </c>
      <c r="AG7" s="34" t="s">
        <v>408</v>
      </c>
      <c r="AH7" s="34">
        <v>300</v>
      </c>
      <c r="AJ7" s="81" t="s">
        <v>12</v>
      </c>
      <c r="AK7" s="119">
        <v>-100</v>
      </c>
      <c r="AL7" s="69"/>
      <c r="AM7" s="144" t="s">
        <v>89</v>
      </c>
      <c r="AN7" s="3">
        <v>-10</v>
      </c>
      <c r="AO7" s="3">
        <v>-10</v>
      </c>
      <c r="AP7" s="3">
        <v>0</v>
      </c>
      <c r="AQ7" s="61">
        <v>-10.94</v>
      </c>
      <c r="AR7" s="61">
        <f t="shared" si="0"/>
        <v>-30.94</v>
      </c>
      <c r="AT7" s="69"/>
      <c r="AU7" s="69"/>
      <c r="AV7" s="69"/>
      <c r="AW7" s="69"/>
      <c r="AX7" s="69"/>
      <c r="AY7" s="69"/>
      <c r="AZ7" s="12" t="s">
        <v>185</v>
      </c>
      <c r="BA7" s="12">
        <v>200</v>
      </c>
      <c r="BC7" s="12" t="s">
        <v>409</v>
      </c>
      <c r="BD7" s="137">
        <f t="shared" si="1"/>
        <v>269.230769230769</v>
      </c>
      <c r="BE7" s="3" t="s">
        <v>395</v>
      </c>
      <c r="BH7" s="160" t="s">
        <v>77</v>
      </c>
      <c r="BI7" s="161">
        <f>600-10</f>
        <v>590</v>
      </c>
      <c r="BJ7" s="4"/>
      <c r="BK7" s="4"/>
    </row>
    <row r="8" s="3" customFormat="1" ht="40.75" customHeight="1" spans="1:63">
      <c r="A8" s="15">
        <v>5</v>
      </c>
      <c r="B8" s="16" t="s">
        <v>374</v>
      </c>
      <c r="C8" s="127">
        <v>3400</v>
      </c>
      <c r="D8" s="18"/>
      <c r="F8" s="19" t="s">
        <v>410</v>
      </c>
      <c r="I8" s="7" t="s">
        <v>411</v>
      </c>
      <c r="J8" s="7" t="s">
        <v>412</v>
      </c>
      <c r="K8" s="2" t="s">
        <v>413</v>
      </c>
      <c r="L8" s="135" t="s">
        <v>414</v>
      </c>
      <c r="M8" s="135" t="s">
        <v>415</v>
      </c>
      <c r="N8" s="3" t="s">
        <v>416</v>
      </c>
      <c r="O8" s="34" t="s">
        <v>68</v>
      </c>
      <c r="P8" s="34">
        <v>600</v>
      </c>
      <c r="R8" s="81" t="s">
        <v>12</v>
      </c>
      <c r="S8" s="119">
        <v>-150</v>
      </c>
      <c r="AA8" s="81" t="s">
        <v>12</v>
      </c>
      <c r="AB8" s="119">
        <v>-150</v>
      </c>
      <c r="AG8" s="34" t="s">
        <v>242</v>
      </c>
      <c r="AH8" s="34">
        <v>1000</v>
      </c>
      <c r="AM8" s="144" t="s">
        <v>105</v>
      </c>
      <c r="AN8" s="3">
        <v>-10</v>
      </c>
      <c r="AO8" s="3">
        <v>-10</v>
      </c>
      <c r="AP8" s="3">
        <v>0</v>
      </c>
      <c r="AQ8" s="61">
        <v>-10.94</v>
      </c>
      <c r="AR8" s="61">
        <f t="shared" si="0"/>
        <v>-30.94</v>
      </c>
      <c r="AZ8" s="12" t="s">
        <v>198</v>
      </c>
      <c r="BA8" s="12">
        <v>200</v>
      </c>
      <c r="BC8" s="12" t="s">
        <v>417</v>
      </c>
      <c r="BD8" s="137">
        <f t="shared" si="1"/>
        <v>269.230769230769</v>
      </c>
      <c r="BH8" s="160" t="s">
        <v>189</v>
      </c>
      <c r="BI8" s="151">
        <f>600+300</f>
        <v>900</v>
      </c>
      <c r="BJ8" s="4"/>
      <c r="BK8" s="4"/>
    </row>
    <row r="9" s="3" customFormat="1" ht="40.75" customHeight="1" spans="1:63">
      <c r="A9" s="15">
        <v>6</v>
      </c>
      <c r="B9" s="16" t="s">
        <v>418</v>
      </c>
      <c r="C9" s="17"/>
      <c r="D9" s="129">
        <v>150</v>
      </c>
      <c r="E9" s="19" t="s">
        <v>419</v>
      </c>
      <c r="F9" s="128"/>
      <c r="G9" s="130">
        <v>2</v>
      </c>
      <c r="H9" s="131" t="s">
        <v>420</v>
      </c>
      <c r="I9" s="7">
        <v>10</v>
      </c>
      <c r="J9" s="7">
        <v>10</v>
      </c>
      <c r="K9" s="3">
        <v>105</v>
      </c>
      <c r="L9" s="7">
        <v>0</v>
      </c>
      <c r="M9" s="7">
        <v>10</v>
      </c>
      <c r="N9" s="138">
        <v>135</v>
      </c>
      <c r="O9" s="12" t="s">
        <v>333</v>
      </c>
      <c r="P9" s="34">
        <v>600</v>
      </c>
      <c r="AG9" s="12" t="s">
        <v>71</v>
      </c>
      <c r="AH9" s="34">
        <v>2000</v>
      </c>
      <c r="AM9" s="145" t="s">
        <v>97</v>
      </c>
      <c r="AN9" s="3">
        <v>-10</v>
      </c>
      <c r="AO9" s="3">
        <v>-5</v>
      </c>
      <c r="AP9" s="61">
        <f>-50/13</f>
        <v>-3.84615384615385</v>
      </c>
      <c r="AQ9" s="61">
        <v>-10.94</v>
      </c>
      <c r="AR9" s="61">
        <f t="shared" si="0"/>
        <v>-29.7861538461538</v>
      </c>
      <c r="AZ9" s="12" t="s">
        <v>194</v>
      </c>
      <c r="BA9" s="12">
        <v>200</v>
      </c>
      <c r="BC9" s="12" t="s">
        <v>316</v>
      </c>
      <c r="BD9" s="153">
        <f>1490/26*2+20</f>
        <v>134.615384615385</v>
      </c>
      <c r="BE9" s="3" t="s">
        <v>421</v>
      </c>
      <c r="BH9" s="160" t="s">
        <v>68</v>
      </c>
      <c r="BI9" s="161">
        <v>540</v>
      </c>
      <c r="BJ9" s="4"/>
      <c r="BK9" s="4"/>
    </row>
    <row r="10" s="3" customFormat="1" ht="40.75" customHeight="1" spans="1:63">
      <c r="A10" s="15">
        <v>7</v>
      </c>
      <c r="B10" s="16" t="s">
        <v>375</v>
      </c>
      <c r="C10" s="17"/>
      <c r="D10" s="129">
        <v>90</v>
      </c>
      <c r="E10" s="128" t="s">
        <v>422</v>
      </c>
      <c r="F10" s="128"/>
      <c r="G10" s="130">
        <v>3</v>
      </c>
      <c r="H10" s="2" t="s">
        <v>423</v>
      </c>
      <c r="I10" s="7">
        <v>30</v>
      </c>
      <c r="J10" s="7">
        <v>10</v>
      </c>
      <c r="K10" s="3">
        <v>65</v>
      </c>
      <c r="L10" s="3">
        <v>0</v>
      </c>
      <c r="M10" s="3">
        <v>330</v>
      </c>
      <c r="N10" s="138">
        <v>435</v>
      </c>
      <c r="O10" s="12" t="s">
        <v>78</v>
      </c>
      <c r="P10" s="12">
        <v>400</v>
      </c>
      <c r="AG10" s="12" t="s">
        <v>424</v>
      </c>
      <c r="AH10" s="12">
        <v>1000</v>
      </c>
      <c r="AM10" s="144" t="s">
        <v>104</v>
      </c>
      <c r="AN10" s="3">
        <v>-10</v>
      </c>
      <c r="AO10" s="3">
        <v>-10</v>
      </c>
      <c r="AP10" s="3">
        <v>0</v>
      </c>
      <c r="AQ10" s="61">
        <v>-10.94</v>
      </c>
      <c r="AR10" s="61">
        <f t="shared" si="0"/>
        <v>-30.94</v>
      </c>
      <c r="AZ10" s="81" t="s">
        <v>12</v>
      </c>
      <c r="BA10" s="151">
        <f>SUM(BA5:BA9)</f>
        <v>1800</v>
      </c>
      <c r="BC10" s="3" t="s">
        <v>425</v>
      </c>
      <c r="BD10" s="137">
        <f t="shared" ref="BD10:BD60" si="2">1490/26*2*2+20*2</f>
        <v>269.230769230769</v>
      </c>
      <c r="BH10" s="12" t="s">
        <v>333</v>
      </c>
      <c r="BI10" s="160">
        <v>600</v>
      </c>
      <c r="BJ10" s="4"/>
      <c r="BK10" s="4"/>
    </row>
    <row r="11" s="3" customFormat="1" ht="40.75" customHeight="1" spans="1:63">
      <c r="A11" s="15">
        <v>8</v>
      </c>
      <c r="B11" s="16" t="s">
        <v>375</v>
      </c>
      <c r="C11" s="17"/>
      <c r="D11" s="129">
        <v>200</v>
      </c>
      <c r="E11" s="19" t="s">
        <v>426</v>
      </c>
      <c r="F11" s="128"/>
      <c r="G11" s="130">
        <v>4</v>
      </c>
      <c r="H11" s="132" t="s">
        <v>427</v>
      </c>
      <c r="I11" s="7">
        <v>60</v>
      </c>
      <c r="J11" s="7">
        <v>30</v>
      </c>
      <c r="K11" s="3">
        <v>0</v>
      </c>
      <c r="L11" s="3">
        <v>0</v>
      </c>
      <c r="M11" s="3">
        <v>0</v>
      </c>
      <c r="N11" s="138">
        <v>90</v>
      </c>
      <c r="O11" s="81" t="s">
        <v>12</v>
      </c>
      <c r="P11" s="119">
        <v>3400</v>
      </c>
      <c r="AG11" s="12" t="s">
        <v>272</v>
      </c>
      <c r="AH11" s="26">
        <v>1000</v>
      </c>
      <c r="AM11" s="144" t="s">
        <v>96</v>
      </c>
      <c r="AN11" s="3">
        <v>-10</v>
      </c>
      <c r="AO11" s="3">
        <v>-10</v>
      </c>
      <c r="AP11" s="3">
        <v>0</v>
      </c>
      <c r="AQ11" s="61">
        <v>-10.94</v>
      </c>
      <c r="AR11" s="61">
        <f t="shared" si="0"/>
        <v>-30.94</v>
      </c>
      <c r="BC11" s="3" t="s">
        <v>428</v>
      </c>
      <c r="BD11" s="137">
        <f t="shared" si="2"/>
        <v>269.230769230769</v>
      </c>
      <c r="BH11" s="12" t="s">
        <v>78</v>
      </c>
      <c r="BI11" s="162">
        <v>390</v>
      </c>
      <c r="BJ11" s="4"/>
      <c r="BK11" s="4"/>
    </row>
    <row r="12" s="3" customFormat="1" ht="40.75" customHeight="1" spans="1:63">
      <c r="A12" s="15">
        <v>9</v>
      </c>
      <c r="B12" s="16" t="s">
        <v>376</v>
      </c>
      <c r="C12" s="17"/>
      <c r="D12" s="129">
        <v>90</v>
      </c>
      <c r="E12" s="128" t="s">
        <v>429</v>
      </c>
      <c r="F12" s="128"/>
      <c r="G12" s="130">
        <v>7</v>
      </c>
      <c r="H12" s="2" t="s">
        <v>430</v>
      </c>
      <c r="I12" s="2">
        <v>0</v>
      </c>
      <c r="J12" s="3">
        <v>0</v>
      </c>
      <c r="K12" s="3">
        <v>40</v>
      </c>
      <c r="L12" s="3">
        <v>40</v>
      </c>
      <c r="M12" s="3">
        <v>10</v>
      </c>
      <c r="N12" s="138">
        <v>90</v>
      </c>
      <c r="AG12" s="12" t="s">
        <v>431</v>
      </c>
      <c r="AH12" s="26">
        <v>1000</v>
      </c>
      <c r="AM12" s="144" t="s">
        <v>79</v>
      </c>
      <c r="AN12" s="3">
        <v>-10</v>
      </c>
      <c r="AO12" s="3">
        <v>-10</v>
      </c>
      <c r="AP12" s="3">
        <v>0</v>
      </c>
      <c r="AQ12" s="61">
        <v>-10.94</v>
      </c>
      <c r="AR12" s="61">
        <f t="shared" si="0"/>
        <v>-30.94</v>
      </c>
      <c r="BC12" s="3" t="s">
        <v>432</v>
      </c>
      <c r="BD12" s="137">
        <f t="shared" si="2"/>
        <v>269.230769230769</v>
      </c>
      <c r="BH12" s="160" t="s">
        <v>399</v>
      </c>
      <c r="BI12" s="160">
        <v>-50</v>
      </c>
      <c r="BJ12" s="4"/>
      <c r="BK12" s="4"/>
    </row>
    <row r="13" s="3" customFormat="1" ht="40.75" customHeight="1" spans="1:63">
      <c r="A13" s="15">
        <v>10</v>
      </c>
      <c r="B13" s="16" t="s">
        <v>376</v>
      </c>
      <c r="C13" s="17"/>
      <c r="D13" s="129">
        <v>100</v>
      </c>
      <c r="E13" s="19" t="s">
        <v>433</v>
      </c>
      <c r="F13" s="128"/>
      <c r="G13" s="130">
        <v>9</v>
      </c>
      <c r="H13" s="2" t="s">
        <v>434</v>
      </c>
      <c r="I13" s="2">
        <v>40</v>
      </c>
      <c r="J13" s="7">
        <v>30</v>
      </c>
      <c r="K13" s="3">
        <v>20</v>
      </c>
      <c r="L13" s="3">
        <v>0</v>
      </c>
      <c r="M13" s="3">
        <v>0</v>
      </c>
      <c r="N13" s="138">
        <v>90</v>
      </c>
      <c r="AG13" s="81" t="s">
        <v>12</v>
      </c>
      <c r="AH13" s="119">
        <v>6900</v>
      </c>
      <c r="AM13" s="144" t="s">
        <v>64</v>
      </c>
      <c r="AN13" s="3">
        <v>-10</v>
      </c>
      <c r="AO13" s="3">
        <v>-10</v>
      </c>
      <c r="AP13" s="3">
        <v>0</v>
      </c>
      <c r="AQ13" s="61">
        <v>-10.94</v>
      </c>
      <c r="AR13" s="61">
        <f t="shared" si="0"/>
        <v>-30.94</v>
      </c>
      <c r="BC13" s="3" t="s">
        <v>435</v>
      </c>
      <c r="BD13" s="137">
        <f t="shared" si="2"/>
        <v>269.230769230769</v>
      </c>
      <c r="BH13" s="160" t="s">
        <v>244</v>
      </c>
      <c r="BI13" s="160">
        <f>-50-10</f>
        <v>-60</v>
      </c>
      <c r="BJ13" s="4"/>
      <c r="BK13" s="4"/>
    </row>
    <row r="14" s="3" customFormat="1" ht="40.75" customHeight="1" spans="1:63">
      <c r="A14" s="15">
        <v>11</v>
      </c>
      <c r="B14" s="16" t="s">
        <v>376</v>
      </c>
      <c r="C14" s="17"/>
      <c r="D14" s="129">
        <v>150</v>
      </c>
      <c r="E14" s="19" t="s">
        <v>436</v>
      </c>
      <c r="F14" s="128"/>
      <c r="H14" s="133" t="s">
        <v>437</v>
      </c>
      <c r="I14" s="139">
        <v>140</v>
      </c>
      <c r="J14" s="139">
        <v>80</v>
      </c>
      <c r="K14" s="139">
        <v>230</v>
      </c>
      <c r="L14" s="139">
        <v>40</v>
      </c>
      <c r="M14" s="140">
        <v>350</v>
      </c>
      <c r="N14" s="2">
        <v>840</v>
      </c>
      <c r="AM14" s="144" t="s">
        <v>83</v>
      </c>
      <c r="AN14" s="3">
        <v>-10</v>
      </c>
      <c r="AO14" s="3">
        <v>-10</v>
      </c>
      <c r="AP14" s="3">
        <v>0</v>
      </c>
      <c r="AQ14" s="61">
        <v>-10.94</v>
      </c>
      <c r="AR14" s="61">
        <f t="shared" si="0"/>
        <v>-30.94</v>
      </c>
      <c r="BC14" s="3" t="s">
        <v>438</v>
      </c>
      <c r="BD14" s="153">
        <f>1490/26*2+20</f>
        <v>134.615384615385</v>
      </c>
      <c r="BE14" s="3" t="s">
        <v>396</v>
      </c>
      <c r="BH14" s="160" t="s">
        <v>241</v>
      </c>
      <c r="BI14" s="163">
        <f>-100-200+269.23</f>
        <v>-30.77</v>
      </c>
      <c r="BJ14" s="4"/>
      <c r="BK14" s="4"/>
    </row>
    <row r="15" s="3" customFormat="1" ht="40.75" customHeight="1" spans="1:63">
      <c r="A15" s="15">
        <v>12</v>
      </c>
      <c r="B15" s="16" t="s">
        <v>377</v>
      </c>
      <c r="C15" s="17"/>
      <c r="D15" s="129">
        <v>320</v>
      </c>
      <c r="E15" s="19" t="s">
        <v>439</v>
      </c>
      <c r="F15" s="128"/>
      <c r="I15" s="132">
        <f>I14/14</f>
        <v>10</v>
      </c>
      <c r="J15" s="132">
        <f>J14/72</f>
        <v>1.11111111111111</v>
      </c>
      <c r="K15" s="132">
        <f>K14/29</f>
        <v>7.93103448275862</v>
      </c>
      <c r="L15" s="132">
        <f>L14/5</f>
        <v>8</v>
      </c>
      <c r="M15" s="132">
        <f>M14/32</f>
        <v>10.9375</v>
      </c>
      <c r="AM15" s="144" t="s">
        <v>69</v>
      </c>
      <c r="AN15" s="3">
        <v>-10</v>
      </c>
      <c r="AO15" s="3">
        <v>-10</v>
      </c>
      <c r="AP15" s="3">
        <v>0</v>
      </c>
      <c r="AQ15" s="61">
        <v>-10.94</v>
      </c>
      <c r="AR15" s="61">
        <f t="shared" si="0"/>
        <v>-30.94</v>
      </c>
      <c r="BC15" s="3" t="s">
        <v>440</v>
      </c>
      <c r="BD15" s="137">
        <f t="shared" si="2"/>
        <v>269.230769230769</v>
      </c>
      <c r="BH15" s="160" t="s">
        <v>400</v>
      </c>
      <c r="BI15" s="160">
        <f>-100+269.23</f>
        <v>169.23</v>
      </c>
      <c r="BJ15" s="4"/>
      <c r="BK15" s="4"/>
    </row>
    <row r="16" s="3" customFormat="1" ht="40.75" customHeight="1" spans="1:63">
      <c r="A16" s="15">
        <v>13</v>
      </c>
      <c r="B16" s="16" t="s">
        <v>441</v>
      </c>
      <c r="C16" s="17"/>
      <c r="D16" s="134">
        <v>260</v>
      </c>
      <c r="E16" s="19" t="s">
        <v>442</v>
      </c>
      <c r="F16" s="128"/>
      <c r="H16" s="135"/>
      <c r="I16" s="7" t="s">
        <v>443</v>
      </c>
      <c r="J16" s="3" t="s">
        <v>444</v>
      </c>
      <c r="K16" s="3" t="s">
        <v>445</v>
      </c>
      <c r="L16" s="3" t="s">
        <v>446</v>
      </c>
      <c r="M16" s="3" t="s">
        <v>447</v>
      </c>
      <c r="AM16" s="144" t="s">
        <v>95</v>
      </c>
      <c r="AN16" s="3">
        <v>-10</v>
      </c>
      <c r="AO16" s="3">
        <v>-10</v>
      </c>
      <c r="AP16" s="3">
        <v>0</v>
      </c>
      <c r="AQ16" s="61">
        <v>-10.94</v>
      </c>
      <c r="AR16" s="61">
        <f t="shared" si="0"/>
        <v>-30.94</v>
      </c>
      <c r="BC16" s="3" t="s">
        <v>448</v>
      </c>
      <c r="BD16" s="153">
        <f>1490/26*2+20</f>
        <v>134.615384615385</v>
      </c>
      <c r="BE16" s="3" t="s">
        <v>396</v>
      </c>
      <c r="BH16" s="160" t="s">
        <v>390</v>
      </c>
      <c r="BI16" s="160">
        <v>-50</v>
      </c>
      <c r="BJ16" s="4"/>
      <c r="BK16" s="4"/>
    </row>
    <row r="17" s="3" customFormat="1" ht="40.75" customHeight="1" spans="1:63">
      <c r="A17" s="15">
        <v>14</v>
      </c>
      <c r="B17" s="16" t="s">
        <v>441</v>
      </c>
      <c r="C17" s="17"/>
      <c r="D17" s="129">
        <v>200</v>
      </c>
      <c r="E17" s="19" t="s">
        <v>449</v>
      </c>
      <c r="F17" s="128"/>
      <c r="I17" s="3" t="s">
        <v>77</v>
      </c>
      <c r="L17" s="141" t="s">
        <v>82</v>
      </c>
      <c r="AM17" s="144" t="s">
        <v>100</v>
      </c>
      <c r="AN17" s="3">
        <v>-10</v>
      </c>
      <c r="AO17" s="3">
        <v>-10</v>
      </c>
      <c r="AP17" s="3">
        <v>0</v>
      </c>
      <c r="AQ17" s="61">
        <v>-10.94</v>
      </c>
      <c r="AR17" s="61">
        <f t="shared" si="0"/>
        <v>-30.94</v>
      </c>
      <c r="BC17" s="3" t="s">
        <v>206</v>
      </c>
      <c r="BD17" s="137">
        <f t="shared" si="2"/>
        <v>269.230769230769</v>
      </c>
      <c r="BH17" s="160" t="s">
        <v>401</v>
      </c>
      <c r="BI17" s="160">
        <v>-50</v>
      </c>
      <c r="BJ17" s="4"/>
      <c r="BK17" s="4"/>
    </row>
    <row r="18" s="3" customFormat="1" ht="40.75" customHeight="1" spans="1:63">
      <c r="A18" s="15">
        <v>15</v>
      </c>
      <c r="B18" s="16" t="s">
        <v>377</v>
      </c>
      <c r="C18" s="127">
        <v>6900</v>
      </c>
      <c r="D18" s="18"/>
      <c r="E18" s="19" t="s">
        <v>450</v>
      </c>
      <c r="F18" s="128"/>
      <c r="I18" s="3" t="s">
        <v>272</v>
      </c>
      <c r="L18" s="141" t="s">
        <v>336</v>
      </c>
      <c r="AM18" s="144" t="s">
        <v>102</v>
      </c>
      <c r="AN18" s="3">
        <v>-10</v>
      </c>
      <c r="AO18" s="3">
        <v>-10</v>
      </c>
      <c r="AP18" s="3">
        <v>0</v>
      </c>
      <c r="AQ18" s="61">
        <v>-10.94</v>
      </c>
      <c r="AR18" s="61">
        <f t="shared" si="0"/>
        <v>-30.94</v>
      </c>
      <c r="BC18" s="3" t="s">
        <v>400</v>
      </c>
      <c r="BD18" s="137">
        <f t="shared" si="2"/>
        <v>269.230769230769</v>
      </c>
      <c r="BH18" s="160" t="s">
        <v>391</v>
      </c>
      <c r="BI18" s="160">
        <v>-50</v>
      </c>
      <c r="BJ18" s="4"/>
      <c r="BK18" s="4"/>
    </row>
    <row r="19" s="3" customFormat="1" ht="40.75" customHeight="1" spans="1:63">
      <c r="A19" s="15">
        <v>16</v>
      </c>
      <c r="B19" s="16" t="s">
        <v>451</v>
      </c>
      <c r="C19" s="17"/>
      <c r="D19" s="129">
        <v>100</v>
      </c>
      <c r="E19" s="19" t="s">
        <v>452</v>
      </c>
      <c r="F19" s="128"/>
      <c r="I19" s="3" t="s">
        <v>270</v>
      </c>
      <c r="L19" s="141" t="s">
        <v>80</v>
      </c>
      <c r="AM19" s="144" t="s">
        <v>209</v>
      </c>
      <c r="AN19" s="3">
        <v>-10</v>
      </c>
      <c r="AO19" s="3">
        <v>-10</v>
      </c>
      <c r="AP19" s="3">
        <v>0</v>
      </c>
      <c r="AQ19" s="61">
        <v>-10.94</v>
      </c>
      <c r="AR19" s="61">
        <f t="shared" si="0"/>
        <v>-30.94</v>
      </c>
      <c r="BC19" s="154" t="s">
        <v>453</v>
      </c>
      <c r="BD19" s="137">
        <f t="shared" si="2"/>
        <v>269.230769230769</v>
      </c>
      <c r="BE19" s="3" t="s">
        <v>454</v>
      </c>
      <c r="BH19" s="160" t="s">
        <v>402</v>
      </c>
      <c r="BI19" s="160">
        <v>-50</v>
      </c>
      <c r="BJ19" s="4"/>
      <c r="BK19" s="4"/>
    </row>
    <row r="20" s="3" customFormat="1" ht="40.75" customHeight="1" spans="1:63">
      <c r="A20" s="15">
        <v>17</v>
      </c>
      <c r="B20" s="16" t="s">
        <v>451</v>
      </c>
      <c r="C20" s="17"/>
      <c r="D20" s="129">
        <v>50</v>
      </c>
      <c r="E20" s="19" t="s">
        <v>455</v>
      </c>
      <c r="F20" s="128"/>
      <c r="I20" s="3" t="s">
        <v>68</v>
      </c>
      <c r="L20" s="141" t="s">
        <v>261</v>
      </c>
      <c r="AM20" s="144" t="s">
        <v>356</v>
      </c>
      <c r="AN20" s="3">
        <v>-10</v>
      </c>
      <c r="AO20" s="3">
        <v>-10</v>
      </c>
      <c r="AP20" s="3">
        <v>0</v>
      </c>
      <c r="AQ20" s="61">
        <v>-10.94</v>
      </c>
      <c r="AR20" s="61">
        <f t="shared" si="0"/>
        <v>-30.94</v>
      </c>
      <c r="BC20" s="3" t="s">
        <v>456</v>
      </c>
      <c r="BD20" s="137">
        <f t="shared" si="2"/>
        <v>269.230769230769</v>
      </c>
      <c r="BH20" s="160" t="s">
        <v>407</v>
      </c>
      <c r="BI20" s="160">
        <v>-50</v>
      </c>
      <c r="BJ20" s="4"/>
      <c r="BK20" s="4"/>
    </row>
    <row r="21" s="3" customFormat="1" ht="40.75" customHeight="1" spans="1:63">
      <c r="A21" s="136">
        <v>18</v>
      </c>
      <c r="B21" s="16" t="s">
        <v>380</v>
      </c>
      <c r="C21" s="17">
        <v>300</v>
      </c>
      <c r="D21" s="18"/>
      <c r="E21" s="19"/>
      <c r="F21" s="128" t="s">
        <v>457</v>
      </c>
      <c r="I21" s="3" t="s">
        <v>237</v>
      </c>
      <c r="L21" s="141" t="s">
        <v>101</v>
      </c>
      <c r="AM21" s="145" t="s">
        <v>363</v>
      </c>
      <c r="AN21" s="3">
        <v>-10</v>
      </c>
      <c r="AO21" s="3">
        <v>-5</v>
      </c>
      <c r="AP21" s="61">
        <f>-50/13</f>
        <v>-3.84615384615385</v>
      </c>
      <c r="AQ21" s="61">
        <v>-10.94</v>
      </c>
      <c r="AR21" s="61">
        <f t="shared" si="0"/>
        <v>-29.7861538461538</v>
      </c>
      <c r="BC21" s="3" t="s">
        <v>458</v>
      </c>
      <c r="BD21" s="137">
        <f t="shared" si="2"/>
        <v>269.230769230769</v>
      </c>
      <c r="BH21" s="160" t="s">
        <v>392</v>
      </c>
      <c r="BI21" s="160">
        <f>300+269.23</f>
        <v>569.23</v>
      </c>
      <c r="BJ21" s="4"/>
      <c r="BK21" s="4"/>
    </row>
    <row r="22" s="3" customFormat="1" ht="40.75" customHeight="1" spans="1:63">
      <c r="A22" s="136">
        <v>19</v>
      </c>
      <c r="B22" s="16" t="s">
        <v>381</v>
      </c>
      <c r="C22" s="17">
        <v>300</v>
      </c>
      <c r="D22" s="18"/>
      <c r="E22" s="19"/>
      <c r="F22" s="128" t="s">
        <v>459</v>
      </c>
      <c r="I22" s="3" t="s">
        <v>271</v>
      </c>
      <c r="AM22" s="145" t="s">
        <v>352</v>
      </c>
      <c r="AN22" s="3">
        <v>-10</v>
      </c>
      <c r="AO22" s="3">
        <v>-5</v>
      </c>
      <c r="AP22" s="61">
        <f>-50/13</f>
        <v>-3.84615384615385</v>
      </c>
      <c r="AQ22" s="61">
        <v>-10.94</v>
      </c>
      <c r="AR22" s="61">
        <f t="shared" si="0"/>
        <v>-29.7861538461538</v>
      </c>
      <c r="BC22" s="3" t="s">
        <v>460</v>
      </c>
      <c r="BD22" s="153">
        <f>1490/26*2+20</f>
        <v>134.615384615385</v>
      </c>
      <c r="BE22" s="3" t="s">
        <v>396</v>
      </c>
      <c r="BH22" s="160" t="s">
        <v>217</v>
      </c>
      <c r="BI22" s="160">
        <f>300+134.62</f>
        <v>434.62</v>
      </c>
      <c r="BJ22" s="1" t="s">
        <v>396</v>
      </c>
      <c r="BK22" s="4"/>
    </row>
    <row r="23" s="3" customFormat="1" ht="50" customHeight="1" spans="1:63">
      <c r="A23" s="136">
        <v>20</v>
      </c>
      <c r="B23" s="16" t="s">
        <v>382</v>
      </c>
      <c r="C23" s="17">
        <v>1800</v>
      </c>
      <c r="D23" s="18"/>
      <c r="E23" s="19"/>
      <c r="F23" s="128" t="s">
        <v>461</v>
      </c>
      <c r="I23" s="3" t="s">
        <v>244</v>
      </c>
      <c r="AM23" s="145" t="s">
        <v>360</v>
      </c>
      <c r="AN23" s="3">
        <v>-10</v>
      </c>
      <c r="AO23" s="3">
        <v>-5</v>
      </c>
      <c r="AP23" s="61">
        <f>-50/13</f>
        <v>-3.84615384615385</v>
      </c>
      <c r="AQ23" s="61">
        <v>-10.94</v>
      </c>
      <c r="AR23" s="61">
        <f t="shared" si="0"/>
        <v>-29.7861538461538</v>
      </c>
      <c r="BC23" s="155" t="s">
        <v>462</v>
      </c>
      <c r="BD23" s="137">
        <f t="shared" si="2"/>
        <v>269.230769230769</v>
      </c>
      <c r="BH23" s="160" t="s">
        <v>408</v>
      </c>
      <c r="BI23" s="161">
        <f>300-10-210.67</f>
        <v>79.33</v>
      </c>
      <c r="BJ23" s="4"/>
      <c r="BK23" s="4"/>
    </row>
    <row r="24" s="3" customFormat="1" ht="40.75" customHeight="1" spans="1:63">
      <c r="A24" s="136">
        <v>21</v>
      </c>
      <c r="B24" s="16" t="s">
        <v>382</v>
      </c>
      <c r="C24" s="137">
        <v>13730.7692307692</v>
      </c>
      <c r="D24" s="18"/>
      <c r="E24" s="19"/>
      <c r="F24" s="128" t="s">
        <v>463</v>
      </c>
      <c r="I24" s="3" t="s">
        <v>252</v>
      </c>
      <c r="AM24" s="145" t="s">
        <v>319</v>
      </c>
      <c r="AN24" s="3">
        <v>-10</v>
      </c>
      <c r="AO24" s="3">
        <v>-5</v>
      </c>
      <c r="AP24" s="61">
        <f>-50/13</f>
        <v>-3.84615384615385</v>
      </c>
      <c r="AQ24" s="61">
        <v>-10.94</v>
      </c>
      <c r="AR24" s="61">
        <f t="shared" si="0"/>
        <v>-29.7861538461538</v>
      </c>
      <c r="BC24" s="155" t="s">
        <v>464</v>
      </c>
      <c r="BD24" s="137">
        <f t="shared" si="2"/>
        <v>269.230769230769</v>
      </c>
      <c r="BH24" s="160" t="s">
        <v>242</v>
      </c>
      <c r="BI24" s="160">
        <v>1000</v>
      </c>
      <c r="BJ24" s="4"/>
      <c r="BK24" s="4"/>
    </row>
    <row r="25" s="3" customFormat="1" ht="40.75" customHeight="1" spans="1:63">
      <c r="A25" s="136">
        <v>22</v>
      </c>
      <c r="B25" s="16"/>
      <c r="C25" s="17"/>
      <c r="D25" s="18"/>
      <c r="E25" s="19"/>
      <c r="F25" s="128"/>
      <c r="I25" s="3" t="s">
        <v>78</v>
      </c>
      <c r="AM25" s="145" t="s">
        <v>354</v>
      </c>
      <c r="AN25" s="3">
        <v>-10</v>
      </c>
      <c r="AO25" s="3">
        <v>-5</v>
      </c>
      <c r="AP25" s="61">
        <f>-50/13</f>
        <v>-3.84615384615385</v>
      </c>
      <c r="AQ25" s="61">
        <v>-10.94</v>
      </c>
      <c r="AR25" s="61">
        <f t="shared" si="0"/>
        <v>-29.7861538461538</v>
      </c>
      <c r="BC25" s="155" t="s">
        <v>465</v>
      </c>
      <c r="BD25" s="137">
        <f t="shared" si="2"/>
        <v>269.230769230769</v>
      </c>
      <c r="BH25" s="12" t="s">
        <v>424</v>
      </c>
      <c r="BI25" s="12">
        <v>1000</v>
      </c>
      <c r="BJ25" s="4"/>
      <c r="BK25" s="4"/>
    </row>
    <row r="26" s="3" customFormat="1" ht="40.75" customHeight="1" spans="1:63">
      <c r="A26" s="136">
        <v>23</v>
      </c>
      <c r="B26" s="16"/>
      <c r="C26" s="17"/>
      <c r="D26" s="18"/>
      <c r="E26" s="19"/>
      <c r="F26" s="21"/>
      <c r="I26" s="3" t="s">
        <v>71</v>
      </c>
      <c r="AM26" s="144" t="s">
        <v>344</v>
      </c>
      <c r="AN26" s="3">
        <v>-10</v>
      </c>
      <c r="AO26" s="3">
        <v>-10</v>
      </c>
      <c r="AP26" s="3">
        <v>0</v>
      </c>
      <c r="AQ26" s="61">
        <v>-10.94</v>
      </c>
      <c r="AR26" s="61">
        <f t="shared" si="0"/>
        <v>-30.94</v>
      </c>
      <c r="AS26" s="1"/>
      <c r="BC26" s="3" t="s">
        <v>389</v>
      </c>
      <c r="BD26" s="153">
        <f>1490/26*2+20</f>
        <v>134.615384615385</v>
      </c>
      <c r="BE26" s="3" t="s">
        <v>396</v>
      </c>
      <c r="BH26" s="12" t="s">
        <v>272</v>
      </c>
      <c r="BI26" s="164">
        <f>1000-10</f>
        <v>990</v>
      </c>
      <c r="BJ26" s="4"/>
      <c r="BK26" s="4"/>
    </row>
    <row r="27" s="3" customFormat="1" ht="40.75" customHeight="1" spans="1:63">
      <c r="A27" s="23" t="s">
        <v>12</v>
      </c>
      <c r="B27" s="24"/>
      <c r="C27" s="25">
        <f>SUM(C4:C26)</f>
        <v>26530.7692307692</v>
      </c>
      <c r="D27" s="25">
        <f>SUM(D4:D26)</f>
        <v>2370</v>
      </c>
      <c r="E27" s="26"/>
      <c r="F27" s="26"/>
      <c r="I27" s="3" t="s">
        <v>292</v>
      </c>
      <c r="AM27" s="144" t="s">
        <v>322</v>
      </c>
      <c r="AN27" s="3">
        <v>-10</v>
      </c>
      <c r="AO27" s="3">
        <v>-10</v>
      </c>
      <c r="AP27" s="3">
        <v>0</v>
      </c>
      <c r="AQ27" s="61">
        <v>-10.94</v>
      </c>
      <c r="AR27" s="61">
        <f t="shared" si="0"/>
        <v>-30.94</v>
      </c>
      <c r="AS27" s="1"/>
      <c r="BC27" s="1" t="s">
        <v>215</v>
      </c>
      <c r="BD27" s="137">
        <f t="shared" si="2"/>
        <v>269.230769230769</v>
      </c>
      <c r="BE27" s="1"/>
      <c r="BF27" s="1"/>
      <c r="BH27" s="12" t="s">
        <v>431</v>
      </c>
      <c r="BI27" s="26">
        <v>1000</v>
      </c>
      <c r="BJ27" s="4"/>
      <c r="BK27" s="4"/>
    </row>
    <row r="28" s="3" customFormat="1" ht="40.75" customHeight="1" spans="1:63">
      <c r="A28" s="2"/>
      <c r="B28" s="27"/>
      <c r="C28" s="28"/>
      <c r="D28" s="28"/>
      <c r="E28" s="29"/>
      <c r="H28" s="7"/>
      <c r="I28" s="3" t="s">
        <v>293</v>
      </c>
      <c r="AM28" s="145" t="s">
        <v>362</v>
      </c>
      <c r="AN28" s="3">
        <v>-10</v>
      </c>
      <c r="AO28" s="3">
        <v>-5</v>
      </c>
      <c r="AP28" s="61">
        <f t="shared" ref="AP28:AP35" si="3">-50/13</f>
        <v>-3.84615384615385</v>
      </c>
      <c r="AQ28" s="61">
        <v>-10.94</v>
      </c>
      <c r="AR28" s="61">
        <f t="shared" si="0"/>
        <v>-29.7861538461538</v>
      </c>
      <c r="AS28" s="1"/>
      <c r="BC28" s="155" t="s">
        <v>466</v>
      </c>
      <c r="BD28" s="137">
        <f t="shared" si="2"/>
        <v>269.230769230769</v>
      </c>
      <c r="BE28" s="1"/>
      <c r="BF28" s="1"/>
      <c r="BH28" s="160" t="s">
        <v>205</v>
      </c>
      <c r="BI28" s="160">
        <v>-50</v>
      </c>
      <c r="BJ28" s="4"/>
      <c r="BK28" s="4"/>
    </row>
    <row r="29" s="1" customFormat="1" ht="40.75" customHeight="1" spans="1:63">
      <c r="A29" s="5"/>
      <c r="B29" s="6"/>
      <c r="C29" s="30" t="s">
        <v>13</v>
      </c>
      <c r="D29" s="30" t="s">
        <v>242</v>
      </c>
      <c r="E29" s="31" t="s">
        <v>467</v>
      </c>
      <c r="F29" s="30" t="s">
        <v>16</v>
      </c>
      <c r="H29" s="7"/>
      <c r="I29" s="1" t="s">
        <v>265</v>
      </c>
      <c r="AM29" s="144" t="s">
        <v>340</v>
      </c>
      <c r="AN29" s="3">
        <v>-10</v>
      </c>
      <c r="AO29" s="3">
        <v>-10</v>
      </c>
      <c r="AP29" s="3">
        <v>0</v>
      </c>
      <c r="AQ29" s="61">
        <v>-10.94</v>
      </c>
      <c r="AR29" s="61">
        <f t="shared" si="0"/>
        <v>-30.94</v>
      </c>
      <c r="BC29" s="155" t="s">
        <v>204</v>
      </c>
      <c r="BD29" s="137">
        <f t="shared" si="2"/>
        <v>269.230769230769</v>
      </c>
      <c r="BH29" s="160" t="s">
        <v>403</v>
      </c>
      <c r="BI29" s="160">
        <v>-50</v>
      </c>
      <c r="BJ29" s="4"/>
      <c r="BK29" s="4"/>
    </row>
    <row r="30" s="1" customFormat="1" ht="40.75" customHeight="1" spans="1:63">
      <c r="A30" s="5"/>
      <c r="B30" s="6"/>
      <c r="C30" s="7"/>
      <c r="I30" s="3" t="s">
        <v>408</v>
      </c>
      <c r="AM30" s="145" t="s">
        <v>364</v>
      </c>
      <c r="AN30" s="3">
        <v>-10</v>
      </c>
      <c r="AO30" s="3">
        <v>-5</v>
      </c>
      <c r="AP30" s="61">
        <f t="shared" si="3"/>
        <v>-3.84615384615385</v>
      </c>
      <c r="AQ30" s="61">
        <v>-10.94</v>
      </c>
      <c r="AR30" s="61">
        <f t="shared" si="0"/>
        <v>-29.7861538461538</v>
      </c>
      <c r="BC30" s="155" t="s">
        <v>468</v>
      </c>
      <c r="BD30" s="137">
        <f t="shared" si="2"/>
        <v>269.230769230769</v>
      </c>
      <c r="BH30" s="165" t="s">
        <v>108</v>
      </c>
      <c r="BI30" s="4">
        <v>-45.94</v>
      </c>
      <c r="BJ30" s="4"/>
      <c r="BK30" s="4"/>
    </row>
    <row r="31" s="1" customFormat="1" ht="40.75" customHeight="1" spans="1:63">
      <c r="A31" s="5"/>
      <c r="B31" s="6"/>
      <c r="C31" s="32">
        <f>C27-D27</f>
        <v>24160.7692307692</v>
      </c>
      <c r="AM31" s="145" t="s">
        <v>330</v>
      </c>
      <c r="AN31" s="3">
        <v>-10</v>
      </c>
      <c r="AO31" s="3">
        <v>-5</v>
      </c>
      <c r="AP31" s="61">
        <f t="shared" si="3"/>
        <v>-3.84615384615385</v>
      </c>
      <c r="AQ31" s="61">
        <v>-10.94</v>
      </c>
      <c r="AR31" s="61">
        <f t="shared" si="0"/>
        <v>-29.7861538461538</v>
      </c>
      <c r="BC31" s="1" t="s">
        <v>185</v>
      </c>
      <c r="BD31" s="137">
        <f t="shared" si="2"/>
        <v>269.230769230769</v>
      </c>
      <c r="BE31" s="1" t="s">
        <v>469</v>
      </c>
      <c r="BF31" s="1" t="s">
        <v>470</v>
      </c>
      <c r="BH31" s="165" t="s">
        <v>76</v>
      </c>
      <c r="BI31" s="4">
        <v>-30.94</v>
      </c>
      <c r="BJ31" s="4"/>
      <c r="BK31" s="4"/>
    </row>
    <row r="32" s="1" customFormat="1" ht="28" customHeight="1" spans="1:63">
      <c r="A32" s="5"/>
      <c r="B32" s="6"/>
      <c r="C32" s="7"/>
      <c r="AM32" s="145" t="s">
        <v>471</v>
      </c>
      <c r="AN32" s="146">
        <v>0</v>
      </c>
      <c r="AO32" s="3">
        <v>-5</v>
      </c>
      <c r="AP32" s="61">
        <f t="shared" si="3"/>
        <v>-3.84615384615385</v>
      </c>
      <c r="AQ32" s="61">
        <v>-10.94</v>
      </c>
      <c r="AR32" s="61">
        <f t="shared" si="0"/>
        <v>-19.7861538461538</v>
      </c>
      <c r="BC32" s="1" t="s">
        <v>198</v>
      </c>
      <c r="BD32" s="137">
        <f t="shared" si="2"/>
        <v>269.230769230769</v>
      </c>
      <c r="BE32" s="1" t="s">
        <v>469</v>
      </c>
      <c r="BF32" s="1" t="s">
        <v>470</v>
      </c>
      <c r="BH32" s="165" t="s">
        <v>91</v>
      </c>
      <c r="BI32" s="4">
        <v>-30.94</v>
      </c>
      <c r="BJ32" s="4"/>
      <c r="BK32" s="4"/>
    </row>
    <row r="33" s="1" customFormat="1" ht="28" customHeight="1" spans="1:63">
      <c r="A33" s="5"/>
      <c r="B33" s="6"/>
      <c r="C33" s="7"/>
      <c r="AM33" s="145" t="s">
        <v>357</v>
      </c>
      <c r="AN33" s="3">
        <v>-10</v>
      </c>
      <c r="AO33" s="3">
        <v>-5</v>
      </c>
      <c r="AP33" s="61">
        <f t="shared" si="3"/>
        <v>-3.84615384615385</v>
      </c>
      <c r="AQ33" s="61">
        <v>-10.94</v>
      </c>
      <c r="AR33" s="61">
        <f t="shared" si="0"/>
        <v>-29.7861538461538</v>
      </c>
      <c r="BC33" s="1" t="s">
        <v>194</v>
      </c>
      <c r="BD33" s="137">
        <f t="shared" si="2"/>
        <v>269.230769230769</v>
      </c>
      <c r="BE33" s="1" t="s">
        <v>472</v>
      </c>
      <c r="BF33" s="1" t="s">
        <v>470</v>
      </c>
      <c r="BH33" s="165" t="s">
        <v>89</v>
      </c>
      <c r="BI33" s="4">
        <v>-30.94</v>
      </c>
      <c r="BJ33" s="4"/>
      <c r="BK33" s="4"/>
    </row>
    <row r="34" s="1" customFormat="1" ht="14.25" spans="1:63">
      <c r="A34" s="5"/>
      <c r="B34" s="6"/>
      <c r="C34" s="7"/>
      <c r="AM34" s="145" t="s">
        <v>473</v>
      </c>
      <c r="AN34" s="3">
        <v>-10</v>
      </c>
      <c r="AO34" s="3">
        <v>-5</v>
      </c>
      <c r="AP34" s="61">
        <f t="shared" si="3"/>
        <v>-3.84615384615385</v>
      </c>
      <c r="AQ34" s="61">
        <v>-10.94</v>
      </c>
      <c r="AR34" s="61">
        <f t="shared" si="0"/>
        <v>-29.7861538461538</v>
      </c>
      <c r="BC34" s="155" t="s">
        <v>474</v>
      </c>
      <c r="BD34" s="153">
        <f t="shared" ref="BD34:BD36" si="4">1490/26*2+20</f>
        <v>134.615384615385</v>
      </c>
      <c r="BE34" s="1" t="s">
        <v>421</v>
      </c>
      <c r="BH34" s="165" t="s">
        <v>105</v>
      </c>
      <c r="BI34" s="4">
        <v>-30.94</v>
      </c>
      <c r="BJ34" s="4"/>
      <c r="BK34" s="4"/>
    </row>
    <row r="35" s="1" customFormat="1" ht="14.25" spans="1:63">
      <c r="A35" s="5"/>
      <c r="B35" s="6"/>
      <c r="C35" s="7"/>
      <c r="AM35" s="145" t="s">
        <v>359</v>
      </c>
      <c r="AN35" s="3">
        <v>-10</v>
      </c>
      <c r="AO35" s="3">
        <v>-5</v>
      </c>
      <c r="AP35" s="61">
        <f t="shared" si="3"/>
        <v>-3.84615384615385</v>
      </c>
      <c r="AQ35" s="61">
        <v>-10.94</v>
      </c>
      <c r="AR35" s="61">
        <f t="shared" si="0"/>
        <v>-29.7861538461538</v>
      </c>
      <c r="BC35" s="155" t="s">
        <v>475</v>
      </c>
      <c r="BD35" s="153">
        <f t="shared" si="4"/>
        <v>134.615384615385</v>
      </c>
      <c r="BE35" s="1" t="s">
        <v>421</v>
      </c>
      <c r="BH35" s="166" t="s">
        <v>97</v>
      </c>
      <c r="BI35" s="40">
        <f>-29.7861538461539+300</f>
        <v>270.213846153846</v>
      </c>
      <c r="BJ35" s="4"/>
      <c r="BK35" s="4"/>
    </row>
    <row r="36" s="1" customFormat="1" ht="14.25" spans="1:63">
      <c r="A36" s="5"/>
      <c r="B36" s="6"/>
      <c r="C36" s="7"/>
      <c r="AN36" s="147">
        <f>SUM(AN4:AN35)</f>
        <v>-320</v>
      </c>
      <c r="AO36" s="147">
        <f>SUM(AO4:AO35)</f>
        <v>-260</v>
      </c>
      <c r="AP36" s="147">
        <f>SUM(AP4:AP35)</f>
        <v>-50</v>
      </c>
      <c r="AQ36" s="1">
        <f>SUM(AQ4:AQ35)</f>
        <v>-350.08</v>
      </c>
      <c r="AR36" s="1">
        <f>SUM(AR4:AR35)</f>
        <v>-980.08</v>
      </c>
      <c r="BC36" s="155" t="s">
        <v>476</v>
      </c>
      <c r="BD36" s="153">
        <f t="shared" si="4"/>
        <v>134.615384615385</v>
      </c>
      <c r="BE36" s="1" t="s">
        <v>421</v>
      </c>
      <c r="BH36" s="165" t="s">
        <v>104</v>
      </c>
      <c r="BI36" s="4">
        <v>-30.94</v>
      </c>
      <c r="BJ36" s="4"/>
      <c r="BK36" s="4"/>
    </row>
    <row r="37" s="1" customFormat="1" ht="14.25" spans="1:63">
      <c r="A37" s="5"/>
      <c r="B37" s="6"/>
      <c r="C37" s="7"/>
      <c r="D37" s="7"/>
      <c r="H37" s="7"/>
      <c r="I37" s="7"/>
      <c r="AL37" s="148" t="s">
        <v>379</v>
      </c>
      <c r="AM37" s="149" t="s">
        <v>477</v>
      </c>
      <c r="AQ37" s="1">
        <v>-350</v>
      </c>
      <c r="AR37" s="61">
        <f>AQ37/32</f>
        <v>-10.9375</v>
      </c>
      <c r="AS37" s="1" t="s">
        <v>478</v>
      </c>
      <c r="BC37" s="155" t="s">
        <v>479</v>
      </c>
      <c r="BD37" s="137">
        <f t="shared" si="2"/>
        <v>269.230769230769</v>
      </c>
      <c r="BH37" s="165" t="s">
        <v>96</v>
      </c>
      <c r="BI37" s="4">
        <v>-30.94</v>
      </c>
      <c r="BJ37" s="4"/>
      <c r="BK37" s="4"/>
    </row>
    <row r="38" s="1" customFormat="1" ht="14.25" spans="1:63">
      <c r="A38" s="5"/>
      <c r="B38" s="6"/>
      <c r="C38" s="7"/>
      <c r="D38" s="7"/>
      <c r="H38" s="7"/>
      <c r="I38" s="7"/>
      <c r="AL38" s="148"/>
      <c r="AM38" s="150" t="s">
        <v>321</v>
      </c>
      <c r="AQ38" s="152">
        <v>-80</v>
      </c>
      <c r="AR38" s="61">
        <f>AQ38/72</f>
        <v>-1.11111111111111</v>
      </c>
      <c r="AS38" s="1" t="s">
        <v>480</v>
      </c>
      <c r="BC38" s="155" t="s">
        <v>481</v>
      </c>
      <c r="BD38" s="137">
        <f t="shared" si="2"/>
        <v>269.230769230769</v>
      </c>
      <c r="BH38" s="165" t="s">
        <v>79</v>
      </c>
      <c r="BI38" s="4">
        <v>-30.94</v>
      </c>
      <c r="BJ38" s="4"/>
      <c r="BK38" s="4"/>
    </row>
    <row r="39" s="1" customFormat="1" ht="41" customHeight="1" spans="1:63">
      <c r="A39" s="5"/>
      <c r="B39" s="6"/>
      <c r="C39" s="7"/>
      <c r="D39" s="7"/>
      <c r="H39" s="7"/>
      <c r="I39" s="7"/>
      <c r="AL39" s="148"/>
      <c r="AM39" s="149" t="s">
        <v>325</v>
      </c>
      <c r="AQ39" s="1">
        <v>-230</v>
      </c>
      <c r="AR39" s="61">
        <f>AQ39/29</f>
        <v>-7.93103448275862</v>
      </c>
      <c r="AS39" s="1" t="s">
        <v>482</v>
      </c>
      <c r="BC39" s="155" t="s">
        <v>246</v>
      </c>
      <c r="BD39" s="153">
        <f t="shared" ref="BD39:BD42" si="5">1490/26*2+20</f>
        <v>134.615384615385</v>
      </c>
      <c r="BE39" s="1" t="s">
        <v>396</v>
      </c>
      <c r="BH39" s="165" t="s">
        <v>64</v>
      </c>
      <c r="BI39" s="4">
        <v>-30.94</v>
      </c>
      <c r="BJ39" s="4"/>
      <c r="BK39" s="4"/>
    </row>
    <row r="40" s="1" customFormat="1" ht="17" customHeight="1" spans="1:63">
      <c r="A40" s="5"/>
      <c r="B40" s="6"/>
      <c r="C40" s="7"/>
      <c r="D40" s="7"/>
      <c r="H40" s="7"/>
      <c r="I40" s="7"/>
      <c r="AL40" s="148"/>
      <c r="AM40" s="149" t="s">
        <v>326</v>
      </c>
      <c r="AQ40" s="1">
        <v>-40</v>
      </c>
      <c r="AR40" s="61">
        <f>AQ40/5</f>
        <v>-8</v>
      </c>
      <c r="AS40" s="1" t="s">
        <v>483</v>
      </c>
      <c r="AT40" s="7"/>
      <c r="AU40" s="7"/>
      <c r="AV40" s="7"/>
      <c r="AW40" s="7"/>
      <c r="AX40" s="7"/>
      <c r="BC40" s="156" t="s">
        <v>317</v>
      </c>
      <c r="BD40" s="137">
        <f t="shared" si="2"/>
        <v>269.230769230769</v>
      </c>
      <c r="BH40" s="165" t="s">
        <v>83</v>
      </c>
      <c r="BI40" s="4">
        <v>-30.94</v>
      </c>
      <c r="BJ40" s="4"/>
      <c r="BK40" s="4"/>
    </row>
    <row r="41" s="1" customFormat="1" ht="14.25" spans="1:63">
      <c r="A41" s="5"/>
      <c r="B41" s="6"/>
      <c r="C41" s="7"/>
      <c r="D41" s="7"/>
      <c r="H41" s="7"/>
      <c r="I41" s="7"/>
      <c r="AL41" s="148"/>
      <c r="AM41" s="149" t="s">
        <v>484</v>
      </c>
      <c r="AQ41" s="1">
        <v>-140</v>
      </c>
      <c r="AR41" s="61">
        <f>AQ41/14</f>
        <v>-10</v>
      </c>
      <c r="AS41" s="1" t="s">
        <v>485</v>
      </c>
      <c r="AT41" s="7"/>
      <c r="AU41" s="7"/>
      <c r="AV41" s="7"/>
      <c r="AW41" s="7"/>
      <c r="AX41" s="7"/>
      <c r="BC41" s="156" t="s">
        <v>486</v>
      </c>
      <c r="BD41" s="153">
        <f t="shared" si="5"/>
        <v>134.615384615385</v>
      </c>
      <c r="BE41" s="1" t="s">
        <v>396</v>
      </c>
      <c r="BH41" s="165" t="s">
        <v>69</v>
      </c>
      <c r="BI41" s="4">
        <v>-30.94</v>
      </c>
      <c r="BJ41" s="4"/>
      <c r="BK41" s="4"/>
    </row>
    <row r="42" s="1" customFormat="1" ht="14.25" spans="1:63">
      <c r="A42" s="5"/>
      <c r="B42" s="6"/>
      <c r="C42" s="7"/>
      <c r="D42" s="7"/>
      <c r="H42" s="7"/>
      <c r="I42" s="7"/>
      <c r="AQ42" s="147">
        <f>SUM(AQ37:AQ41)</f>
        <v>-840</v>
      </c>
      <c r="AT42" s="7"/>
      <c r="AU42" s="7"/>
      <c r="AV42" s="7"/>
      <c r="AW42" s="7"/>
      <c r="AX42" s="7"/>
      <c r="AY42" s="7"/>
      <c r="BC42" s="155" t="s">
        <v>217</v>
      </c>
      <c r="BD42" s="153">
        <f t="shared" si="5"/>
        <v>134.615384615385</v>
      </c>
      <c r="BE42" s="1" t="s">
        <v>396</v>
      </c>
      <c r="BH42" s="165" t="s">
        <v>95</v>
      </c>
      <c r="BI42" s="4">
        <v>-30.94</v>
      </c>
      <c r="BJ42" s="4"/>
      <c r="BK42" s="4"/>
    </row>
    <row r="43" s="1" customFormat="1" ht="14.25" spans="1:63">
      <c r="A43" s="5"/>
      <c r="B43" s="6"/>
      <c r="C43" s="7"/>
      <c r="D43" s="7"/>
      <c r="H43" s="7"/>
      <c r="I43" s="7"/>
      <c r="AT43" s="7"/>
      <c r="AU43" s="7"/>
      <c r="AV43" s="7"/>
      <c r="AW43" s="7"/>
      <c r="AX43" s="7"/>
      <c r="AY43" s="7"/>
      <c r="BC43" s="155" t="s">
        <v>59</v>
      </c>
      <c r="BD43" s="137">
        <f t="shared" si="2"/>
        <v>269.230769230769</v>
      </c>
      <c r="BH43" s="165" t="s">
        <v>100</v>
      </c>
      <c r="BI43" s="4">
        <v>-30.94</v>
      </c>
      <c r="BJ43" s="4"/>
      <c r="BK43" s="4"/>
    </row>
    <row r="44" s="1" customFormat="1" ht="14.25" spans="1:63">
      <c r="A44" s="5"/>
      <c r="B44" s="6"/>
      <c r="C44" s="7"/>
      <c r="D44" s="7"/>
      <c r="H44" s="7"/>
      <c r="I44" s="7"/>
      <c r="AT44" s="7"/>
      <c r="AU44" s="7"/>
      <c r="AV44" s="7"/>
      <c r="AW44" s="7"/>
      <c r="AX44" s="7"/>
      <c r="AY44" s="7"/>
      <c r="BC44" s="155" t="s">
        <v>99</v>
      </c>
      <c r="BD44" s="137">
        <f t="shared" si="2"/>
        <v>269.230769230769</v>
      </c>
      <c r="BH44" s="165" t="s">
        <v>102</v>
      </c>
      <c r="BI44" s="4">
        <v>-30.94</v>
      </c>
      <c r="BJ44" s="4"/>
      <c r="BK44" s="4"/>
    </row>
    <row r="45" s="1" customFormat="1" ht="14.25" spans="1:63">
      <c r="A45" s="5"/>
      <c r="B45" s="6"/>
      <c r="C45" s="7"/>
      <c r="D45" s="7"/>
      <c r="H45" s="7"/>
      <c r="I45" s="7"/>
      <c r="BC45" s="155" t="s">
        <v>487</v>
      </c>
      <c r="BD45" s="153">
        <f t="shared" ref="BD45:BD49" si="6">1490/26*2+20</f>
        <v>134.615384615385</v>
      </c>
      <c r="BE45" s="1" t="s">
        <v>396</v>
      </c>
      <c r="BH45" s="165" t="s">
        <v>209</v>
      </c>
      <c r="BI45" s="4">
        <v>-30.94</v>
      </c>
      <c r="BJ45" s="4"/>
      <c r="BK45" s="4"/>
    </row>
    <row r="46" s="1" customFormat="1" ht="14.25" spans="1:63">
      <c r="A46" s="5"/>
      <c r="B46" s="6"/>
      <c r="C46" s="7"/>
      <c r="D46" s="7"/>
      <c r="H46" s="7"/>
      <c r="I46" s="7"/>
      <c r="BC46" s="155" t="s">
        <v>488</v>
      </c>
      <c r="BD46" s="153">
        <f t="shared" si="6"/>
        <v>134.615384615385</v>
      </c>
      <c r="BE46" s="1" t="s">
        <v>421</v>
      </c>
      <c r="BH46" s="165" t="s">
        <v>356</v>
      </c>
      <c r="BI46" s="4">
        <v>-30.94</v>
      </c>
      <c r="BJ46" s="4"/>
      <c r="BK46" s="4"/>
    </row>
    <row r="47" s="1" customFormat="1" ht="14.25" spans="1:63">
      <c r="A47" s="5"/>
      <c r="B47" s="6"/>
      <c r="C47" s="7"/>
      <c r="D47" s="7"/>
      <c r="H47" s="7"/>
      <c r="I47" s="7"/>
      <c r="BC47" s="155" t="s">
        <v>202</v>
      </c>
      <c r="BD47" s="137">
        <f t="shared" si="2"/>
        <v>269.230769230769</v>
      </c>
      <c r="BH47" s="166" t="s">
        <v>363</v>
      </c>
      <c r="BI47" s="4">
        <v>-29.7861538461539</v>
      </c>
      <c r="BJ47" s="4"/>
      <c r="BK47" s="4"/>
    </row>
    <row r="48" s="1" customFormat="1" ht="14.25" spans="1:63">
      <c r="A48" s="5"/>
      <c r="B48" s="6"/>
      <c r="C48" s="7"/>
      <c r="D48" s="7"/>
      <c r="H48" s="7"/>
      <c r="I48" s="7"/>
      <c r="BC48" s="157" t="s">
        <v>489</v>
      </c>
      <c r="BD48" s="153">
        <f t="shared" si="6"/>
        <v>134.615384615385</v>
      </c>
      <c r="BE48" s="3" t="s">
        <v>454</v>
      </c>
      <c r="BH48" s="166" t="s">
        <v>352</v>
      </c>
      <c r="BI48" s="4">
        <v>-29.7861538461539</v>
      </c>
      <c r="BJ48" s="4"/>
      <c r="BK48" s="4"/>
    </row>
    <row r="49" s="1" customFormat="1" ht="14.25" spans="1:63">
      <c r="A49" s="5"/>
      <c r="B49" s="6"/>
      <c r="C49" s="7"/>
      <c r="D49" s="7"/>
      <c r="H49" s="7"/>
      <c r="I49" s="7"/>
      <c r="BC49" s="155" t="s">
        <v>212</v>
      </c>
      <c r="BD49" s="153">
        <f t="shared" si="6"/>
        <v>134.615384615385</v>
      </c>
      <c r="BE49" s="1" t="s">
        <v>396</v>
      </c>
      <c r="BH49" s="166" t="s">
        <v>360</v>
      </c>
      <c r="BI49" s="4">
        <v>-29.7861538461539</v>
      </c>
      <c r="BJ49" s="4"/>
      <c r="BK49" s="4"/>
    </row>
    <row r="50" s="1" customFormat="1" ht="14.25" spans="1:63">
      <c r="A50" s="5"/>
      <c r="B50" s="6"/>
      <c r="C50" s="7"/>
      <c r="D50" s="7"/>
      <c r="H50" s="7"/>
      <c r="I50" s="7"/>
      <c r="BC50" s="155" t="s">
        <v>220</v>
      </c>
      <c r="BD50" s="137">
        <f t="shared" si="2"/>
        <v>269.230769230769</v>
      </c>
      <c r="BH50" s="166" t="s">
        <v>319</v>
      </c>
      <c r="BI50" s="4">
        <v>-29.7861538461539</v>
      </c>
      <c r="BJ50" s="4"/>
      <c r="BK50" s="4"/>
    </row>
    <row r="51" s="1" customFormat="1" ht="14.25" spans="1:63">
      <c r="A51" s="5"/>
      <c r="B51" s="6"/>
      <c r="C51" s="7"/>
      <c r="D51" s="7"/>
      <c r="H51" s="7"/>
      <c r="I51" s="7"/>
      <c r="BC51" s="155" t="s">
        <v>490</v>
      </c>
      <c r="BD51" s="137">
        <f t="shared" si="2"/>
        <v>269.230769230769</v>
      </c>
      <c r="BH51" s="166" t="s">
        <v>354</v>
      </c>
      <c r="BI51" s="4">
        <v>-29.7861538461539</v>
      </c>
      <c r="BJ51" s="4"/>
      <c r="BK51" s="4"/>
    </row>
    <row r="52" s="1" customFormat="1" ht="14.25" spans="1:63">
      <c r="A52" s="5"/>
      <c r="B52" s="6"/>
      <c r="C52" s="7"/>
      <c r="D52" s="7"/>
      <c r="H52" s="7"/>
      <c r="I52" s="7"/>
      <c r="BC52" s="155" t="s">
        <v>392</v>
      </c>
      <c r="BD52" s="137">
        <f t="shared" si="2"/>
        <v>269.230769230769</v>
      </c>
      <c r="BH52" s="165" t="s">
        <v>344</v>
      </c>
      <c r="BI52" s="4">
        <v>-30.94</v>
      </c>
      <c r="BJ52" s="4"/>
      <c r="BK52" s="4"/>
    </row>
    <row r="53" s="1" customFormat="1" ht="14.25" spans="1:63">
      <c r="A53" s="5"/>
      <c r="B53" s="6"/>
      <c r="C53" s="7"/>
      <c r="D53" s="7"/>
      <c r="H53" s="7"/>
      <c r="I53" s="7"/>
      <c r="BC53" s="155" t="s">
        <v>210</v>
      </c>
      <c r="BD53" s="137">
        <f t="shared" si="2"/>
        <v>269.230769230769</v>
      </c>
      <c r="BH53" s="165" t="s">
        <v>322</v>
      </c>
      <c r="BI53" s="4">
        <v>-30.94</v>
      </c>
      <c r="BJ53" s="4"/>
      <c r="BK53" s="4"/>
    </row>
    <row r="54" s="1" customFormat="1" ht="14.25" spans="1:63">
      <c r="A54" s="5"/>
      <c r="B54" s="6"/>
      <c r="C54" s="7"/>
      <c r="D54" s="7"/>
      <c r="H54" s="7"/>
      <c r="I54" s="7"/>
      <c r="BC54" s="155" t="s">
        <v>213</v>
      </c>
      <c r="BD54" s="137">
        <f t="shared" si="2"/>
        <v>269.230769230769</v>
      </c>
      <c r="BH54" s="166" t="s">
        <v>362</v>
      </c>
      <c r="BI54" s="4">
        <v>-29.7861538461539</v>
      </c>
      <c r="BJ54" s="4"/>
      <c r="BK54" s="4"/>
    </row>
    <row r="55" s="1" customFormat="1" ht="14.25" spans="1:63">
      <c r="A55" s="5"/>
      <c r="B55" s="6"/>
      <c r="C55" s="7"/>
      <c r="D55" s="7"/>
      <c r="H55" s="7"/>
      <c r="I55" s="7"/>
      <c r="BC55" s="154" t="s">
        <v>241</v>
      </c>
      <c r="BD55" s="137">
        <f t="shared" si="2"/>
        <v>269.230769230769</v>
      </c>
      <c r="BE55" s="3" t="s">
        <v>454</v>
      </c>
      <c r="BF55"/>
      <c r="BH55" s="165" t="s">
        <v>340</v>
      </c>
      <c r="BI55" s="4">
        <v>-30.94</v>
      </c>
      <c r="BJ55" s="4"/>
      <c r="BK55" s="4"/>
    </row>
    <row r="56" s="1" customFormat="1" ht="14.25" spans="1:63">
      <c r="A56" s="5"/>
      <c r="B56" s="6"/>
      <c r="C56" s="7"/>
      <c r="D56" s="7"/>
      <c r="H56" s="7"/>
      <c r="I56" s="7"/>
      <c r="BC56" s="155" t="s">
        <v>491</v>
      </c>
      <c r="BD56" s="137">
        <f t="shared" si="2"/>
        <v>269.230769230769</v>
      </c>
      <c r="BE56"/>
      <c r="BF56"/>
      <c r="BH56" s="166" t="s">
        <v>364</v>
      </c>
      <c r="BI56" s="4">
        <v>-29.7861538461539</v>
      </c>
      <c r="BJ56" s="4"/>
      <c r="BK56" s="4"/>
    </row>
    <row r="57" ht="14.25" spans="55:63">
      <c r="BC57" s="155" t="s">
        <v>492</v>
      </c>
      <c r="BD57" s="137">
        <f t="shared" si="2"/>
        <v>269.230769230769</v>
      </c>
      <c r="BH57" s="166" t="s">
        <v>330</v>
      </c>
      <c r="BI57" s="4">
        <v>-29.7861538461539</v>
      </c>
      <c r="BJ57" s="4"/>
      <c r="BK57" s="4"/>
    </row>
    <row r="58" ht="14.25" spans="55:63">
      <c r="BC58" s="155" t="s">
        <v>493</v>
      </c>
      <c r="BD58" s="137">
        <f t="shared" si="2"/>
        <v>269.230769230769</v>
      </c>
      <c r="BH58" s="166" t="s">
        <v>471</v>
      </c>
      <c r="BI58" s="4">
        <v>-19.7861538461539</v>
      </c>
      <c r="BJ58" s="4"/>
      <c r="BK58" s="4"/>
    </row>
    <row r="59" ht="14.25" spans="55:63">
      <c r="BC59" s="155" t="s">
        <v>81</v>
      </c>
      <c r="BD59" s="137">
        <f t="shared" si="2"/>
        <v>269.230769230769</v>
      </c>
      <c r="BH59" s="166" t="s">
        <v>357</v>
      </c>
      <c r="BI59" s="4">
        <v>-29.7861538461539</v>
      </c>
      <c r="BJ59" s="4"/>
      <c r="BK59" s="4"/>
    </row>
    <row r="60" ht="14.25" spans="55:63">
      <c r="BC60" s="155" t="s">
        <v>211</v>
      </c>
      <c r="BD60" s="153">
        <f>1490/26*2+20</f>
        <v>134.615384615385</v>
      </c>
      <c r="BE60" s="1" t="s">
        <v>396</v>
      </c>
      <c r="BH60" s="166" t="s">
        <v>473</v>
      </c>
      <c r="BI60" s="4">
        <v>-29.7861538461539</v>
      </c>
      <c r="BJ60" s="4"/>
      <c r="BK60" s="4"/>
    </row>
    <row r="61" ht="14.25" spans="55:63">
      <c r="BC61" s="155" t="s">
        <v>494</v>
      </c>
      <c r="BD61" s="137">
        <f>1490/26*2*2+20*2</f>
        <v>269.230769230769</v>
      </c>
      <c r="BH61" s="166" t="s">
        <v>359</v>
      </c>
      <c r="BI61" s="4">
        <v>-29.7861538461539</v>
      </c>
      <c r="BJ61" s="4"/>
      <c r="BK61" s="4"/>
    </row>
    <row r="62" ht="14.25" spans="55:63">
      <c r="BC62" s="155" t="s">
        <v>495</v>
      </c>
      <c r="BD62" s="137">
        <f>1490/26*2*2+20*2</f>
        <v>269.230769230769</v>
      </c>
      <c r="BH62" s="167" t="s">
        <v>321</v>
      </c>
      <c r="BI62" s="168">
        <v>-80</v>
      </c>
      <c r="BJ62" s="169">
        <f>BI62/72</f>
        <v>-1.11111111111111</v>
      </c>
      <c r="BK62" s="167" t="s">
        <v>480</v>
      </c>
    </row>
    <row r="63" ht="14.25" spans="55:63">
      <c r="BC63" s="155" t="s">
        <v>496</v>
      </c>
      <c r="BD63" s="137">
        <f>1490/26*2*2+20*2</f>
        <v>269.230769230769</v>
      </c>
      <c r="BH63" s="167" t="s">
        <v>325</v>
      </c>
      <c r="BI63" s="167">
        <v>-230</v>
      </c>
      <c r="BJ63" s="169">
        <f>BI63/29</f>
        <v>-7.93103448275862</v>
      </c>
      <c r="BK63" s="167" t="s">
        <v>482</v>
      </c>
    </row>
    <row r="64" spans="56:63">
      <c r="BD64" s="137">
        <f>SUM(BD5:BD63)</f>
        <v>13730.7692307692</v>
      </c>
      <c r="BH64" s="3" t="s">
        <v>270</v>
      </c>
      <c r="BI64" s="4">
        <v>-10</v>
      </c>
      <c r="BJ64" s="4"/>
      <c r="BK64" s="4"/>
    </row>
    <row r="65" spans="55:63">
      <c r="BC65" s="170"/>
      <c r="BD65" s="170"/>
      <c r="BE65" s="170"/>
      <c r="BF65" s="172"/>
      <c r="BH65" s="3" t="s">
        <v>237</v>
      </c>
      <c r="BI65" s="4">
        <v>-10</v>
      </c>
      <c r="BJ65" s="4"/>
      <c r="BK65" s="4"/>
    </row>
    <row r="66" spans="55:63">
      <c r="BC66" s="170"/>
      <c r="BD66" s="170"/>
      <c r="BE66" s="170"/>
      <c r="BF66" s="172"/>
      <c r="BH66" s="3" t="s">
        <v>271</v>
      </c>
      <c r="BI66" s="4">
        <v>-10</v>
      </c>
      <c r="BJ66" s="4"/>
      <c r="BK66" s="4"/>
    </row>
    <row r="67" spans="55:63">
      <c r="BC67" s="171"/>
      <c r="BD67" s="171"/>
      <c r="BE67" s="171"/>
      <c r="BF67" s="171"/>
      <c r="BH67" s="3" t="s">
        <v>252</v>
      </c>
      <c r="BI67" s="4">
        <v>-10</v>
      </c>
      <c r="BJ67" s="4"/>
      <c r="BK67" s="4"/>
    </row>
    <row r="68" spans="60:63">
      <c r="BH68" s="3" t="s">
        <v>292</v>
      </c>
      <c r="BI68" s="4">
        <v>-10</v>
      </c>
      <c r="BJ68" s="4"/>
      <c r="BK68" s="4"/>
    </row>
    <row r="69" spans="60:63">
      <c r="BH69" s="3" t="s">
        <v>293</v>
      </c>
      <c r="BI69" s="4">
        <v>-10</v>
      </c>
      <c r="BJ69" s="4"/>
      <c r="BK69" s="4"/>
    </row>
    <row r="70" spans="60:63">
      <c r="BH70" s="1" t="s">
        <v>265</v>
      </c>
      <c r="BI70" s="4">
        <v>-10</v>
      </c>
      <c r="BJ70" s="4"/>
      <c r="BK70" s="4"/>
    </row>
    <row r="71" spans="60:63">
      <c r="BH71" s="4" t="s">
        <v>82</v>
      </c>
      <c r="BI71" s="4">
        <v>-8</v>
      </c>
      <c r="BJ71" s="4"/>
      <c r="BK71" s="4"/>
    </row>
    <row r="72" spans="60:63">
      <c r="BH72" s="4" t="s">
        <v>336</v>
      </c>
      <c r="BI72" s="4">
        <v>-8</v>
      </c>
      <c r="BJ72" s="4"/>
      <c r="BK72" s="4"/>
    </row>
    <row r="73" spans="60:63">
      <c r="BH73" s="4" t="s">
        <v>80</v>
      </c>
      <c r="BI73" s="4">
        <v>-8</v>
      </c>
      <c r="BJ73" s="4"/>
      <c r="BK73" s="4"/>
    </row>
    <row r="74" spans="60:63">
      <c r="BH74" s="4" t="s">
        <v>261</v>
      </c>
      <c r="BI74" s="4">
        <v>-8</v>
      </c>
      <c r="BJ74" s="4"/>
      <c r="BK74" s="4"/>
    </row>
    <row r="75" spans="60:63">
      <c r="BH75" s="4" t="s">
        <v>101</v>
      </c>
      <c r="BI75" s="4">
        <v>-8</v>
      </c>
      <c r="BJ75" s="4"/>
      <c r="BK75" s="4"/>
    </row>
    <row r="76" spans="60:63">
      <c r="BH76" s="34" t="s">
        <v>393</v>
      </c>
      <c r="BI76" s="34">
        <v>600</v>
      </c>
      <c r="BJ76" s="4"/>
      <c r="BK76" s="4"/>
    </row>
    <row r="77" spans="60:63">
      <c r="BH77" s="12" t="s">
        <v>86</v>
      </c>
      <c r="BI77" s="12">
        <v>600</v>
      </c>
      <c r="BJ77" s="4"/>
      <c r="BK77" s="4"/>
    </row>
    <row r="78" spans="60:63">
      <c r="BH78" s="12" t="s">
        <v>185</v>
      </c>
      <c r="BI78" s="12">
        <f t="shared" ref="BI78:BI80" si="7">200+269.23</f>
        <v>469.23</v>
      </c>
      <c r="BJ78" s="1" t="s">
        <v>469</v>
      </c>
      <c r="BK78" s="1" t="s">
        <v>470</v>
      </c>
    </row>
    <row r="79" spans="60:63">
      <c r="BH79" s="12" t="s">
        <v>198</v>
      </c>
      <c r="BI79" s="12">
        <f t="shared" si="7"/>
        <v>469.23</v>
      </c>
      <c r="BJ79" s="1" t="s">
        <v>469</v>
      </c>
      <c r="BK79" s="1" t="s">
        <v>470</v>
      </c>
    </row>
    <row r="80" spans="60:63">
      <c r="BH80" s="12" t="s">
        <v>194</v>
      </c>
      <c r="BI80" s="12">
        <f t="shared" si="7"/>
        <v>469.23</v>
      </c>
      <c r="BJ80" s="1" t="s">
        <v>472</v>
      </c>
      <c r="BK80" s="1" t="s">
        <v>470</v>
      </c>
    </row>
    <row r="81" spans="60:63">
      <c r="BH81" s="34" t="s">
        <v>394</v>
      </c>
      <c r="BI81" s="137">
        <f t="shared" ref="BI81:BI84" si="8">1490/26*2*2+20*2</f>
        <v>269.230769230769</v>
      </c>
      <c r="BJ81" s="3" t="s">
        <v>395</v>
      </c>
      <c r="BK81" s="3"/>
    </row>
    <row r="82" spans="60:63">
      <c r="BH82" s="12" t="s">
        <v>404</v>
      </c>
      <c r="BI82" s="137">
        <f t="shared" si="8"/>
        <v>269.230769230769</v>
      </c>
      <c r="BJ82" s="3" t="s">
        <v>395</v>
      </c>
      <c r="BK82" s="3"/>
    </row>
    <row r="83" spans="60:63">
      <c r="BH83" s="12" t="s">
        <v>409</v>
      </c>
      <c r="BI83" s="137">
        <f t="shared" si="8"/>
        <v>269.230769230769</v>
      </c>
      <c r="BJ83" s="3" t="s">
        <v>395</v>
      </c>
      <c r="BK83" s="3"/>
    </row>
    <row r="84" spans="60:63">
      <c r="BH84" s="12" t="s">
        <v>417</v>
      </c>
      <c r="BI84" s="137">
        <f t="shared" si="8"/>
        <v>269.230769230769</v>
      </c>
      <c r="BJ84" s="3"/>
      <c r="BK84" s="3"/>
    </row>
    <row r="85" spans="60:63">
      <c r="BH85" s="12" t="s">
        <v>316</v>
      </c>
      <c r="BI85" s="153">
        <f>1490/26*2+20</f>
        <v>134.615384615385</v>
      </c>
      <c r="BJ85" s="3" t="s">
        <v>421</v>
      </c>
      <c r="BK85" s="3"/>
    </row>
    <row r="86" spans="60:63">
      <c r="BH86" s="3" t="s">
        <v>425</v>
      </c>
      <c r="BI86" s="137">
        <f t="shared" ref="BI86:BI89" si="9">1490/26*2*2+20*2</f>
        <v>269.230769230769</v>
      </c>
      <c r="BJ86" s="3"/>
      <c r="BK86" s="3"/>
    </row>
    <row r="87" spans="60:63">
      <c r="BH87" s="3" t="s">
        <v>428</v>
      </c>
      <c r="BI87" s="137">
        <f t="shared" si="9"/>
        <v>269.230769230769</v>
      </c>
      <c r="BJ87" s="3"/>
      <c r="BK87" s="3"/>
    </row>
    <row r="88" spans="60:63">
      <c r="BH88" s="3" t="s">
        <v>432</v>
      </c>
      <c r="BI88" s="137">
        <f t="shared" si="9"/>
        <v>269.230769230769</v>
      </c>
      <c r="BJ88" s="3"/>
      <c r="BK88" s="3"/>
    </row>
    <row r="89" spans="60:63">
      <c r="BH89" s="3" t="s">
        <v>435</v>
      </c>
      <c r="BI89" s="137">
        <f t="shared" si="9"/>
        <v>269.230769230769</v>
      </c>
      <c r="BJ89" s="3"/>
      <c r="BK89" s="3"/>
    </row>
    <row r="90" spans="60:63">
      <c r="BH90" s="3" t="s">
        <v>438</v>
      </c>
      <c r="BI90" s="153">
        <f>1490/26*2+20</f>
        <v>134.615384615385</v>
      </c>
      <c r="BJ90" s="3" t="s">
        <v>396</v>
      </c>
      <c r="BK90" s="3"/>
    </row>
    <row r="91" spans="60:63">
      <c r="BH91" s="3" t="s">
        <v>440</v>
      </c>
      <c r="BI91" s="137">
        <f t="shared" ref="BI91:BI96" si="10">1490/26*2*2+20*2</f>
        <v>269.230769230769</v>
      </c>
      <c r="BJ91" s="3"/>
      <c r="BK91" s="3"/>
    </row>
    <row r="92" spans="60:63">
      <c r="BH92" s="3" t="s">
        <v>448</v>
      </c>
      <c r="BI92" s="153">
        <f>1490/26*2+20</f>
        <v>134.615384615385</v>
      </c>
      <c r="BJ92" s="3" t="s">
        <v>396</v>
      </c>
      <c r="BK92" s="3"/>
    </row>
    <row r="93" spans="60:63">
      <c r="BH93" s="3" t="s">
        <v>206</v>
      </c>
      <c r="BI93" s="137">
        <f t="shared" si="10"/>
        <v>269.230769230769</v>
      </c>
      <c r="BJ93" s="3"/>
      <c r="BK93" s="3"/>
    </row>
    <row r="94" ht="14.25" spans="60:63">
      <c r="BH94" s="154" t="s">
        <v>453</v>
      </c>
      <c r="BI94" s="137">
        <f t="shared" si="10"/>
        <v>269.230769230769</v>
      </c>
      <c r="BJ94" s="3" t="s">
        <v>454</v>
      </c>
      <c r="BK94" s="3"/>
    </row>
    <row r="95" spans="60:63">
      <c r="BH95" s="3" t="s">
        <v>456</v>
      </c>
      <c r="BI95" s="137">
        <f t="shared" si="10"/>
        <v>269.230769230769</v>
      </c>
      <c r="BJ95" s="3"/>
      <c r="BK95" s="3"/>
    </row>
    <row r="96" spans="60:63">
      <c r="BH96" s="3" t="s">
        <v>458</v>
      </c>
      <c r="BI96" s="137">
        <f t="shared" si="10"/>
        <v>269.230769230769</v>
      </c>
      <c r="BJ96" s="3"/>
      <c r="BK96" s="3"/>
    </row>
    <row r="97" spans="60:63">
      <c r="BH97" s="3" t="s">
        <v>460</v>
      </c>
      <c r="BI97" s="153">
        <f>1490/26*2+20</f>
        <v>134.615384615385</v>
      </c>
      <c r="BJ97" s="3" t="s">
        <v>396</v>
      </c>
      <c r="BK97" s="3"/>
    </row>
    <row r="98" ht="14.25" spans="60:63">
      <c r="BH98" s="155" t="s">
        <v>462</v>
      </c>
      <c r="BI98" s="137">
        <f t="shared" ref="BI98:BI104" si="11">1490/26*2*2+20*2</f>
        <v>269.230769230769</v>
      </c>
      <c r="BJ98" s="3"/>
      <c r="BK98" s="3"/>
    </row>
    <row r="99" ht="14.25" spans="60:63">
      <c r="BH99" s="155" t="s">
        <v>464</v>
      </c>
      <c r="BI99" s="137">
        <f t="shared" si="11"/>
        <v>269.230769230769</v>
      </c>
      <c r="BJ99" s="3"/>
      <c r="BK99" s="3"/>
    </row>
    <row r="100" ht="14.25" spans="60:63">
      <c r="BH100" s="155" t="s">
        <v>465</v>
      </c>
      <c r="BI100" s="137">
        <f t="shared" si="11"/>
        <v>269.230769230769</v>
      </c>
      <c r="BJ100" s="3"/>
      <c r="BK100" s="3"/>
    </row>
    <row r="101" spans="60:63">
      <c r="BH101" s="1" t="s">
        <v>215</v>
      </c>
      <c r="BI101" s="137">
        <f t="shared" si="11"/>
        <v>269.230769230769</v>
      </c>
      <c r="BJ101" s="1"/>
      <c r="BK101" s="1"/>
    </row>
    <row r="102" ht="14.25" spans="60:63">
      <c r="BH102" s="155" t="s">
        <v>466</v>
      </c>
      <c r="BI102" s="137">
        <f t="shared" si="11"/>
        <v>269.230769230769</v>
      </c>
      <c r="BJ102" s="1"/>
      <c r="BK102" s="1"/>
    </row>
    <row r="103" ht="14.25" spans="60:63">
      <c r="BH103" s="155" t="s">
        <v>204</v>
      </c>
      <c r="BI103" s="137">
        <f t="shared" si="11"/>
        <v>269.230769230769</v>
      </c>
      <c r="BJ103" s="1"/>
      <c r="BK103" s="1"/>
    </row>
    <row r="104" ht="14.25" spans="60:63">
      <c r="BH104" s="155" t="s">
        <v>468</v>
      </c>
      <c r="BI104" s="137">
        <f t="shared" si="11"/>
        <v>269.230769230769</v>
      </c>
      <c r="BJ104" s="1"/>
      <c r="BK104" s="1"/>
    </row>
    <row r="105" ht="14.25" spans="60:63">
      <c r="BH105" s="155" t="s">
        <v>474</v>
      </c>
      <c r="BI105" s="153">
        <f t="shared" ref="BI105:BI107" si="12">1490/26*2+20</f>
        <v>134.615384615385</v>
      </c>
      <c r="BJ105" s="1" t="s">
        <v>421</v>
      </c>
      <c r="BK105" s="1"/>
    </row>
    <row r="106" ht="14.25" spans="60:63">
      <c r="BH106" s="155" t="s">
        <v>475</v>
      </c>
      <c r="BI106" s="153">
        <f t="shared" si="12"/>
        <v>134.615384615385</v>
      </c>
      <c r="BJ106" s="1" t="s">
        <v>421</v>
      </c>
      <c r="BK106" s="1"/>
    </row>
    <row r="107" ht="14.25" spans="60:63">
      <c r="BH107" s="155" t="s">
        <v>476</v>
      </c>
      <c r="BI107" s="153">
        <f t="shared" si="12"/>
        <v>134.615384615385</v>
      </c>
      <c r="BJ107" s="1" t="s">
        <v>421</v>
      </c>
      <c r="BK107" s="1"/>
    </row>
    <row r="108" ht="14.25" spans="60:63">
      <c r="BH108" s="155" t="s">
        <v>479</v>
      </c>
      <c r="BI108" s="137">
        <f t="shared" ref="BI108:BI111" si="13">1490/26*2*2+20*2</f>
        <v>269.230769230769</v>
      </c>
      <c r="BJ108" s="1"/>
      <c r="BK108" s="1"/>
    </row>
    <row r="109" ht="14.25" spans="60:63">
      <c r="BH109" s="155" t="s">
        <v>481</v>
      </c>
      <c r="BI109" s="137">
        <f t="shared" si="13"/>
        <v>269.230769230769</v>
      </c>
      <c r="BJ109" s="1"/>
      <c r="BK109" s="1"/>
    </row>
    <row r="110" ht="14.25" spans="60:63">
      <c r="BH110" s="155" t="s">
        <v>246</v>
      </c>
      <c r="BI110" s="153">
        <f t="shared" ref="BI110:BI116" si="14">1490/26*2+20</f>
        <v>134.615384615385</v>
      </c>
      <c r="BJ110" s="1" t="s">
        <v>396</v>
      </c>
      <c r="BK110" s="1"/>
    </row>
    <row r="111" ht="14.25" spans="60:63">
      <c r="BH111" s="156" t="s">
        <v>317</v>
      </c>
      <c r="BI111" s="137">
        <f t="shared" si="13"/>
        <v>269.230769230769</v>
      </c>
      <c r="BJ111" s="1"/>
      <c r="BK111" s="1"/>
    </row>
    <row r="112" ht="14.25" spans="60:63">
      <c r="BH112" s="156" t="s">
        <v>486</v>
      </c>
      <c r="BI112" s="153">
        <f t="shared" si="14"/>
        <v>134.615384615385</v>
      </c>
      <c r="BJ112" s="1" t="s">
        <v>396</v>
      </c>
      <c r="BK112" s="1"/>
    </row>
    <row r="113" ht="14.25" spans="60:63">
      <c r="BH113" s="155" t="s">
        <v>59</v>
      </c>
      <c r="BI113" s="137">
        <f t="shared" ref="BI113:BI117" si="15">1490/26*2*2+20*2</f>
        <v>269.230769230769</v>
      </c>
      <c r="BJ113" s="1"/>
      <c r="BK113" s="1"/>
    </row>
    <row r="114" ht="14.25" spans="60:63">
      <c r="BH114" s="155" t="s">
        <v>99</v>
      </c>
      <c r="BI114" s="137">
        <f t="shared" si="15"/>
        <v>269.230769230769</v>
      </c>
      <c r="BJ114" s="1"/>
      <c r="BK114" s="1"/>
    </row>
    <row r="115" ht="14.25" spans="60:63">
      <c r="BH115" s="155" t="s">
        <v>487</v>
      </c>
      <c r="BI115" s="153">
        <f t="shared" si="14"/>
        <v>134.615384615385</v>
      </c>
      <c r="BJ115" s="1" t="s">
        <v>396</v>
      </c>
      <c r="BK115" s="1"/>
    </row>
    <row r="116" ht="14.25" spans="60:63">
      <c r="BH116" s="155" t="s">
        <v>488</v>
      </c>
      <c r="BI116" s="153">
        <f t="shared" si="14"/>
        <v>134.615384615385</v>
      </c>
      <c r="BJ116" s="1" t="s">
        <v>421</v>
      </c>
      <c r="BK116" s="1"/>
    </row>
    <row r="117" ht="14.25" spans="60:63">
      <c r="BH117" s="155" t="s">
        <v>202</v>
      </c>
      <c r="BI117" s="137">
        <f t="shared" si="15"/>
        <v>269.230769230769</v>
      </c>
      <c r="BJ117" s="1"/>
      <c r="BK117" s="1"/>
    </row>
    <row r="118" ht="14.25" spans="60:63">
      <c r="BH118" s="157" t="s">
        <v>489</v>
      </c>
      <c r="BI118" s="153">
        <f>1490/26*2+20</f>
        <v>134.615384615385</v>
      </c>
      <c r="BJ118" s="3" t="s">
        <v>454</v>
      </c>
      <c r="BK118" s="1"/>
    </row>
    <row r="119" ht="14.25" spans="60:63">
      <c r="BH119" s="155" t="s">
        <v>212</v>
      </c>
      <c r="BI119" s="153">
        <f>1490/26*2+20</f>
        <v>134.615384615385</v>
      </c>
      <c r="BJ119" s="1" t="s">
        <v>396</v>
      </c>
      <c r="BK119" s="1"/>
    </row>
    <row r="120" ht="14.25" spans="60:63">
      <c r="BH120" s="155" t="s">
        <v>220</v>
      </c>
      <c r="BI120" s="137">
        <f t="shared" ref="BI120:BI127" si="16">1490/26*2*2+20*2</f>
        <v>269.230769230769</v>
      </c>
      <c r="BJ120" s="1"/>
      <c r="BK120" s="1"/>
    </row>
    <row r="121" ht="14.25" spans="60:63">
      <c r="BH121" s="155" t="s">
        <v>490</v>
      </c>
      <c r="BI121" s="137">
        <f t="shared" si="16"/>
        <v>269.230769230769</v>
      </c>
      <c r="BJ121" s="1"/>
      <c r="BK121" s="1"/>
    </row>
    <row r="122" ht="14.25" spans="60:63">
      <c r="BH122" s="155" t="s">
        <v>210</v>
      </c>
      <c r="BI122" s="137">
        <f t="shared" si="16"/>
        <v>269.230769230769</v>
      </c>
      <c r="BJ122" s="1"/>
      <c r="BK122" s="1"/>
    </row>
    <row r="123" ht="14.25" spans="60:63">
      <c r="BH123" s="155" t="s">
        <v>213</v>
      </c>
      <c r="BI123" s="137">
        <f t="shared" si="16"/>
        <v>269.230769230769</v>
      </c>
      <c r="BJ123" s="1"/>
      <c r="BK123" s="1"/>
    </row>
    <row r="124" ht="14.25" spans="60:61">
      <c r="BH124" s="155" t="s">
        <v>491</v>
      </c>
      <c r="BI124" s="137">
        <f t="shared" si="16"/>
        <v>269.230769230769</v>
      </c>
    </row>
    <row r="125" ht="14.25" spans="60:61">
      <c r="BH125" s="155" t="s">
        <v>492</v>
      </c>
      <c r="BI125" s="137">
        <f t="shared" si="16"/>
        <v>269.230769230769</v>
      </c>
    </row>
    <row r="126" ht="14.25" spans="60:61">
      <c r="BH126" s="155" t="s">
        <v>493</v>
      </c>
      <c r="BI126" s="137">
        <f t="shared" si="16"/>
        <v>269.230769230769</v>
      </c>
    </row>
    <row r="127" ht="14.25" spans="60:61">
      <c r="BH127" s="155" t="s">
        <v>81</v>
      </c>
      <c r="BI127" s="137">
        <f t="shared" si="16"/>
        <v>269.230769230769</v>
      </c>
    </row>
    <row r="128" ht="14.25" spans="60:62">
      <c r="BH128" s="155" t="s">
        <v>211</v>
      </c>
      <c r="BI128" s="153">
        <f>1490/26*2+20</f>
        <v>134.615384615385</v>
      </c>
      <c r="BJ128" s="1" t="s">
        <v>396</v>
      </c>
    </row>
    <row r="129" ht="14.25" spans="60:61">
      <c r="BH129" s="155" t="s">
        <v>494</v>
      </c>
      <c r="BI129" s="137">
        <f t="shared" ref="BI129:BI131" si="17">1490/26*2*2+20*2</f>
        <v>269.230769230769</v>
      </c>
    </row>
    <row r="130" ht="14.25" spans="60:61">
      <c r="BH130" s="155" t="s">
        <v>495</v>
      </c>
      <c r="BI130" s="137">
        <f t="shared" si="17"/>
        <v>269.230769230769</v>
      </c>
    </row>
    <row r="131" ht="14.25" spans="60:61">
      <c r="BH131" s="155" t="s">
        <v>496</v>
      </c>
      <c r="BI131" s="137">
        <f t="shared" si="17"/>
        <v>269.230769230769</v>
      </c>
    </row>
    <row r="132" spans="60:63">
      <c r="BH132" s="4"/>
      <c r="BI132" s="4"/>
      <c r="BJ132" s="4"/>
      <c r="BK132" s="4"/>
    </row>
    <row r="133" spans="60:63">
      <c r="BH133" s="4"/>
      <c r="BI133" s="4"/>
      <c r="BJ133" s="4"/>
      <c r="BK133" s="4"/>
    </row>
    <row r="134" spans="60:63">
      <c r="BH134" s="4"/>
      <c r="BI134" s="4">
        <f>SUM(BI5:BI133)</f>
        <v>23950.0238461538</v>
      </c>
      <c r="BJ134" s="4"/>
      <c r="BK134" s="4"/>
    </row>
    <row r="135" spans="60:63">
      <c r="BH135" s="4"/>
      <c r="BI135" s="4"/>
      <c r="BJ135" s="4"/>
      <c r="BK135" s="4"/>
    </row>
    <row r="136" spans="60:63">
      <c r="BH136" s="4" t="s">
        <v>497</v>
      </c>
      <c r="BI136" s="4">
        <v>210.67</v>
      </c>
      <c r="BJ136" s="4"/>
      <c r="BK136" s="4"/>
    </row>
    <row r="137" spans="60:63">
      <c r="BH137" s="4"/>
      <c r="BI137" s="173">
        <f>SUM(BI134:BI136)</f>
        <v>24160.6938461538</v>
      </c>
      <c r="BJ137" s="4"/>
      <c r="BK137" s="4"/>
    </row>
  </sheetData>
  <autoFilter ref="BC3:BE64">
    <extLst/>
  </autoFilter>
  <mergeCells count="4">
    <mergeCell ref="A1:F1"/>
    <mergeCell ref="A2:F2"/>
    <mergeCell ref="A27:B27"/>
    <mergeCell ref="AL37:AL41"/>
  </mergeCells>
  <pageMargins left="0.75" right="0.75" top="1" bottom="1" header="0.5" footer="0.5"/>
  <headerFooter/>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XDH128"/>
  <sheetViews>
    <sheetView workbookViewId="0">
      <pane xSplit="2" ySplit="3" topLeftCell="C6" activePane="bottomRight" state="frozen"/>
      <selection/>
      <selection pane="topRight"/>
      <selection pane="bottomLeft"/>
      <selection pane="bottomRight" activeCell="F7" sqref="F7"/>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625" style="1" customWidth="1"/>
    <col min="8" max="8" width="8.375" style="7" customWidth="1"/>
    <col min="9" max="9" width="9" style="7"/>
    <col min="10" max="10" width="2.625" style="1" customWidth="1"/>
    <col min="11" max="11" width="7.125" style="7" customWidth="1"/>
    <col min="12" max="12" width="9" style="7"/>
    <col min="13" max="13" width="1.75" style="1" customWidth="1"/>
    <col min="14" max="14" width="6.875" style="1" customWidth="1"/>
    <col min="15" max="15" width="9" style="1"/>
    <col min="16" max="16" width="2.875" style="1" customWidth="1"/>
    <col min="17" max="17" width="7.125" style="1" customWidth="1"/>
    <col min="18" max="18" width="9" style="1"/>
    <col min="19" max="19" width="1.5" style="1" customWidth="1"/>
    <col min="20" max="21" width="9" style="1"/>
    <col min="22" max="22" width="1.75" style="1" customWidth="1"/>
    <col min="23" max="24" width="9" style="1"/>
    <col min="25" max="25" width="1.625" style="1" customWidth="1"/>
    <col min="26" max="27" width="9" style="1"/>
    <col min="28" max="28" width="2.125" style="1" customWidth="1"/>
    <col min="29" max="16327" width="9" style="1"/>
    <col min="16331" max="16384" width="9" style="1"/>
  </cols>
  <sheetData>
    <row r="1" s="1" customFormat="1" ht="17" customHeight="1" spans="1:12">
      <c r="A1" s="7"/>
      <c r="B1" s="8"/>
      <c r="C1" s="7"/>
      <c r="D1" s="7"/>
      <c r="E1" s="7"/>
      <c r="F1" s="7"/>
      <c r="H1" s="7"/>
      <c r="I1" s="7"/>
      <c r="K1" s="7"/>
      <c r="L1" s="7"/>
    </row>
    <row r="2" s="1" customFormat="1" ht="39.15" customHeight="1" spans="1:12">
      <c r="A2" s="9" t="s">
        <v>498</v>
      </c>
      <c r="B2" s="10"/>
      <c r="C2" s="11"/>
      <c r="D2" s="11"/>
      <c r="E2" s="11"/>
      <c r="F2" s="11"/>
      <c r="H2" s="7"/>
      <c r="I2" s="7"/>
      <c r="K2" s="7"/>
      <c r="L2" s="7"/>
    </row>
    <row r="3" s="2" customFormat="1" ht="28.75" customHeight="1" spans="1:30">
      <c r="A3" s="12" t="s">
        <v>1</v>
      </c>
      <c r="B3" s="13" t="s">
        <v>2</v>
      </c>
      <c r="C3" s="14" t="s">
        <v>3</v>
      </c>
      <c r="D3" s="14" t="s">
        <v>4</v>
      </c>
      <c r="E3" s="12" t="s">
        <v>5</v>
      </c>
      <c r="F3" s="12" t="s">
        <v>6</v>
      </c>
      <c r="H3" s="33">
        <v>1</v>
      </c>
      <c r="I3" s="35" t="s">
        <v>499</v>
      </c>
      <c r="K3" s="33">
        <v>2</v>
      </c>
      <c r="L3" s="35" t="s">
        <v>500</v>
      </c>
      <c r="N3" s="33">
        <v>3</v>
      </c>
      <c r="O3" s="35" t="s">
        <v>500</v>
      </c>
      <c r="Q3" s="33">
        <v>4</v>
      </c>
      <c r="R3" s="35" t="s">
        <v>501</v>
      </c>
      <c r="T3" s="33">
        <v>5</v>
      </c>
      <c r="U3" s="35" t="s">
        <v>500</v>
      </c>
      <c r="W3" s="33">
        <v>6</v>
      </c>
      <c r="X3" s="35" t="s">
        <v>502</v>
      </c>
      <c r="Z3" s="33">
        <v>7</v>
      </c>
      <c r="AA3" s="35" t="s">
        <v>503</v>
      </c>
      <c r="AB3" s="35"/>
      <c r="AC3" s="100" t="s">
        <v>504</v>
      </c>
      <c r="AD3" s="35" t="s">
        <v>505</v>
      </c>
    </row>
    <row r="4" s="3" customFormat="1" ht="33" customHeight="1" spans="1:30">
      <c r="A4" s="15">
        <v>1</v>
      </c>
      <c r="B4" s="16" t="s">
        <v>499</v>
      </c>
      <c r="C4" s="17">
        <v>7280</v>
      </c>
      <c r="D4" s="18"/>
      <c r="E4" s="19"/>
      <c r="F4" s="20" t="s">
        <v>506</v>
      </c>
      <c r="H4" s="34" t="s">
        <v>52</v>
      </c>
      <c r="I4" s="34" t="s">
        <v>54</v>
      </c>
      <c r="K4" s="34" t="s">
        <v>52</v>
      </c>
      <c r="L4" s="34" t="s">
        <v>54</v>
      </c>
      <c r="N4" s="34" t="s">
        <v>52</v>
      </c>
      <c r="O4" s="34" t="s">
        <v>54</v>
      </c>
      <c r="Q4" s="34" t="s">
        <v>52</v>
      </c>
      <c r="R4" s="34" t="s">
        <v>54</v>
      </c>
      <c r="T4" s="34" t="s">
        <v>52</v>
      </c>
      <c r="U4" s="34" t="s">
        <v>234</v>
      </c>
      <c r="W4" s="34" t="s">
        <v>52</v>
      </c>
      <c r="X4" s="34" t="s">
        <v>54</v>
      </c>
      <c r="Z4" s="46" t="s">
        <v>52</v>
      </c>
      <c r="AA4" s="46" t="s">
        <v>54</v>
      </c>
      <c r="AB4" s="34"/>
      <c r="AC4" s="119" t="s">
        <v>52</v>
      </c>
      <c r="AD4" s="119" t="s">
        <v>53</v>
      </c>
    </row>
    <row r="5" s="3" customFormat="1" ht="40.75" customHeight="1" spans="1:30">
      <c r="A5" s="15">
        <v>2</v>
      </c>
      <c r="B5" s="16" t="s">
        <v>500</v>
      </c>
      <c r="C5" s="17">
        <f>300*3+200*4+150*11</f>
        <v>3350</v>
      </c>
      <c r="D5" s="18"/>
      <c r="E5" s="19"/>
      <c r="F5" s="20" t="s">
        <v>507</v>
      </c>
      <c r="H5" s="34" t="s">
        <v>252</v>
      </c>
      <c r="I5" s="34">
        <v>1000</v>
      </c>
      <c r="K5" s="12" t="s">
        <v>393</v>
      </c>
      <c r="L5" s="12">
        <v>300</v>
      </c>
      <c r="N5" s="12" t="s">
        <v>185</v>
      </c>
      <c r="O5" s="12">
        <v>1000</v>
      </c>
      <c r="Q5" s="12" t="s">
        <v>508</v>
      </c>
      <c r="R5" s="12">
        <v>229.2</v>
      </c>
      <c r="T5" s="12" t="s">
        <v>474</v>
      </c>
      <c r="U5" s="12">
        <v>-200</v>
      </c>
      <c r="W5" s="12" t="s">
        <v>78</v>
      </c>
      <c r="X5" s="12">
        <v>2000</v>
      </c>
      <c r="Z5" s="12" t="s">
        <v>479</v>
      </c>
      <c r="AA5" s="12">
        <v>2000</v>
      </c>
      <c r="AB5" s="120"/>
      <c r="AC5" s="111" t="s">
        <v>252</v>
      </c>
      <c r="AD5" s="46">
        <v>1000</v>
      </c>
    </row>
    <row r="6" s="3" customFormat="1" ht="40.75" customHeight="1" spans="1:30">
      <c r="A6" s="15">
        <v>3</v>
      </c>
      <c r="B6" s="16" t="s">
        <v>500</v>
      </c>
      <c r="C6" s="17">
        <v>4000</v>
      </c>
      <c r="D6" s="18"/>
      <c r="E6" s="19"/>
      <c r="F6" s="20" t="s">
        <v>509</v>
      </c>
      <c r="H6" s="12" t="s">
        <v>336</v>
      </c>
      <c r="I6" s="12">
        <v>1000</v>
      </c>
      <c r="K6" s="12" t="s">
        <v>86</v>
      </c>
      <c r="L6" s="12">
        <v>300</v>
      </c>
      <c r="N6" s="12" t="s">
        <v>206</v>
      </c>
      <c r="O6" s="12">
        <v>1000</v>
      </c>
      <c r="Q6" s="12" t="s">
        <v>510</v>
      </c>
      <c r="R6" s="12">
        <v>229.2</v>
      </c>
      <c r="T6" s="81" t="s">
        <v>12</v>
      </c>
      <c r="U6" s="119">
        <f>SUM(U3:U5)</f>
        <v>-200</v>
      </c>
      <c r="W6" s="81" t="s">
        <v>12</v>
      </c>
      <c r="X6" s="119">
        <f>SUM(X3:X5)</f>
        <v>2000</v>
      </c>
      <c r="Z6" s="12" t="s">
        <v>392</v>
      </c>
      <c r="AA6" s="12">
        <v>1000</v>
      </c>
      <c r="AB6" s="120"/>
      <c r="AC6" s="12" t="s">
        <v>336</v>
      </c>
      <c r="AD6" s="12">
        <v>1000</v>
      </c>
    </row>
    <row r="7" s="3" customFormat="1" ht="54" customHeight="1" spans="1:30">
      <c r="A7" s="15">
        <v>4</v>
      </c>
      <c r="B7" s="16" t="s">
        <v>501</v>
      </c>
      <c r="C7" s="17">
        <f>229.2*2</f>
        <v>458.4</v>
      </c>
      <c r="D7" s="18"/>
      <c r="E7" s="19"/>
      <c r="F7" s="20" t="s">
        <v>511</v>
      </c>
      <c r="H7" s="12" t="s">
        <v>431</v>
      </c>
      <c r="I7" s="12">
        <v>500</v>
      </c>
      <c r="K7" s="12" t="s">
        <v>400</v>
      </c>
      <c r="L7" s="12">
        <v>300</v>
      </c>
      <c r="N7" s="12" t="s">
        <v>400</v>
      </c>
      <c r="O7" s="12">
        <v>2000</v>
      </c>
      <c r="Q7" s="81" t="s">
        <v>12</v>
      </c>
      <c r="R7" s="119">
        <f>SUM(R4:R6)</f>
        <v>458.4</v>
      </c>
      <c r="Z7" s="12" t="s">
        <v>86</v>
      </c>
      <c r="AA7" s="12">
        <v>1000</v>
      </c>
      <c r="AC7" s="12" t="s">
        <v>431</v>
      </c>
      <c r="AD7" s="12">
        <v>500</v>
      </c>
    </row>
    <row r="8" s="3" customFormat="1" ht="40.75" customHeight="1" spans="1:30">
      <c r="A8" s="15">
        <v>5</v>
      </c>
      <c r="B8" s="16" t="s">
        <v>500</v>
      </c>
      <c r="C8" s="17"/>
      <c r="D8" s="18">
        <v>200</v>
      </c>
      <c r="E8" s="19" t="s">
        <v>512</v>
      </c>
      <c r="F8" s="20"/>
      <c r="H8" s="12" t="s">
        <v>400</v>
      </c>
      <c r="I8" s="12">
        <v>500</v>
      </c>
      <c r="K8" s="12" t="s">
        <v>389</v>
      </c>
      <c r="L8" s="12">
        <v>200</v>
      </c>
      <c r="N8" s="81" t="s">
        <v>12</v>
      </c>
      <c r="O8" s="119">
        <f>SUM(O5:O7)</f>
        <v>4000</v>
      </c>
      <c r="Z8" s="12" t="s">
        <v>108</v>
      </c>
      <c r="AA8" s="12">
        <v>1000</v>
      </c>
      <c r="AC8" s="112" t="s">
        <v>400</v>
      </c>
      <c r="AD8" s="121">
        <v>2800</v>
      </c>
    </row>
    <row r="9" s="3" customFormat="1" ht="57" customHeight="1" spans="1:30">
      <c r="A9" s="15">
        <v>6</v>
      </c>
      <c r="B9" s="16" t="s">
        <v>513</v>
      </c>
      <c r="C9" s="17">
        <v>2000</v>
      </c>
      <c r="D9" s="18"/>
      <c r="E9" s="19"/>
      <c r="F9" s="21" t="s">
        <v>514</v>
      </c>
      <c r="H9" s="12" t="s">
        <v>515</v>
      </c>
      <c r="I9" s="12">
        <v>150</v>
      </c>
      <c r="K9" s="12" t="s">
        <v>456</v>
      </c>
      <c r="L9" s="12">
        <v>200</v>
      </c>
      <c r="Z9" s="81" t="s">
        <v>12</v>
      </c>
      <c r="AA9" s="119">
        <f>SUM(AA5:AA8)</f>
        <v>5000</v>
      </c>
      <c r="AC9" s="12" t="s">
        <v>515</v>
      </c>
      <c r="AD9" s="12">
        <v>150</v>
      </c>
    </row>
    <row r="10" s="3" customFormat="1" ht="40.75" customHeight="1" spans="1:30">
      <c r="A10" s="15">
        <v>7</v>
      </c>
      <c r="B10" s="16" t="s">
        <v>503</v>
      </c>
      <c r="C10" s="17">
        <v>5000</v>
      </c>
      <c r="D10" s="18"/>
      <c r="E10" s="19"/>
      <c r="F10" s="21" t="s">
        <v>516</v>
      </c>
      <c r="H10" s="12" t="s">
        <v>517</v>
      </c>
      <c r="I10" s="12">
        <v>100</v>
      </c>
      <c r="K10" s="12" t="s">
        <v>194</v>
      </c>
      <c r="L10" s="12">
        <v>200</v>
      </c>
      <c r="AC10" s="12" t="s">
        <v>517</v>
      </c>
      <c r="AD10" s="12">
        <v>100</v>
      </c>
    </row>
    <row r="11" s="1" customFormat="1" ht="40.75" customHeight="1" spans="1:30">
      <c r="A11" s="15">
        <v>8</v>
      </c>
      <c r="B11" s="16"/>
      <c r="C11" s="17"/>
      <c r="D11" s="18"/>
      <c r="E11" s="19"/>
      <c r="F11" s="21"/>
      <c r="H11" s="79" t="s">
        <v>518</v>
      </c>
      <c r="I11" s="79">
        <v>200</v>
      </c>
      <c r="K11" s="79" t="s">
        <v>475</v>
      </c>
      <c r="L11" s="79">
        <v>200</v>
      </c>
      <c r="AC11" s="79" t="s">
        <v>518</v>
      </c>
      <c r="AD11" s="79">
        <v>200</v>
      </c>
    </row>
    <row r="12" s="1" customFormat="1" ht="40.75" customHeight="1" spans="1:30">
      <c r="A12" s="15">
        <v>9</v>
      </c>
      <c r="B12" s="16"/>
      <c r="C12" s="17"/>
      <c r="D12" s="18"/>
      <c r="E12" s="19"/>
      <c r="F12" s="21"/>
      <c r="H12" s="79" t="s">
        <v>106</v>
      </c>
      <c r="I12" s="79">
        <v>200</v>
      </c>
      <c r="K12" s="79" t="s">
        <v>462</v>
      </c>
      <c r="L12" s="79">
        <v>150</v>
      </c>
      <c r="AC12" s="79" t="s">
        <v>106</v>
      </c>
      <c r="AD12" s="79">
        <v>200</v>
      </c>
    </row>
    <row r="13" s="1" customFormat="1" ht="40.75" customHeight="1" spans="1:30">
      <c r="A13" s="15">
        <v>10</v>
      </c>
      <c r="B13" s="22"/>
      <c r="C13" s="17"/>
      <c r="D13" s="18"/>
      <c r="E13" s="19"/>
      <c r="F13" s="20"/>
      <c r="H13" s="79" t="s">
        <v>107</v>
      </c>
      <c r="I13" s="79">
        <v>200</v>
      </c>
      <c r="K13" s="79" t="s">
        <v>440</v>
      </c>
      <c r="L13" s="79">
        <v>150</v>
      </c>
      <c r="AC13" s="79" t="s">
        <v>107</v>
      </c>
      <c r="AD13" s="79">
        <v>200</v>
      </c>
    </row>
    <row r="14" s="1" customFormat="1" ht="30" customHeight="1" spans="1:30">
      <c r="A14" s="15">
        <v>11</v>
      </c>
      <c r="B14" s="22"/>
      <c r="C14" s="17"/>
      <c r="D14" s="18"/>
      <c r="E14" s="19"/>
      <c r="F14" s="20"/>
      <c r="H14" s="79" t="s">
        <v>88</v>
      </c>
      <c r="I14" s="79">
        <v>200</v>
      </c>
      <c r="K14" s="79" t="s">
        <v>425</v>
      </c>
      <c r="L14" s="79">
        <v>150</v>
      </c>
      <c r="AC14" s="79" t="s">
        <v>88</v>
      </c>
      <c r="AD14" s="79">
        <v>200</v>
      </c>
    </row>
    <row r="15" s="1" customFormat="1" ht="28" customHeight="1" spans="1:30">
      <c r="A15" s="23" t="s">
        <v>12</v>
      </c>
      <c r="B15" s="24"/>
      <c r="C15" s="25">
        <f>SUM(C4:C14)</f>
        <v>22088.4</v>
      </c>
      <c r="D15" s="25">
        <f>SUM(D4:D14)</f>
        <v>200</v>
      </c>
      <c r="E15" s="26"/>
      <c r="F15" s="26"/>
      <c r="H15" s="79" t="s">
        <v>203</v>
      </c>
      <c r="I15" s="79">
        <v>200</v>
      </c>
      <c r="K15" s="79" t="s">
        <v>435</v>
      </c>
      <c r="L15" s="79">
        <v>150</v>
      </c>
      <c r="AC15" s="79" t="s">
        <v>203</v>
      </c>
      <c r="AD15" s="79">
        <v>200</v>
      </c>
    </row>
    <row r="16" s="1" customFormat="1" ht="27" customHeight="1" spans="1:30">
      <c r="A16" s="2"/>
      <c r="B16" s="27"/>
      <c r="C16" s="28"/>
      <c r="D16" s="28"/>
      <c r="E16" s="29"/>
      <c r="F16" s="3"/>
      <c r="H16" s="79" t="s">
        <v>199</v>
      </c>
      <c r="I16" s="79">
        <v>50</v>
      </c>
      <c r="K16" s="79" t="s">
        <v>428</v>
      </c>
      <c r="L16" s="79">
        <v>150</v>
      </c>
      <c r="AC16" s="79" t="s">
        <v>199</v>
      </c>
      <c r="AD16" s="79">
        <v>50</v>
      </c>
    </row>
    <row r="17" s="1" customFormat="1" ht="27" customHeight="1" spans="1:30">
      <c r="A17" s="5"/>
      <c r="B17" s="6"/>
      <c r="C17" s="30" t="s">
        <v>13</v>
      </c>
      <c r="D17" s="30" t="s">
        <v>242</v>
      </c>
      <c r="E17" s="31" t="s">
        <v>355</v>
      </c>
      <c r="F17" s="30" t="s">
        <v>16</v>
      </c>
      <c r="H17" s="79" t="s">
        <v>190</v>
      </c>
      <c r="I17" s="79">
        <v>200</v>
      </c>
      <c r="K17" s="79" t="s">
        <v>519</v>
      </c>
      <c r="L17" s="79">
        <v>150</v>
      </c>
      <c r="AC17" s="79" t="s">
        <v>190</v>
      </c>
      <c r="AD17" s="79">
        <v>200</v>
      </c>
    </row>
    <row r="18" s="1" customFormat="1" ht="27" customHeight="1" spans="1:30">
      <c r="A18" s="5"/>
      <c r="B18" s="6"/>
      <c r="C18" s="32">
        <f>C15-D15</f>
        <v>21888.4</v>
      </c>
      <c r="D18" s="7"/>
      <c r="H18" s="79" t="s">
        <v>195</v>
      </c>
      <c r="I18" s="79">
        <v>100</v>
      </c>
      <c r="K18" s="79" t="s">
        <v>520</v>
      </c>
      <c r="L18" s="79">
        <v>150</v>
      </c>
      <c r="AC18" s="79" t="s">
        <v>195</v>
      </c>
      <c r="AD18" s="79">
        <v>100</v>
      </c>
    </row>
    <row r="19" s="1" customFormat="1" ht="27" customHeight="1" spans="1:30">
      <c r="A19" s="5"/>
      <c r="B19" s="6"/>
      <c r="C19" s="7"/>
      <c r="D19" s="7"/>
      <c r="H19" s="79" t="s">
        <v>339</v>
      </c>
      <c r="I19" s="79">
        <v>300</v>
      </c>
      <c r="K19" s="79" t="s">
        <v>409</v>
      </c>
      <c r="L19" s="79">
        <v>150</v>
      </c>
      <c r="AC19" s="79" t="s">
        <v>339</v>
      </c>
      <c r="AD19" s="79">
        <v>300</v>
      </c>
    </row>
    <row r="20" s="1" customFormat="1" ht="27" customHeight="1" spans="1:30">
      <c r="A20" s="5"/>
      <c r="B20" s="6"/>
      <c r="C20" s="7"/>
      <c r="D20" s="7"/>
      <c r="H20" s="79" t="s">
        <v>521</v>
      </c>
      <c r="I20" s="79">
        <v>80</v>
      </c>
      <c r="K20" s="79" t="s">
        <v>522</v>
      </c>
      <c r="L20" s="79">
        <v>150</v>
      </c>
      <c r="AC20" s="79" t="s">
        <v>521</v>
      </c>
      <c r="AD20" s="79">
        <v>80</v>
      </c>
    </row>
    <row r="21" s="1" customFormat="1" ht="27" customHeight="1" spans="1:30">
      <c r="A21" s="5"/>
      <c r="B21" s="6"/>
      <c r="C21" s="7"/>
      <c r="D21" s="7"/>
      <c r="H21" s="79" t="s">
        <v>403</v>
      </c>
      <c r="I21" s="79">
        <v>150</v>
      </c>
      <c r="K21" s="79" t="s">
        <v>101</v>
      </c>
      <c r="L21" s="79">
        <v>150</v>
      </c>
      <c r="AC21" s="79" t="s">
        <v>403</v>
      </c>
      <c r="AD21" s="79">
        <v>150</v>
      </c>
    </row>
    <row r="22" s="1" customFormat="1" ht="27" customHeight="1" spans="1:30">
      <c r="A22" s="5"/>
      <c r="B22" s="6"/>
      <c r="C22" s="7"/>
      <c r="D22" s="7"/>
      <c r="H22" s="79" t="s">
        <v>523</v>
      </c>
      <c r="I22" s="79">
        <v>100</v>
      </c>
      <c r="K22" s="79" t="s">
        <v>261</v>
      </c>
      <c r="L22" s="79">
        <v>150</v>
      </c>
      <c r="AC22" s="79" t="s">
        <v>523</v>
      </c>
      <c r="AD22" s="79">
        <v>100</v>
      </c>
    </row>
    <row r="23" s="1" customFormat="1" ht="27" customHeight="1" spans="1:30">
      <c r="A23" s="5"/>
      <c r="B23" s="6"/>
      <c r="C23" s="7"/>
      <c r="D23" s="7"/>
      <c r="H23" s="79" t="s">
        <v>360</v>
      </c>
      <c r="I23" s="79">
        <v>200</v>
      </c>
      <c r="K23" s="81" t="s">
        <v>12</v>
      </c>
      <c r="L23" s="119">
        <f>SUM(L5:L22)</f>
        <v>3350</v>
      </c>
      <c r="AC23" s="79" t="s">
        <v>360</v>
      </c>
      <c r="AD23" s="79">
        <v>200</v>
      </c>
    </row>
    <row r="24" s="1" customFormat="1" ht="27" customHeight="1" spans="1:30">
      <c r="A24" s="5"/>
      <c r="B24" s="6"/>
      <c r="C24" s="7"/>
      <c r="D24" s="7"/>
      <c r="H24" s="79" t="s">
        <v>354</v>
      </c>
      <c r="I24" s="79">
        <v>100</v>
      </c>
      <c r="K24" s="7"/>
      <c r="L24" s="7"/>
      <c r="AC24" s="79" t="s">
        <v>354</v>
      </c>
      <c r="AD24" s="79">
        <v>100</v>
      </c>
    </row>
    <row r="25" s="1" customFormat="1" ht="27" customHeight="1" spans="1:30">
      <c r="A25" s="5"/>
      <c r="B25" s="6"/>
      <c r="C25" s="7"/>
      <c r="D25" s="7"/>
      <c r="H25" s="79" t="s">
        <v>364</v>
      </c>
      <c r="I25" s="79">
        <v>150</v>
      </c>
      <c r="K25" s="7"/>
      <c r="L25" s="7"/>
      <c r="AC25" s="79" t="s">
        <v>364</v>
      </c>
      <c r="AD25" s="79">
        <v>150</v>
      </c>
    </row>
    <row r="26" s="1" customFormat="1" spans="1:30">
      <c r="A26" s="5"/>
      <c r="B26" s="6"/>
      <c r="C26" s="7"/>
      <c r="D26" s="7"/>
      <c r="H26" s="79" t="s">
        <v>352</v>
      </c>
      <c r="I26" s="79">
        <v>150</v>
      </c>
      <c r="K26" s="7"/>
      <c r="L26" s="7"/>
      <c r="AC26" s="79" t="s">
        <v>352</v>
      </c>
      <c r="AD26" s="79">
        <v>150</v>
      </c>
    </row>
    <row r="27" s="1" customFormat="1" spans="1:30">
      <c r="A27" s="5"/>
      <c r="B27" s="6"/>
      <c r="C27" s="7"/>
      <c r="D27" s="7"/>
      <c r="H27" s="79" t="s">
        <v>363</v>
      </c>
      <c r="I27" s="79">
        <v>150</v>
      </c>
      <c r="K27" s="7"/>
      <c r="L27" s="7"/>
      <c r="AC27" s="79" t="s">
        <v>363</v>
      </c>
      <c r="AD27" s="79">
        <v>150</v>
      </c>
    </row>
    <row r="28" s="1" customFormat="1" spans="1:30">
      <c r="A28" s="5"/>
      <c r="B28" s="6"/>
      <c r="C28" s="7"/>
      <c r="D28" s="7"/>
      <c r="H28" s="79" t="s">
        <v>319</v>
      </c>
      <c r="I28" s="79">
        <v>150</v>
      </c>
      <c r="K28" s="7"/>
      <c r="L28" s="7"/>
      <c r="AC28" s="79" t="s">
        <v>319</v>
      </c>
      <c r="AD28" s="79">
        <v>150</v>
      </c>
    </row>
    <row r="29" s="1" customFormat="1" spans="1:30">
      <c r="A29" s="5"/>
      <c r="B29" s="6"/>
      <c r="C29" s="7"/>
      <c r="D29" s="7"/>
      <c r="H29" s="79" t="s">
        <v>105</v>
      </c>
      <c r="I29" s="79">
        <v>350</v>
      </c>
      <c r="K29" s="7"/>
      <c r="L29" s="7"/>
      <c r="AC29" s="79" t="s">
        <v>105</v>
      </c>
      <c r="AD29" s="79">
        <v>350</v>
      </c>
    </row>
    <row r="30" s="1" customFormat="1" spans="1:30">
      <c r="A30" s="5"/>
      <c r="B30" s="6"/>
      <c r="C30" s="7"/>
      <c r="D30" s="7"/>
      <c r="H30" s="79" t="s">
        <v>108</v>
      </c>
      <c r="I30" s="79">
        <v>300</v>
      </c>
      <c r="K30" s="7"/>
      <c r="L30" s="7"/>
      <c r="AC30" s="79" t="s">
        <v>108</v>
      </c>
      <c r="AD30" s="122">
        <f>300+1000</f>
        <v>1300</v>
      </c>
    </row>
    <row r="31" s="1" customFormat="1" spans="1:30">
      <c r="A31" s="5"/>
      <c r="B31" s="6"/>
      <c r="C31" s="7"/>
      <c r="D31" s="7"/>
      <c r="H31" s="79" t="s">
        <v>68</v>
      </c>
      <c r="I31" s="79">
        <v>500</v>
      </c>
      <c r="K31" s="7"/>
      <c r="L31" s="7"/>
      <c r="AC31" s="123" t="s">
        <v>68</v>
      </c>
      <c r="AD31" s="124">
        <v>500</v>
      </c>
    </row>
    <row r="32" s="1" customFormat="1" spans="1:30">
      <c r="A32" s="5"/>
      <c r="B32" s="6"/>
      <c r="C32" s="7"/>
      <c r="D32" s="7"/>
      <c r="H32" s="81" t="s">
        <v>12</v>
      </c>
      <c r="I32" s="119">
        <f>SUM(I5:I31)</f>
        <v>7280</v>
      </c>
      <c r="K32" s="7"/>
      <c r="L32" s="7"/>
      <c r="AC32" s="12" t="s">
        <v>393</v>
      </c>
      <c r="AD32" s="12">
        <v>300</v>
      </c>
    </row>
    <row r="33" s="1" customFormat="1" spans="1:30">
      <c r="A33" s="5"/>
      <c r="B33" s="6"/>
      <c r="C33" s="7"/>
      <c r="D33" s="7"/>
      <c r="H33" s="7"/>
      <c r="I33" s="7"/>
      <c r="K33" s="7"/>
      <c r="L33" s="7"/>
      <c r="AC33" s="12" t="s">
        <v>86</v>
      </c>
      <c r="AD33" s="122">
        <f>300+1000</f>
        <v>1300</v>
      </c>
    </row>
    <row r="34" s="1" customFormat="1" spans="1:30">
      <c r="A34" s="5"/>
      <c r="B34" s="6"/>
      <c r="C34" s="7"/>
      <c r="D34" s="7"/>
      <c r="H34" s="7"/>
      <c r="I34" s="7"/>
      <c r="K34" s="7"/>
      <c r="L34" s="7"/>
      <c r="AC34" s="12" t="s">
        <v>389</v>
      </c>
      <c r="AD34" s="12">
        <v>200</v>
      </c>
    </row>
    <row r="35" s="1" customFormat="1" spans="1:30">
      <c r="A35" s="5"/>
      <c r="B35" s="6"/>
      <c r="C35" s="7"/>
      <c r="D35" s="7"/>
      <c r="H35" s="7"/>
      <c r="I35" s="7"/>
      <c r="K35" s="7"/>
      <c r="L35" s="7"/>
      <c r="AC35" s="12" t="s">
        <v>456</v>
      </c>
      <c r="AD35" s="12">
        <v>200</v>
      </c>
    </row>
    <row r="36" s="4" customFormat="1" spans="1:16336">
      <c r="A36" s="5"/>
      <c r="B36" s="6"/>
      <c r="C36" s="7"/>
      <c r="D36" s="7"/>
      <c r="E36" s="1"/>
      <c r="F36" s="1"/>
      <c r="G36" s="1"/>
      <c r="H36" s="82"/>
      <c r="I36" s="82"/>
      <c r="K36" s="82"/>
      <c r="L36" s="82"/>
      <c r="AC36" s="12" t="s">
        <v>194</v>
      </c>
      <c r="AD36" s="12">
        <v>200</v>
      </c>
      <c r="XCZ36"/>
      <c r="XDA36"/>
      <c r="XDB36"/>
      <c r="XDC36" s="1"/>
      <c r="XDD36" s="1"/>
      <c r="XDE36" s="1"/>
      <c r="XDF36" s="1"/>
      <c r="XDG36" s="1"/>
      <c r="XDH36" s="1"/>
    </row>
    <row r="37" s="4" customFormat="1" spans="1:16336">
      <c r="A37" s="5"/>
      <c r="B37" s="6"/>
      <c r="C37" s="7"/>
      <c r="D37" s="7"/>
      <c r="E37" s="1"/>
      <c r="F37" s="1"/>
      <c r="G37" s="1"/>
      <c r="H37" s="82"/>
      <c r="I37" s="82"/>
      <c r="K37" s="82"/>
      <c r="L37" s="82"/>
      <c r="AC37" s="79" t="s">
        <v>475</v>
      </c>
      <c r="AD37" s="79">
        <v>200</v>
      </c>
      <c r="XCZ37"/>
      <c r="XDA37"/>
      <c r="XDB37"/>
      <c r="XDC37" s="1"/>
      <c r="XDD37" s="1"/>
      <c r="XDE37" s="1"/>
      <c r="XDF37" s="1"/>
      <c r="XDG37" s="1"/>
      <c r="XDH37" s="1"/>
    </row>
    <row r="38" s="4" customFormat="1" spans="1:16336">
      <c r="A38" s="5"/>
      <c r="B38" s="6"/>
      <c r="C38" s="7"/>
      <c r="D38" s="7"/>
      <c r="E38" s="1"/>
      <c r="F38" s="1"/>
      <c r="G38" s="1"/>
      <c r="H38" s="82"/>
      <c r="I38" s="82"/>
      <c r="K38" s="82"/>
      <c r="L38" s="82"/>
      <c r="AC38" s="79" t="s">
        <v>462</v>
      </c>
      <c r="AD38" s="79">
        <v>150</v>
      </c>
      <c r="XCZ38"/>
      <c r="XDA38"/>
      <c r="XDB38"/>
      <c r="XDC38" s="1"/>
      <c r="XDD38" s="1"/>
      <c r="XDE38" s="1"/>
      <c r="XDF38" s="1"/>
      <c r="XDG38" s="1"/>
      <c r="XDH38" s="1"/>
    </row>
    <row r="39" s="4" customFormat="1" spans="1:16336">
      <c r="A39" s="5"/>
      <c r="B39" s="6"/>
      <c r="C39" s="7"/>
      <c r="D39" s="7"/>
      <c r="E39" s="1"/>
      <c r="F39" s="1"/>
      <c r="G39" s="1"/>
      <c r="H39" s="82"/>
      <c r="I39" s="82"/>
      <c r="K39" s="82"/>
      <c r="L39" s="82"/>
      <c r="AC39" s="79" t="s">
        <v>440</v>
      </c>
      <c r="AD39" s="79">
        <v>150</v>
      </c>
      <c r="XCZ39"/>
      <c r="XDA39"/>
      <c r="XDB39"/>
      <c r="XDC39" s="1"/>
      <c r="XDD39" s="1"/>
      <c r="XDE39" s="1"/>
      <c r="XDF39" s="1"/>
      <c r="XDG39" s="1"/>
      <c r="XDH39" s="1"/>
    </row>
    <row r="40" s="4" customFormat="1" spans="1:16336">
      <c r="A40" s="5"/>
      <c r="B40" s="6"/>
      <c r="C40" s="7"/>
      <c r="D40" s="7"/>
      <c r="E40" s="1"/>
      <c r="F40" s="1"/>
      <c r="G40" s="1"/>
      <c r="H40" s="82"/>
      <c r="I40" s="82"/>
      <c r="K40" s="82"/>
      <c r="L40" s="82"/>
      <c r="AC40" s="79" t="s">
        <v>425</v>
      </c>
      <c r="AD40" s="79">
        <v>150</v>
      </c>
      <c r="XCZ40"/>
      <c r="XDA40"/>
      <c r="XDB40"/>
      <c r="XDC40" s="1"/>
      <c r="XDD40" s="1"/>
      <c r="XDE40" s="1"/>
      <c r="XDF40" s="1"/>
      <c r="XDG40" s="1"/>
      <c r="XDH40" s="1"/>
    </row>
    <row r="41" s="4" customFormat="1" spans="1:16336">
      <c r="A41" s="5"/>
      <c r="B41" s="6"/>
      <c r="C41" s="7"/>
      <c r="D41" s="7"/>
      <c r="E41" s="1"/>
      <c r="F41" s="1"/>
      <c r="G41" s="1"/>
      <c r="H41" s="82"/>
      <c r="I41" s="82"/>
      <c r="K41" s="82"/>
      <c r="L41" s="82"/>
      <c r="AC41" s="79" t="s">
        <v>435</v>
      </c>
      <c r="AD41" s="79">
        <v>150</v>
      </c>
      <c r="XCZ41"/>
      <c r="XDA41"/>
      <c r="XDB41"/>
      <c r="XDC41" s="1"/>
      <c r="XDD41" s="1"/>
      <c r="XDE41" s="1"/>
      <c r="XDF41" s="1"/>
      <c r="XDG41" s="1"/>
      <c r="XDH41" s="1"/>
    </row>
    <row r="42" s="4" customFormat="1" spans="1:16336">
      <c r="A42" s="5"/>
      <c r="B42" s="6"/>
      <c r="C42" s="7"/>
      <c r="D42" s="7"/>
      <c r="E42" s="1"/>
      <c r="F42" s="1"/>
      <c r="G42" s="1"/>
      <c r="H42" s="82"/>
      <c r="I42" s="82"/>
      <c r="K42" s="82"/>
      <c r="L42" s="82"/>
      <c r="AC42" s="79" t="s">
        <v>428</v>
      </c>
      <c r="AD42" s="79">
        <v>150</v>
      </c>
      <c r="XCZ42"/>
      <c r="XDA42"/>
      <c r="XDB42"/>
      <c r="XDC42" s="1"/>
      <c r="XDD42" s="1"/>
      <c r="XDE42" s="1"/>
      <c r="XDF42" s="1"/>
      <c r="XDG42" s="1"/>
      <c r="XDH42" s="1"/>
    </row>
    <row r="43" s="4" customFormat="1" spans="1:16336">
      <c r="A43" s="5"/>
      <c r="B43" s="6"/>
      <c r="C43" s="7"/>
      <c r="D43" s="7"/>
      <c r="E43" s="1"/>
      <c r="F43" s="1"/>
      <c r="G43" s="1"/>
      <c r="H43" s="82"/>
      <c r="I43" s="82"/>
      <c r="K43" s="82"/>
      <c r="L43" s="82"/>
      <c r="AC43" s="79" t="s">
        <v>519</v>
      </c>
      <c r="AD43" s="79">
        <v>150</v>
      </c>
      <c r="XCZ43"/>
      <c r="XDA43"/>
      <c r="XDB43"/>
      <c r="XDC43" s="1"/>
      <c r="XDD43" s="1"/>
      <c r="XDE43" s="1"/>
      <c r="XDF43" s="1"/>
      <c r="XDG43" s="1"/>
      <c r="XDH43" s="1"/>
    </row>
    <row r="44" s="4" customFormat="1" spans="1:16336">
      <c r="A44" s="5"/>
      <c r="B44" s="6"/>
      <c r="C44" s="7"/>
      <c r="D44" s="7"/>
      <c r="E44" s="1"/>
      <c r="F44" s="1"/>
      <c r="G44" s="1"/>
      <c r="H44" s="82"/>
      <c r="I44" s="82"/>
      <c r="K44" s="82"/>
      <c r="L44" s="82"/>
      <c r="AC44" s="79" t="s">
        <v>520</v>
      </c>
      <c r="AD44" s="79">
        <v>150</v>
      </c>
      <c r="XCZ44"/>
      <c r="XDA44"/>
      <c r="XDB44"/>
      <c r="XDC44" s="1"/>
      <c r="XDD44" s="1"/>
      <c r="XDE44" s="1"/>
      <c r="XDF44" s="1"/>
      <c r="XDG44" s="1"/>
      <c r="XDH44" s="1"/>
    </row>
    <row r="45" s="4" customFormat="1" spans="1:16336">
      <c r="A45" s="5"/>
      <c r="B45" s="6"/>
      <c r="C45" s="7"/>
      <c r="D45" s="7"/>
      <c r="E45" s="1"/>
      <c r="F45" s="1"/>
      <c r="G45" s="1"/>
      <c r="H45" s="82"/>
      <c r="I45" s="82"/>
      <c r="K45" s="82"/>
      <c r="L45" s="82"/>
      <c r="AC45" s="123" t="s">
        <v>409</v>
      </c>
      <c r="AD45" s="124">
        <v>150</v>
      </c>
      <c r="XCZ45"/>
      <c r="XDA45"/>
      <c r="XDB45"/>
      <c r="XDC45" s="1"/>
      <c r="XDD45" s="1"/>
      <c r="XDE45" s="1"/>
      <c r="XDF45" s="1"/>
      <c r="XDG45" s="1"/>
      <c r="XDH45" s="1"/>
    </row>
    <row r="46" s="4" customFormat="1" spans="1:16336">
      <c r="A46" s="5"/>
      <c r="B46" s="6"/>
      <c r="C46" s="7"/>
      <c r="D46" s="7"/>
      <c r="E46" s="1"/>
      <c r="F46" s="1"/>
      <c r="G46" s="1"/>
      <c r="H46" s="82"/>
      <c r="I46" s="82"/>
      <c r="K46" s="82"/>
      <c r="L46" s="82"/>
      <c r="AC46" s="79" t="s">
        <v>522</v>
      </c>
      <c r="AD46" s="79">
        <v>150</v>
      </c>
      <c r="XCZ46"/>
      <c r="XDA46"/>
      <c r="XDB46"/>
      <c r="XDC46" s="1"/>
      <c r="XDD46" s="1"/>
      <c r="XDE46" s="1"/>
      <c r="XDF46" s="1"/>
      <c r="XDG46" s="1"/>
      <c r="XDH46" s="1"/>
    </row>
    <row r="47" s="4" customFormat="1" spans="1:16336">
      <c r="A47" s="5"/>
      <c r="B47" s="6"/>
      <c r="C47" s="7"/>
      <c r="D47" s="7"/>
      <c r="E47" s="1"/>
      <c r="F47" s="1"/>
      <c r="G47" s="1"/>
      <c r="H47" s="82"/>
      <c r="I47" s="82"/>
      <c r="K47" s="82"/>
      <c r="L47" s="82"/>
      <c r="AC47" s="79" t="s">
        <v>101</v>
      </c>
      <c r="AD47" s="79">
        <v>150</v>
      </c>
      <c r="XCZ47"/>
      <c r="XDA47"/>
      <c r="XDB47"/>
      <c r="XDC47" s="1"/>
      <c r="XDD47" s="1"/>
      <c r="XDE47" s="1"/>
      <c r="XDF47" s="1"/>
      <c r="XDG47" s="1"/>
      <c r="XDH47" s="1"/>
    </row>
    <row r="48" s="4" customFormat="1" spans="1:16336">
      <c r="A48" s="5"/>
      <c r="B48" s="6"/>
      <c r="C48" s="7"/>
      <c r="D48" s="7"/>
      <c r="E48" s="1"/>
      <c r="F48" s="1"/>
      <c r="G48" s="1"/>
      <c r="H48" s="82"/>
      <c r="I48" s="82"/>
      <c r="K48" s="82"/>
      <c r="L48" s="82"/>
      <c r="AC48" s="79" t="s">
        <v>261</v>
      </c>
      <c r="AD48" s="79">
        <v>150</v>
      </c>
      <c r="XCZ48"/>
      <c r="XDA48"/>
      <c r="XDB48"/>
      <c r="XDC48" s="1"/>
      <c r="XDD48" s="1"/>
      <c r="XDE48" s="1"/>
      <c r="XDF48" s="1"/>
      <c r="XDG48" s="1"/>
      <c r="XDH48" s="1"/>
    </row>
    <row r="49" s="4" customFormat="1" spans="1:16336">
      <c r="A49" s="5"/>
      <c r="B49" s="6"/>
      <c r="C49" s="7"/>
      <c r="D49" s="7"/>
      <c r="E49" s="1"/>
      <c r="F49" s="1"/>
      <c r="G49" s="1"/>
      <c r="H49" s="82"/>
      <c r="I49" s="82"/>
      <c r="K49" s="82"/>
      <c r="L49" s="82"/>
      <c r="AC49" s="112" t="s">
        <v>185</v>
      </c>
      <c r="AD49" s="121">
        <v>1000</v>
      </c>
      <c r="XCZ49"/>
      <c r="XDA49"/>
      <c r="XDB49"/>
      <c r="XDC49" s="1"/>
      <c r="XDD49" s="1"/>
      <c r="XDE49" s="1"/>
      <c r="XDF49" s="1"/>
      <c r="XDG49" s="1"/>
      <c r="XDH49" s="1"/>
    </row>
    <row r="50" s="4" customFormat="1" spans="1:16336">
      <c r="A50" s="5"/>
      <c r="B50" s="6"/>
      <c r="C50" s="7"/>
      <c r="D50" s="7"/>
      <c r="E50" s="1"/>
      <c r="F50" s="1"/>
      <c r="G50" s="1"/>
      <c r="H50" s="82"/>
      <c r="I50" s="82"/>
      <c r="K50" s="82"/>
      <c r="L50" s="82"/>
      <c r="AC50" s="12" t="s">
        <v>206</v>
      </c>
      <c r="AD50" s="12">
        <v>1000</v>
      </c>
      <c r="XCZ50"/>
      <c r="XDA50"/>
      <c r="XDB50"/>
      <c r="XDC50" s="1"/>
      <c r="XDD50" s="1"/>
      <c r="XDE50" s="1"/>
      <c r="XDF50" s="1"/>
      <c r="XDG50" s="1"/>
      <c r="XDH50" s="1"/>
    </row>
    <row r="51" s="4" customFormat="1" spans="1:16336">
      <c r="A51" s="5"/>
      <c r="B51" s="6"/>
      <c r="C51" s="7"/>
      <c r="D51" s="7"/>
      <c r="E51" s="1"/>
      <c r="F51" s="1"/>
      <c r="G51" s="1"/>
      <c r="H51" s="82"/>
      <c r="I51" s="82"/>
      <c r="K51" s="82"/>
      <c r="L51" s="82"/>
      <c r="AC51" s="12" t="s">
        <v>508</v>
      </c>
      <c r="AD51" s="12">
        <v>229.2</v>
      </c>
      <c r="XCZ51"/>
      <c r="XDA51"/>
      <c r="XDB51"/>
      <c r="XDC51" s="1"/>
      <c r="XDD51" s="1"/>
      <c r="XDE51" s="1"/>
      <c r="XDF51" s="1"/>
      <c r="XDG51" s="1"/>
      <c r="XDH51" s="1"/>
    </row>
    <row r="52" s="4" customFormat="1" spans="1:16336">
      <c r="A52" s="5"/>
      <c r="B52" s="6"/>
      <c r="C52" s="7"/>
      <c r="D52" s="7"/>
      <c r="E52" s="1"/>
      <c r="F52" s="1"/>
      <c r="G52" s="1"/>
      <c r="H52" s="82"/>
      <c r="I52" s="82"/>
      <c r="K52" s="82"/>
      <c r="L52" s="82"/>
      <c r="AC52" s="12" t="s">
        <v>510</v>
      </c>
      <c r="AD52" s="12">
        <v>229.2</v>
      </c>
      <c r="XCZ52"/>
      <c r="XDA52"/>
      <c r="XDB52"/>
      <c r="XDC52" s="1"/>
      <c r="XDD52" s="1"/>
      <c r="XDE52" s="1"/>
      <c r="XDF52" s="1"/>
      <c r="XDG52" s="1"/>
      <c r="XDH52" s="1"/>
    </row>
    <row r="53" s="4" customFormat="1" spans="1:16336">
      <c r="A53" s="5"/>
      <c r="B53" s="6"/>
      <c r="C53" s="7"/>
      <c r="D53" s="7"/>
      <c r="E53" s="1"/>
      <c r="F53" s="1"/>
      <c r="G53" s="1"/>
      <c r="H53" s="82"/>
      <c r="I53" s="82"/>
      <c r="K53" s="82"/>
      <c r="L53" s="82"/>
      <c r="AC53" s="12" t="s">
        <v>474</v>
      </c>
      <c r="AD53" s="12">
        <v>-200</v>
      </c>
      <c r="XCZ53"/>
      <c r="XDA53"/>
      <c r="XDB53"/>
      <c r="XDC53" s="1"/>
      <c r="XDD53" s="1"/>
      <c r="XDE53" s="1"/>
      <c r="XDF53" s="1"/>
      <c r="XDG53" s="1"/>
      <c r="XDH53" s="1"/>
    </row>
    <row r="54" s="4" customFormat="1" spans="1:16336">
      <c r="A54" s="5"/>
      <c r="B54" s="6"/>
      <c r="C54" s="7"/>
      <c r="D54" s="7"/>
      <c r="E54" s="1"/>
      <c r="F54" s="1"/>
      <c r="G54" s="1"/>
      <c r="H54" s="82"/>
      <c r="I54" s="82"/>
      <c r="K54" s="82"/>
      <c r="L54" s="82"/>
      <c r="AC54" s="112" t="s">
        <v>78</v>
      </c>
      <c r="AD54" s="121">
        <v>2000</v>
      </c>
      <c r="XCZ54"/>
      <c r="XDA54"/>
      <c r="XDB54"/>
      <c r="XDC54" s="1"/>
      <c r="XDD54" s="1"/>
      <c r="XDE54" s="1"/>
      <c r="XDF54" s="1"/>
      <c r="XDG54" s="1"/>
      <c r="XDH54" s="1"/>
    </row>
    <row r="55" s="4" customFormat="1" spans="1:16336">
      <c r="A55" s="5"/>
      <c r="B55" s="6"/>
      <c r="C55" s="7"/>
      <c r="D55" s="7"/>
      <c r="E55" s="1"/>
      <c r="F55" s="1"/>
      <c r="G55" s="1"/>
      <c r="H55" s="82"/>
      <c r="I55" s="82"/>
      <c r="K55" s="82"/>
      <c r="L55" s="82"/>
      <c r="AC55" s="4" t="s">
        <v>479</v>
      </c>
      <c r="AD55" s="4">
        <v>2000</v>
      </c>
      <c r="XCZ55"/>
      <c r="XDA55"/>
      <c r="XDB55"/>
      <c r="XDC55" s="1"/>
      <c r="XDD55" s="1"/>
      <c r="XDE55" s="1"/>
      <c r="XDF55" s="1"/>
      <c r="XDG55" s="1"/>
      <c r="XDH55" s="1"/>
    </row>
    <row r="56" s="4" customFormat="1" spans="1:16336">
      <c r="A56" s="5"/>
      <c r="B56" s="6"/>
      <c r="C56" s="7"/>
      <c r="D56" s="7"/>
      <c r="E56" s="1"/>
      <c r="F56" s="1"/>
      <c r="G56" s="1"/>
      <c r="H56" s="82"/>
      <c r="I56" s="82"/>
      <c r="K56" s="82"/>
      <c r="L56" s="82"/>
      <c r="AC56" s="4" t="s">
        <v>392</v>
      </c>
      <c r="AD56" s="4">
        <v>1000</v>
      </c>
      <c r="XCZ56"/>
      <c r="XDA56"/>
      <c r="XDB56"/>
      <c r="XDC56" s="1"/>
      <c r="XDD56" s="1"/>
      <c r="XDE56" s="1"/>
      <c r="XDF56" s="1"/>
      <c r="XDG56" s="1"/>
      <c r="XDH56" s="1"/>
    </row>
    <row r="57" s="4" customFormat="1" spans="1:16336">
      <c r="A57" s="5"/>
      <c r="B57" s="6"/>
      <c r="C57" s="7"/>
      <c r="D57" s="7"/>
      <c r="E57" s="1"/>
      <c r="F57" s="1"/>
      <c r="G57" s="1"/>
      <c r="H57" s="82"/>
      <c r="I57" s="82"/>
      <c r="K57" s="82"/>
      <c r="L57" s="82"/>
      <c r="AC57" t="s">
        <v>12</v>
      </c>
      <c r="AD57" s="125">
        <f>SUM(AD5:AD56)</f>
        <v>21888.4</v>
      </c>
      <c r="XCZ57"/>
      <c r="XDA57"/>
      <c r="XDB57"/>
      <c r="XDC57" s="1"/>
      <c r="XDD57" s="1"/>
      <c r="XDE57" s="1"/>
      <c r="XDF57" s="1"/>
      <c r="XDG57" s="1"/>
      <c r="XDH57" s="1"/>
    </row>
    <row r="58" s="4" customFormat="1" spans="1:16336">
      <c r="A58" s="5"/>
      <c r="B58" s="6"/>
      <c r="C58" s="7"/>
      <c r="D58" s="7"/>
      <c r="E58" s="1"/>
      <c r="F58" s="1"/>
      <c r="G58" s="1"/>
      <c r="H58" s="82"/>
      <c r="I58" s="82"/>
      <c r="K58" s="82"/>
      <c r="L58" s="82"/>
      <c r="Y58" s="4" t="s">
        <v>524</v>
      </c>
      <c r="AC58" s="126">
        <v>7450</v>
      </c>
      <c r="AD58" s="4">
        <f>AD57-AC58</f>
        <v>14438.4</v>
      </c>
      <c r="XCZ58"/>
      <c r="XDA58"/>
      <c r="XDB58"/>
      <c r="XDC58" s="1"/>
      <c r="XDD58" s="1"/>
      <c r="XDE58" s="1"/>
      <c r="XDF58" s="1"/>
      <c r="XDG58" s="1"/>
      <c r="XDH58" s="1"/>
    </row>
    <row r="59" s="4" customFormat="1" spans="1:16336">
      <c r="A59" s="5"/>
      <c r="B59" s="6"/>
      <c r="C59" s="7"/>
      <c r="D59" s="7"/>
      <c r="E59" s="1"/>
      <c r="F59" s="1"/>
      <c r="G59" s="1"/>
      <c r="H59" s="82"/>
      <c r="I59" s="82"/>
      <c r="K59" s="82"/>
      <c r="L59" s="82"/>
      <c r="XCZ59"/>
      <c r="XDA59"/>
      <c r="XDB59"/>
      <c r="XDC59" s="1"/>
      <c r="XDD59" s="1"/>
      <c r="XDE59" s="1"/>
      <c r="XDF59" s="1"/>
      <c r="XDG59" s="1"/>
      <c r="XDH59" s="1"/>
    </row>
    <row r="60" s="4" customFormat="1" spans="1:16336">
      <c r="A60" s="5"/>
      <c r="B60" s="6"/>
      <c r="C60" s="7"/>
      <c r="D60" s="7"/>
      <c r="E60" s="1"/>
      <c r="F60" s="1"/>
      <c r="G60" s="1"/>
      <c r="H60" s="82"/>
      <c r="I60" s="82"/>
      <c r="K60" s="82"/>
      <c r="L60" s="82"/>
      <c r="XCZ60"/>
      <c r="XDA60"/>
      <c r="XDB60"/>
      <c r="XDC60" s="1"/>
      <c r="XDD60" s="1"/>
      <c r="XDE60" s="1"/>
      <c r="XDF60" s="1"/>
      <c r="XDG60" s="1"/>
      <c r="XDH60" s="1"/>
    </row>
    <row r="61" s="4" customFormat="1" spans="1:16336">
      <c r="A61" s="5"/>
      <c r="B61" s="6"/>
      <c r="C61" s="7"/>
      <c r="D61" s="7"/>
      <c r="E61" s="1"/>
      <c r="F61" s="1"/>
      <c r="G61" s="1"/>
      <c r="H61" s="82"/>
      <c r="I61" s="82"/>
      <c r="K61" s="82"/>
      <c r="L61" s="82"/>
      <c r="XCZ61"/>
      <c r="XDA61"/>
      <c r="XDB61"/>
      <c r="XDC61" s="1"/>
      <c r="XDD61" s="1"/>
      <c r="XDE61" s="1"/>
      <c r="XDF61" s="1"/>
      <c r="XDG61" s="1"/>
      <c r="XDH61" s="1"/>
    </row>
    <row r="62" s="4" customFormat="1" spans="1:16336">
      <c r="A62" s="5"/>
      <c r="B62" s="6"/>
      <c r="C62" s="7"/>
      <c r="D62" s="7"/>
      <c r="E62" s="1"/>
      <c r="F62" s="1"/>
      <c r="G62" s="1"/>
      <c r="H62" s="82"/>
      <c r="I62" s="82"/>
      <c r="K62" s="82"/>
      <c r="L62" s="82"/>
      <c r="XCZ62"/>
      <c r="XDA62"/>
      <c r="XDB62"/>
      <c r="XDC62" s="1"/>
      <c r="XDD62" s="1"/>
      <c r="XDE62" s="1"/>
      <c r="XDF62" s="1"/>
      <c r="XDG62" s="1"/>
      <c r="XDH62" s="1"/>
    </row>
    <row r="63" s="4" customFormat="1" spans="1:16336">
      <c r="A63" s="5"/>
      <c r="B63" s="6"/>
      <c r="C63" s="7"/>
      <c r="D63" s="7"/>
      <c r="E63" s="1"/>
      <c r="F63" s="1"/>
      <c r="G63" s="1"/>
      <c r="H63" s="82"/>
      <c r="I63" s="82"/>
      <c r="K63" s="82"/>
      <c r="L63" s="82"/>
      <c r="XCZ63"/>
      <c r="XDA63"/>
      <c r="XDB63"/>
      <c r="XDC63" s="1"/>
      <c r="XDD63" s="1"/>
      <c r="XDE63" s="1"/>
      <c r="XDF63" s="1"/>
      <c r="XDG63" s="1"/>
      <c r="XDH63" s="1"/>
    </row>
    <row r="64" s="4" customFormat="1" spans="1:16336">
      <c r="A64" s="5"/>
      <c r="B64" s="6"/>
      <c r="C64" s="7"/>
      <c r="D64" s="7"/>
      <c r="E64" s="1"/>
      <c r="F64" s="1"/>
      <c r="G64" s="1"/>
      <c r="H64" s="82"/>
      <c r="I64" s="82"/>
      <c r="K64" s="82"/>
      <c r="L64" s="82"/>
      <c r="XCZ64"/>
      <c r="XDA64"/>
      <c r="XDB64"/>
      <c r="XDC64" s="1"/>
      <c r="XDD64" s="1"/>
      <c r="XDE64" s="1"/>
      <c r="XDF64" s="1"/>
      <c r="XDG64" s="1"/>
      <c r="XDH64" s="1"/>
    </row>
    <row r="65" s="4" customFormat="1" spans="1:16336">
      <c r="A65" s="5"/>
      <c r="B65" s="6"/>
      <c r="C65" s="7"/>
      <c r="D65" s="7"/>
      <c r="E65" s="1"/>
      <c r="F65" s="1"/>
      <c r="G65" s="1"/>
      <c r="H65" s="82"/>
      <c r="I65" s="82"/>
      <c r="K65" s="82"/>
      <c r="L65" s="82"/>
      <c r="XCZ65"/>
      <c r="XDA65"/>
      <c r="XDB65"/>
      <c r="XDC65" s="1"/>
      <c r="XDD65" s="1"/>
      <c r="XDE65" s="1"/>
      <c r="XDF65" s="1"/>
      <c r="XDG65" s="1"/>
      <c r="XDH65" s="1"/>
    </row>
    <row r="66" s="4" customFormat="1" spans="1:16336">
      <c r="A66" s="5"/>
      <c r="B66" s="6"/>
      <c r="C66" s="7"/>
      <c r="D66" s="7"/>
      <c r="E66" s="1"/>
      <c r="F66" s="1"/>
      <c r="G66" s="1"/>
      <c r="H66" s="82"/>
      <c r="I66" s="82"/>
      <c r="K66" s="82"/>
      <c r="L66" s="82"/>
      <c r="XCZ66"/>
      <c r="XDA66"/>
      <c r="XDB66"/>
      <c r="XDC66" s="1"/>
      <c r="XDD66" s="1"/>
      <c r="XDE66" s="1"/>
      <c r="XDF66" s="1"/>
      <c r="XDG66" s="1"/>
      <c r="XDH66" s="1"/>
    </row>
    <row r="67" s="4" customFormat="1" spans="1:16336">
      <c r="A67" s="5"/>
      <c r="B67" s="6"/>
      <c r="C67" s="7"/>
      <c r="D67" s="7"/>
      <c r="E67" s="1"/>
      <c r="F67" s="1"/>
      <c r="G67" s="1"/>
      <c r="H67" s="82"/>
      <c r="I67" s="82"/>
      <c r="K67" s="82"/>
      <c r="L67" s="82"/>
      <c r="XCZ67"/>
      <c r="XDA67"/>
      <c r="XDB67"/>
      <c r="XDC67" s="1"/>
      <c r="XDD67" s="1"/>
      <c r="XDE67" s="1"/>
      <c r="XDF67" s="1"/>
      <c r="XDG67" s="1"/>
      <c r="XDH67" s="1"/>
    </row>
    <row r="68" s="4" customFormat="1" spans="1:16336">
      <c r="A68" s="5"/>
      <c r="B68" s="6"/>
      <c r="C68" s="7"/>
      <c r="D68" s="7"/>
      <c r="E68" s="1"/>
      <c r="F68" s="1"/>
      <c r="G68" s="1"/>
      <c r="H68" s="82"/>
      <c r="I68" s="82"/>
      <c r="K68" s="82"/>
      <c r="L68" s="82"/>
      <c r="XCZ68"/>
      <c r="XDA68"/>
      <c r="XDB68"/>
      <c r="XDC68" s="1"/>
      <c r="XDD68" s="1"/>
      <c r="XDE68" s="1"/>
      <c r="XDF68" s="1"/>
      <c r="XDG68" s="1"/>
      <c r="XDH68" s="1"/>
    </row>
    <row r="69" s="4" customFormat="1" spans="1:16336">
      <c r="A69" s="5"/>
      <c r="B69" s="6"/>
      <c r="C69" s="7"/>
      <c r="D69" s="7"/>
      <c r="E69" s="1"/>
      <c r="F69" s="1"/>
      <c r="G69" s="1"/>
      <c r="H69" s="82"/>
      <c r="I69" s="82"/>
      <c r="K69" s="82"/>
      <c r="L69" s="82"/>
      <c r="XCZ69"/>
      <c r="XDA69"/>
      <c r="XDB69"/>
      <c r="XDC69" s="1"/>
      <c r="XDD69" s="1"/>
      <c r="XDE69" s="1"/>
      <c r="XDF69" s="1"/>
      <c r="XDG69" s="1"/>
      <c r="XDH69" s="1"/>
    </row>
    <row r="70" s="4" customFormat="1" spans="1:16336">
      <c r="A70" s="5"/>
      <c r="B70" s="6"/>
      <c r="C70" s="7"/>
      <c r="D70" s="7"/>
      <c r="E70" s="1"/>
      <c r="F70" s="1"/>
      <c r="G70" s="1"/>
      <c r="H70" s="82"/>
      <c r="I70" s="82"/>
      <c r="K70" s="82"/>
      <c r="L70" s="82"/>
      <c r="XCZ70"/>
      <c r="XDA70"/>
      <c r="XDB70"/>
      <c r="XDC70" s="1"/>
      <c r="XDD70" s="1"/>
      <c r="XDE70" s="1"/>
      <c r="XDF70" s="1"/>
      <c r="XDG70" s="1"/>
      <c r="XDH70" s="1"/>
    </row>
    <row r="71" s="4" customFormat="1" spans="1:16336">
      <c r="A71" s="5"/>
      <c r="B71" s="6"/>
      <c r="C71" s="7"/>
      <c r="D71" s="7"/>
      <c r="E71" s="1"/>
      <c r="F71" s="1"/>
      <c r="G71" s="1"/>
      <c r="H71" s="82"/>
      <c r="I71" s="82"/>
      <c r="K71" s="82"/>
      <c r="L71" s="82"/>
      <c r="XCZ71"/>
      <c r="XDA71"/>
      <c r="XDB71"/>
      <c r="XDC71" s="1"/>
      <c r="XDD71" s="1"/>
      <c r="XDE71" s="1"/>
      <c r="XDF71" s="1"/>
      <c r="XDG71" s="1"/>
      <c r="XDH71" s="1"/>
    </row>
    <row r="72" s="4" customFormat="1" spans="1:16336">
      <c r="A72" s="5"/>
      <c r="B72" s="6"/>
      <c r="C72" s="7"/>
      <c r="D72" s="7"/>
      <c r="E72" s="1"/>
      <c r="F72" s="1"/>
      <c r="G72" s="1"/>
      <c r="H72" s="82"/>
      <c r="I72" s="82"/>
      <c r="K72" s="82"/>
      <c r="L72" s="82"/>
      <c r="XCZ72"/>
      <c r="XDA72"/>
      <c r="XDB72"/>
      <c r="XDC72" s="1"/>
      <c r="XDD72" s="1"/>
      <c r="XDE72" s="1"/>
      <c r="XDF72" s="1"/>
      <c r="XDG72" s="1"/>
      <c r="XDH72" s="1"/>
    </row>
    <row r="73" s="4" customFormat="1" spans="1:16336">
      <c r="A73" s="5"/>
      <c r="B73" s="6"/>
      <c r="C73" s="7"/>
      <c r="D73" s="7"/>
      <c r="E73" s="1"/>
      <c r="F73" s="1"/>
      <c r="G73" s="1"/>
      <c r="H73" s="82"/>
      <c r="I73" s="82"/>
      <c r="K73" s="82"/>
      <c r="L73" s="82"/>
      <c r="XCZ73"/>
      <c r="XDA73"/>
      <c r="XDB73"/>
      <c r="XDC73" s="1"/>
      <c r="XDD73" s="1"/>
      <c r="XDE73" s="1"/>
      <c r="XDF73" s="1"/>
      <c r="XDG73" s="1"/>
      <c r="XDH73" s="1"/>
    </row>
    <row r="74" s="4" customFormat="1" spans="1:16336">
      <c r="A74" s="5"/>
      <c r="B74" s="6"/>
      <c r="C74" s="7"/>
      <c r="D74" s="7"/>
      <c r="E74" s="1"/>
      <c r="F74" s="1"/>
      <c r="G74" s="1"/>
      <c r="H74" s="82"/>
      <c r="I74" s="82"/>
      <c r="K74" s="82"/>
      <c r="L74" s="82"/>
      <c r="XCZ74"/>
      <c r="XDA74"/>
      <c r="XDB74"/>
      <c r="XDC74" s="1"/>
      <c r="XDD74" s="1"/>
      <c r="XDE74" s="1"/>
      <c r="XDF74" s="1"/>
      <c r="XDG74" s="1"/>
      <c r="XDH74" s="1"/>
    </row>
    <row r="75" s="4" customFormat="1" spans="1:16336">
      <c r="A75" s="5"/>
      <c r="B75" s="6"/>
      <c r="C75" s="7"/>
      <c r="D75" s="7"/>
      <c r="E75" s="1"/>
      <c r="F75" s="1"/>
      <c r="G75" s="1"/>
      <c r="H75" s="82"/>
      <c r="I75" s="82"/>
      <c r="K75" s="82"/>
      <c r="L75" s="82"/>
      <c r="XCZ75"/>
      <c r="XDA75"/>
      <c r="XDB75"/>
      <c r="XDC75" s="1"/>
      <c r="XDD75" s="1"/>
      <c r="XDE75" s="1"/>
      <c r="XDF75" s="1"/>
      <c r="XDG75" s="1"/>
      <c r="XDH75" s="1"/>
    </row>
    <row r="76" s="4" customFormat="1" spans="1:16336">
      <c r="A76" s="5"/>
      <c r="B76" s="6"/>
      <c r="C76" s="7"/>
      <c r="D76" s="7"/>
      <c r="E76" s="1"/>
      <c r="F76" s="1"/>
      <c r="G76" s="1"/>
      <c r="H76" s="82"/>
      <c r="I76" s="82"/>
      <c r="K76" s="82"/>
      <c r="L76" s="82"/>
      <c r="XCZ76"/>
      <c r="XDA76"/>
      <c r="XDB76"/>
      <c r="XDC76" s="1"/>
      <c r="XDD76" s="1"/>
      <c r="XDE76" s="1"/>
      <c r="XDF76" s="1"/>
      <c r="XDG76" s="1"/>
      <c r="XDH76" s="1"/>
    </row>
    <row r="77" s="4" customFormat="1" spans="1:16336">
      <c r="A77" s="5"/>
      <c r="B77" s="6"/>
      <c r="C77" s="7"/>
      <c r="D77" s="7"/>
      <c r="E77" s="1"/>
      <c r="F77" s="1"/>
      <c r="G77" s="1"/>
      <c r="H77" s="82"/>
      <c r="I77" s="82"/>
      <c r="K77" s="82"/>
      <c r="L77" s="82"/>
      <c r="XCZ77"/>
      <c r="XDA77"/>
      <c r="XDB77"/>
      <c r="XDC77" s="1"/>
      <c r="XDD77" s="1"/>
      <c r="XDE77" s="1"/>
      <c r="XDF77" s="1"/>
      <c r="XDG77" s="1"/>
      <c r="XDH77" s="1"/>
    </row>
    <row r="78" s="4" customFormat="1" spans="1:16336">
      <c r="A78" s="5"/>
      <c r="B78" s="6"/>
      <c r="C78" s="7"/>
      <c r="D78" s="7"/>
      <c r="E78" s="1"/>
      <c r="F78" s="1"/>
      <c r="G78" s="1"/>
      <c r="H78" s="82"/>
      <c r="I78" s="82"/>
      <c r="K78" s="82"/>
      <c r="L78" s="82"/>
      <c r="XCZ78"/>
      <c r="XDA78"/>
      <c r="XDB78"/>
      <c r="XDC78" s="1"/>
      <c r="XDD78" s="1"/>
      <c r="XDE78" s="1"/>
      <c r="XDF78" s="1"/>
      <c r="XDG78" s="1"/>
      <c r="XDH78" s="1"/>
    </row>
    <row r="79" s="4" customFormat="1" spans="1:16336">
      <c r="A79" s="5"/>
      <c r="B79" s="6"/>
      <c r="C79" s="7"/>
      <c r="D79" s="7"/>
      <c r="E79" s="1"/>
      <c r="F79" s="1"/>
      <c r="G79" s="1"/>
      <c r="H79" s="82"/>
      <c r="I79" s="82"/>
      <c r="K79" s="82"/>
      <c r="L79" s="82"/>
      <c r="XCZ79"/>
      <c r="XDA79"/>
      <c r="XDB79"/>
      <c r="XDC79" s="1"/>
      <c r="XDD79" s="1"/>
      <c r="XDE79" s="1"/>
      <c r="XDF79" s="1"/>
      <c r="XDG79" s="1"/>
      <c r="XDH79" s="1"/>
    </row>
    <row r="80" s="4" customFormat="1" spans="1:16336">
      <c r="A80" s="5"/>
      <c r="B80" s="6"/>
      <c r="C80" s="7"/>
      <c r="D80" s="7"/>
      <c r="E80" s="1"/>
      <c r="F80" s="1"/>
      <c r="G80" s="1"/>
      <c r="H80" s="82"/>
      <c r="I80" s="82"/>
      <c r="K80" s="82"/>
      <c r="L80" s="82"/>
      <c r="XCZ80"/>
      <c r="XDA80"/>
      <c r="XDB80"/>
      <c r="XDC80" s="1"/>
      <c r="XDD80" s="1"/>
      <c r="XDE80" s="1"/>
      <c r="XDF80" s="1"/>
      <c r="XDG80" s="1"/>
      <c r="XDH80" s="1"/>
    </row>
    <row r="81" s="4" customFormat="1" spans="1:16336">
      <c r="A81" s="5"/>
      <c r="B81" s="6"/>
      <c r="C81" s="7"/>
      <c r="D81" s="7"/>
      <c r="E81" s="1"/>
      <c r="F81" s="1"/>
      <c r="G81" s="1"/>
      <c r="H81" s="82"/>
      <c r="I81" s="82"/>
      <c r="K81" s="82"/>
      <c r="L81" s="82"/>
      <c r="XCZ81"/>
      <c r="XDA81"/>
      <c r="XDB81"/>
      <c r="XDC81" s="1"/>
      <c r="XDD81" s="1"/>
      <c r="XDE81" s="1"/>
      <c r="XDF81" s="1"/>
      <c r="XDG81" s="1"/>
      <c r="XDH81" s="1"/>
    </row>
    <row r="82" s="4" customFormat="1" spans="1:16336">
      <c r="A82" s="5"/>
      <c r="B82" s="6"/>
      <c r="C82" s="7"/>
      <c r="D82" s="7"/>
      <c r="E82" s="1"/>
      <c r="F82" s="1"/>
      <c r="G82" s="1"/>
      <c r="H82" s="82"/>
      <c r="I82" s="82"/>
      <c r="K82" s="82"/>
      <c r="L82" s="82"/>
      <c r="XCZ82"/>
      <c r="XDA82"/>
      <c r="XDB82"/>
      <c r="XDC82" s="1"/>
      <c r="XDD82" s="1"/>
      <c r="XDE82" s="1"/>
      <c r="XDF82" s="1"/>
      <c r="XDG82" s="1"/>
      <c r="XDH82" s="1"/>
    </row>
    <row r="83" s="4" customFormat="1" spans="1:16336">
      <c r="A83" s="5"/>
      <c r="B83" s="6"/>
      <c r="C83" s="7"/>
      <c r="D83" s="7"/>
      <c r="E83" s="1"/>
      <c r="F83" s="1"/>
      <c r="G83" s="1"/>
      <c r="H83" s="82"/>
      <c r="I83" s="82"/>
      <c r="K83" s="82"/>
      <c r="L83" s="82"/>
      <c r="XCZ83"/>
      <c r="XDA83"/>
      <c r="XDB83"/>
      <c r="XDC83" s="1"/>
      <c r="XDD83" s="1"/>
      <c r="XDE83" s="1"/>
      <c r="XDF83" s="1"/>
      <c r="XDG83" s="1"/>
      <c r="XDH83" s="1"/>
    </row>
    <row r="84" s="4" customFormat="1" spans="1:16336">
      <c r="A84" s="5"/>
      <c r="B84" s="6"/>
      <c r="C84" s="7"/>
      <c r="D84" s="7"/>
      <c r="E84" s="1"/>
      <c r="F84" s="1"/>
      <c r="G84" s="1"/>
      <c r="H84" s="82"/>
      <c r="I84" s="82"/>
      <c r="K84" s="82"/>
      <c r="L84" s="82"/>
      <c r="XCZ84"/>
      <c r="XDA84"/>
      <c r="XDB84"/>
      <c r="XDC84" s="1"/>
      <c r="XDD84" s="1"/>
      <c r="XDE84" s="1"/>
      <c r="XDF84" s="1"/>
      <c r="XDG84" s="1"/>
      <c r="XDH84" s="1"/>
    </row>
    <row r="85" s="4" customFormat="1" spans="1:16336">
      <c r="A85" s="5"/>
      <c r="B85" s="6"/>
      <c r="C85" s="7"/>
      <c r="D85" s="7"/>
      <c r="E85" s="1"/>
      <c r="F85" s="1"/>
      <c r="G85" s="1"/>
      <c r="H85" s="82"/>
      <c r="I85" s="82"/>
      <c r="K85" s="82"/>
      <c r="L85" s="82"/>
      <c r="XCZ85"/>
      <c r="XDA85"/>
      <c r="XDB85"/>
      <c r="XDC85" s="1"/>
      <c r="XDD85" s="1"/>
      <c r="XDE85" s="1"/>
      <c r="XDF85" s="1"/>
      <c r="XDG85" s="1"/>
      <c r="XDH85" s="1"/>
    </row>
    <row r="86" s="4" customFormat="1" spans="1:16336">
      <c r="A86" s="5"/>
      <c r="B86" s="6"/>
      <c r="C86" s="7"/>
      <c r="D86" s="7"/>
      <c r="E86" s="1"/>
      <c r="F86" s="1"/>
      <c r="G86" s="1"/>
      <c r="H86" s="82"/>
      <c r="I86" s="82"/>
      <c r="K86" s="82"/>
      <c r="L86" s="82"/>
      <c r="XCZ86"/>
      <c r="XDA86"/>
      <c r="XDB86"/>
      <c r="XDC86" s="1"/>
      <c r="XDD86" s="1"/>
      <c r="XDE86" s="1"/>
      <c r="XDF86" s="1"/>
      <c r="XDG86" s="1"/>
      <c r="XDH86" s="1"/>
    </row>
    <row r="87" s="4" customFormat="1" spans="1:16336">
      <c r="A87" s="5"/>
      <c r="B87" s="6"/>
      <c r="C87" s="7"/>
      <c r="D87" s="7"/>
      <c r="E87" s="1"/>
      <c r="F87" s="1"/>
      <c r="G87" s="1"/>
      <c r="H87" s="82"/>
      <c r="I87" s="82"/>
      <c r="K87" s="82"/>
      <c r="L87" s="82"/>
      <c r="XCZ87"/>
      <c r="XDA87"/>
      <c r="XDB87"/>
      <c r="XDC87" s="1"/>
      <c r="XDD87" s="1"/>
      <c r="XDE87" s="1"/>
      <c r="XDF87" s="1"/>
      <c r="XDG87" s="1"/>
      <c r="XDH87" s="1"/>
    </row>
    <row r="88" s="4" customFormat="1" spans="1:16336">
      <c r="A88" s="5"/>
      <c r="B88" s="6"/>
      <c r="C88" s="7"/>
      <c r="D88" s="7"/>
      <c r="E88" s="1"/>
      <c r="F88" s="1"/>
      <c r="G88" s="1"/>
      <c r="H88" s="82"/>
      <c r="I88" s="82"/>
      <c r="K88" s="82"/>
      <c r="L88" s="82"/>
      <c r="XCZ88"/>
      <c r="XDA88"/>
      <c r="XDB88"/>
      <c r="XDC88" s="1"/>
      <c r="XDD88" s="1"/>
      <c r="XDE88" s="1"/>
      <c r="XDF88" s="1"/>
      <c r="XDG88" s="1"/>
      <c r="XDH88" s="1"/>
    </row>
    <row r="89" s="4" customFormat="1" spans="1:16336">
      <c r="A89" s="5"/>
      <c r="B89" s="6"/>
      <c r="C89" s="7"/>
      <c r="D89" s="7"/>
      <c r="E89" s="1"/>
      <c r="F89" s="1"/>
      <c r="G89" s="1"/>
      <c r="H89" s="82"/>
      <c r="I89" s="82"/>
      <c r="K89" s="82"/>
      <c r="L89" s="82"/>
      <c r="XCZ89"/>
      <c r="XDA89"/>
      <c r="XDB89"/>
      <c r="XDC89" s="1"/>
      <c r="XDD89" s="1"/>
      <c r="XDE89" s="1"/>
      <c r="XDF89" s="1"/>
      <c r="XDG89" s="1"/>
      <c r="XDH89" s="1"/>
    </row>
    <row r="90" s="4" customFormat="1" spans="1:16336">
      <c r="A90" s="5"/>
      <c r="B90" s="6"/>
      <c r="C90" s="7"/>
      <c r="D90" s="7"/>
      <c r="E90" s="1"/>
      <c r="F90" s="1"/>
      <c r="G90" s="1"/>
      <c r="H90" s="82"/>
      <c r="I90" s="82"/>
      <c r="K90" s="82"/>
      <c r="L90" s="82"/>
      <c r="XCZ90"/>
      <c r="XDA90"/>
      <c r="XDB90"/>
      <c r="XDC90" s="1"/>
      <c r="XDD90" s="1"/>
      <c r="XDE90" s="1"/>
      <c r="XDF90" s="1"/>
      <c r="XDG90" s="1"/>
      <c r="XDH90" s="1"/>
    </row>
    <row r="91" s="4" customFormat="1" spans="1:16336">
      <c r="A91" s="5"/>
      <c r="B91" s="6"/>
      <c r="C91" s="7"/>
      <c r="D91" s="7"/>
      <c r="E91" s="1"/>
      <c r="F91" s="1"/>
      <c r="G91" s="1"/>
      <c r="H91" s="82"/>
      <c r="I91" s="82"/>
      <c r="K91" s="82"/>
      <c r="L91" s="82"/>
      <c r="XCZ91"/>
      <c r="XDA91"/>
      <c r="XDB91"/>
      <c r="XDC91" s="1"/>
      <c r="XDD91" s="1"/>
      <c r="XDE91" s="1"/>
      <c r="XDF91" s="1"/>
      <c r="XDG91" s="1"/>
      <c r="XDH91" s="1"/>
    </row>
    <row r="92" s="4" customFormat="1" spans="1:16336">
      <c r="A92" s="5"/>
      <c r="B92" s="6"/>
      <c r="C92" s="7"/>
      <c r="D92" s="7"/>
      <c r="E92" s="1"/>
      <c r="F92" s="1"/>
      <c r="G92" s="1"/>
      <c r="H92" s="82"/>
      <c r="I92" s="82"/>
      <c r="K92" s="82"/>
      <c r="L92" s="82"/>
      <c r="XCZ92"/>
      <c r="XDA92"/>
      <c r="XDB92"/>
      <c r="XDC92" s="1"/>
      <c r="XDD92" s="1"/>
      <c r="XDE92" s="1"/>
      <c r="XDF92" s="1"/>
      <c r="XDG92" s="1"/>
      <c r="XDH92" s="1"/>
    </row>
    <row r="93" s="4" customFormat="1" spans="1:16336">
      <c r="A93" s="5"/>
      <c r="B93" s="6"/>
      <c r="C93" s="7"/>
      <c r="D93" s="7"/>
      <c r="E93" s="1"/>
      <c r="F93" s="1"/>
      <c r="G93" s="1"/>
      <c r="H93" s="82"/>
      <c r="I93" s="82"/>
      <c r="K93" s="82"/>
      <c r="L93" s="82"/>
      <c r="XCZ93"/>
      <c r="XDA93"/>
      <c r="XDB93"/>
      <c r="XDC93" s="1"/>
      <c r="XDD93" s="1"/>
      <c r="XDE93" s="1"/>
      <c r="XDF93" s="1"/>
      <c r="XDG93" s="1"/>
      <c r="XDH93" s="1"/>
    </row>
    <row r="94" s="4" customFormat="1" spans="1:16336">
      <c r="A94" s="5"/>
      <c r="B94" s="6"/>
      <c r="C94" s="7"/>
      <c r="D94" s="7"/>
      <c r="E94" s="1"/>
      <c r="F94" s="1"/>
      <c r="G94" s="1"/>
      <c r="H94" s="82"/>
      <c r="I94" s="82"/>
      <c r="K94" s="82"/>
      <c r="L94" s="82"/>
      <c r="XCZ94"/>
      <c r="XDA94"/>
      <c r="XDB94"/>
      <c r="XDC94" s="1"/>
      <c r="XDD94" s="1"/>
      <c r="XDE94" s="1"/>
      <c r="XDF94" s="1"/>
      <c r="XDG94" s="1"/>
      <c r="XDH94" s="1"/>
    </row>
    <row r="95" s="4" customFormat="1" spans="1:16336">
      <c r="A95" s="5"/>
      <c r="B95" s="6"/>
      <c r="C95" s="7"/>
      <c r="D95" s="7"/>
      <c r="E95" s="1"/>
      <c r="F95" s="1"/>
      <c r="G95" s="1"/>
      <c r="H95" s="82"/>
      <c r="I95" s="82"/>
      <c r="K95" s="82"/>
      <c r="L95" s="82"/>
      <c r="XCZ95"/>
      <c r="XDA95"/>
      <c r="XDB95"/>
      <c r="XDC95" s="1"/>
      <c r="XDD95" s="1"/>
      <c r="XDE95" s="1"/>
      <c r="XDF95" s="1"/>
      <c r="XDG95" s="1"/>
      <c r="XDH95" s="1"/>
    </row>
    <row r="96" s="4" customFormat="1" spans="1:16336">
      <c r="A96" s="5"/>
      <c r="B96" s="6"/>
      <c r="C96" s="7"/>
      <c r="D96" s="7"/>
      <c r="E96" s="1"/>
      <c r="F96" s="1"/>
      <c r="G96" s="1"/>
      <c r="H96" s="82"/>
      <c r="I96" s="82"/>
      <c r="K96" s="82"/>
      <c r="L96" s="82"/>
      <c r="XCZ96"/>
      <c r="XDA96"/>
      <c r="XDB96"/>
      <c r="XDC96" s="1"/>
      <c r="XDD96" s="1"/>
      <c r="XDE96" s="1"/>
      <c r="XDF96" s="1"/>
      <c r="XDG96" s="1"/>
      <c r="XDH96" s="1"/>
    </row>
    <row r="97" s="4" customFormat="1" spans="1:16336">
      <c r="A97" s="5"/>
      <c r="B97" s="6"/>
      <c r="C97" s="7"/>
      <c r="D97" s="7"/>
      <c r="E97" s="1"/>
      <c r="F97" s="1"/>
      <c r="G97" s="1"/>
      <c r="H97" s="82"/>
      <c r="I97" s="82"/>
      <c r="K97" s="82"/>
      <c r="L97" s="82"/>
      <c r="XCZ97"/>
      <c r="XDA97"/>
      <c r="XDB97"/>
      <c r="XDC97" s="1"/>
      <c r="XDD97" s="1"/>
      <c r="XDE97" s="1"/>
      <c r="XDF97" s="1"/>
      <c r="XDG97" s="1"/>
      <c r="XDH97" s="1"/>
    </row>
    <row r="98" s="4" customFormat="1" spans="1:16336">
      <c r="A98" s="5"/>
      <c r="B98" s="6"/>
      <c r="C98" s="7"/>
      <c r="D98" s="7"/>
      <c r="E98" s="1"/>
      <c r="F98" s="1"/>
      <c r="G98" s="1"/>
      <c r="H98" s="82"/>
      <c r="I98" s="82"/>
      <c r="K98" s="82"/>
      <c r="L98" s="82"/>
      <c r="XCZ98"/>
      <c r="XDA98"/>
      <c r="XDB98"/>
      <c r="XDC98" s="1"/>
      <c r="XDD98" s="1"/>
      <c r="XDE98" s="1"/>
      <c r="XDF98" s="1"/>
      <c r="XDG98" s="1"/>
      <c r="XDH98" s="1"/>
    </row>
    <row r="99" s="4" customFormat="1" spans="1:16336">
      <c r="A99" s="5"/>
      <c r="B99" s="6"/>
      <c r="C99" s="7"/>
      <c r="D99" s="7"/>
      <c r="E99" s="1"/>
      <c r="F99" s="1"/>
      <c r="G99" s="1"/>
      <c r="H99" s="82"/>
      <c r="I99" s="82"/>
      <c r="K99" s="82"/>
      <c r="L99" s="82"/>
      <c r="XCZ99"/>
      <c r="XDA99"/>
      <c r="XDB99"/>
      <c r="XDC99" s="1"/>
      <c r="XDD99" s="1"/>
      <c r="XDE99" s="1"/>
      <c r="XDF99" s="1"/>
      <c r="XDG99" s="1"/>
      <c r="XDH99" s="1"/>
    </row>
    <row r="100" s="4" customFormat="1" spans="1:16336">
      <c r="A100" s="5"/>
      <c r="B100" s="6"/>
      <c r="C100" s="7"/>
      <c r="D100" s="7"/>
      <c r="E100" s="1"/>
      <c r="F100" s="1"/>
      <c r="G100" s="1"/>
      <c r="H100" s="82"/>
      <c r="I100" s="82"/>
      <c r="K100" s="82"/>
      <c r="L100" s="82"/>
      <c r="XCZ100"/>
      <c r="XDA100"/>
      <c r="XDB100"/>
      <c r="XDC100" s="1"/>
      <c r="XDD100" s="1"/>
      <c r="XDE100" s="1"/>
      <c r="XDF100" s="1"/>
      <c r="XDG100" s="1"/>
      <c r="XDH100" s="1"/>
    </row>
    <row r="101" s="4" customFormat="1" spans="1:16336">
      <c r="A101" s="5"/>
      <c r="B101" s="6"/>
      <c r="C101" s="7"/>
      <c r="D101" s="7"/>
      <c r="E101" s="1"/>
      <c r="F101" s="1"/>
      <c r="G101" s="1"/>
      <c r="H101" s="82"/>
      <c r="I101" s="82"/>
      <c r="K101" s="82"/>
      <c r="L101" s="82"/>
      <c r="XCZ101"/>
      <c r="XDA101"/>
      <c r="XDB101"/>
      <c r="XDC101" s="1"/>
      <c r="XDD101" s="1"/>
      <c r="XDE101" s="1"/>
      <c r="XDF101" s="1"/>
      <c r="XDG101" s="1"/>
      <c r="XDH101" s="1"/>
    </row>
    <row r="102" s="4" customFormat="1" spans="1:16336">
      <c r="A102" s="5"/>
      <c r="B102" s="6"/>
      <c r="C102" s="7"/>
      <c r="D102" s="7"/>
      <c r="E102" s="1"/>
      <c r="F102" s="1"/>
      <c r="G102" s="1"/>
      <c r="H102" s="82"/>
      <c r="I102" s="82"/>
      <c r="K102" s="82"/>
      <c r="L102" s="82"/>
      <c r="XCZ102"/>
      <c r="XDA102"/>
      <c r="XDB102"/>
      <c r="XDC102" s="1"/>
      <c r="XDD102" s="1"/>
      <c r="XDE102" s="1"/>
      <c r="XDF102" s="1"/>
      <c r="XDG102" s="1"/>
      <c r="XDH102" s="1"/>
    </row>
    <row r="103" s="4" customFormat="1" spans="1:16336">
      <c r="A103" s="5"/>
      <c r="B103" s="6"/>
      <c r="C103" s="7"/>
      <c r="D103" s="7"/>
      <c r="E103" s="1"/>
      <c r="F103" s="1"/>
      <c r="G103" s="1"/>
      <c r="H103" s="82"/>
      <c r="I103" s="82"/>
      <c r="K103" s="82"/>
      <c r="L103" s="82"/>
      <c r="XCZ103"/>
      <c r="XDA103"/>
      <c r="XDB103"/>
      <c r="XDC103" s="1"/>
      <c r="XDD103" s="1"/>
      <c r="XDE103" s="1"/>
      <c r="XDF103" s="1"/>
      <c r="XDG103" s="1"/>
      <c r="XDH103" s="1"/>
    </row>
    <row r="104" s="4" customFormat="1" spans="1:16336">
      <c r="A104" s="5"/>
      <c r="B104" s="6"/>
      <c r="C104" s="7"/>
      <c r="D104" s="7"/>
      <c r="E104" s="1"/>
      <c r="F104" s="1"/>
      <c r="G104" s="1"/>
      <c r="H104" s="82"/>
      <c r="I104" s="82"/>
      <c r="K104" s="82"/>
      <c r="L104" s="82"/>
      <c r="XCZ104"/>
      <c r="XDA104"/>
      <c r="XDB104"/>
      <c r="XDC104" s="1"/>
      <c r="XDD104" s="1"/>
      <c r="XDE104" s="1"/>
      <c r="XDF104" s="1"/>
      <c r="XDG104" s="1"/>
      <c r="XDH104" s="1"/>
    </row>
    <row r="105" s="4" customFormat="1" spans="1:16336">
      <c r="A105" s="5"/>
      <c r="B105" s="6"/>
      <c r="C105" s="7"/>
      <c r="D105" s="7"/>
      <c r="E105" s="1"/>
      <c r="F105" s="1"/>
      <c r="G105" s="1"/>
      <c r="H105" s="82"/>
      <c r="I105" s="82"/>
      <c r="K105" s="82"/>
      <c r="L105" s="82"/>
      <c r="XCZ105"/>
      <c r="XDA105"/>
      <c r="XDB105"/>
      <c r="XDC105" s="1"/>
      <c r="XDD105" s="1"/>
      <c r="XDE105" s="1"/>
      <c r="XDF105" s="1"/>
      <c r="XDG105" s="1"/>
      <c r="XDH105" s="1"/>
    </row>
    <row r="106" s="4" customFormat="1" spans="1:16336">
      <c r="A106" s="5"/>
      <c r="B106" s="6"/>
      <c r="C106" s="7"/>
      <c r="D106" s="7"/>
      <c r="E106" s="1"/>
      <c r="F106" s="1"/>
      <c r="G106" s="1"/>
      <c r="H106" s="82"/>
      <c r="I106" s="82"/>
      <c r="K106" s="82"/>
      <c r="L106" s="82"/>
      <c r="XCZ106"/>
      <c r="XDA106"/>
      <c r="XDB106"/>
      <c r="XDC106" s="1"/>
      <c r="XDD106" s="1"/>
      <c r="XDE106" s="1"/>
      <c r="XDF106" s="1"/>
      <c r="XDG106" s="1"/>
      <c r="XDH106" s="1"/>
    </row>
    <row r="107" s="4" customFormat="1" spans="1:16336">
      <c r="A107" s="5"/>
      <c r="B107" s="6"/>
      <c r="C107" s="7"/>
      <c r="D107" s="7"/>
      <c r="E107" s="1"/>
      <c r="F107" s="1"/>
      <c r="G107" s="1"/>
      <c r="H107" s="82"/>
      <c r="I107" s="82"/>
      <c r="K107" s="82"/>
      <c r="L107" s="82"/>
      <c r="XCZ107"/>
      <c r="XDA107"/>
      <c r="XDB107"/>
      <c r="XDC107" s="1"/>
      <c r="XDD107" s="1"/>
      <c r="XDE107" s="1"/>
      <c r="XDF107" s="1"/>
      <c r="XDG107" s="1"/>
      <c r="XDH107" s="1"/>
    </row>
    <row r="108" s="4" customFormat="1" spans="1:16336">
      <c r="A108" s="5"/>
      <c r="B108" s="6"/>
      <c r="C108" s="7"/>
      <c r="D108" s="7"/>
      <c r="E108" s="1"/>
      <c r="F108" s="1"/>
      <c r="G108" s="1"/>
      <c r="H108" s="82"/>
      <c r="I108" s="82"/>
      <c r="K108" s="82"/>
      <c r="L108" s="82"/>
      <c r="XCZ108"/>
      <c r="XDA108"/>
      <c r="XDB108"/>
      <c r="XDC108" s="1"/>
      <c r="XDD108" s="1"/>
      <c r="XDE108" s="1"/>
      <c r="XDF108" s="1"/>
      <c r="XDG108" s="1"/>
      <c r="XDH108" s="1"/>
    </row>
    <row r="109" s="4" customFormat="1" spans="1:16336">
      <c r="A109" s="5"/>
      <c r="B109" s="6"/>
      <c r="C109" s="7"/>
      <c r="D109" s="7"/>
      <c r="E109" s="1"/>
      <c r="F109" s="1"/>
      <c r="G109" s="1"/>
      <c r="H109" s="82"/>
      <c r="I109" s="82"/>
      <c r="K109" s="82"/>
      <c r="L109" s="82"/>
      <c r="XCZ109"/>
      <c r="XDA109"/>
      <c r="XDB109"/>
      <c r="XDC109" s="1"/>
      <c r="XDD109" s="1"/>
      <c r="XDE109" s="1"/>
      <c r="XDF109" s="1"/>
      <c r="XDG109" s="1"/>
      <c r="XDH109" s="1"/>
    </row>
    <row r="110" s="4" customFormat="1" spans="1:16336">
      <c r="A110" s="5"/>
      <c r="B110" s="6"/>
      <c r="C110" s="7"/>
      <c r="D110" s="7"/>
      <c r="E110" s="1"/>
      <c r="F110" s="1"/>
      <c r="G110" s="1"/>
      <c r="H110" s="82"/>
      <c r="I110" s="82"/>
      <c r="K110" s="82"/>
      <c r="L110" s="82"/>
      <c r="XCZ110"/>
      <c r="XDA110"/>
      <c r="XDB110"/>
      <c r="XDC110" s="1"/>
      <c r="XDD110" s="1"/>
      <c r="XDE110" s="1"/>
      <c r="XDF110" s="1"/>
      <c r="XDG110" s="1"/>
      <c r="XDH110" s="1"/>
    </row>
    <row r="111" s="4" customFormat="1" spans="1:16336">
      <c r="A111" s="5"/>
      <c r="B111" s="6"/>
      <c r="C111" s="7"/>
      <c r="D111" s="7"/>
      <c r="E111" s="1"/>
      <c r="F111" s="1"/>
      <c r="G111" s="1"/>
      <c r="H111" s="82"/>
      <c r="I111" s="82"/>
      <c r="K111" s="82"/>
      <c r="L111" s="82"/>
      <c r="XCZ111"/>
      <c r="XDA111"/>
      <c r="XDB111"/>
      <c r="XDC111" s="1"/>
      <c r="XDD111" s="1"/>
      <c r="XDE111" s="1"/>
      <c r="XDF111" s="1"/>
      <c r="XDG111" s="1"/>
      <c r="XDH111" s="1"/>
    </row>
    <row r="112" s="4" customFormat="1" spans="1:16336">
      <c r="A112" s="5"/>
      <c r="B112" s="6"/>
      <c r="C112" s="7"/>
      <c r="D112" s="7"/>
      <c r="E112" s="1"/>
      <c r="F112" s="1"/>
      <c r="G112" s="1"/>
      <c r="H112" s="82"/>
      <c r="I112" s="82"/>
      <c r="K112" s="82"/>
      <c r="L112" s="82"/>
      <c r="XCZ112"/>
      <c r="XDA112"/>
      <c r="XDB112"/>
      <c r="XDC112" s="1"/>
      <c r="XDD112" s="1"/>
      <c r="XDE112" s="1"/>
      <c r="XDF112" s="1"/>
      <c r="XDG112" s="1"/>
      <c r="XDH112" s="1"/>
    </row>
    <row r="113" s="4" customFormat="1" spans="1:16336">
      <c r="A113" s="5"/>
      <c r="B113" s="6"/>
      <c r="C113" s="7"/>
      <c r="D113" s="7"/>
      <c r="E113" s="1"/>
      <c r="F113" s="1"/>
      <c r="G113" s="1"/>
      <c r="H113" s="82"/>
      <c r="I113" s="82"/>
      <c r="K113" s="82"/>
      <c r="L113" s="82"/>
      <c r="XCZ113"/>
      <c r="XDA113"/>
      <c r="XDB113"/>
      <c r="XDC113" s="1"/>
      <c r="XDD113" s="1"/>
      <c r="XDE113" s="1"/>
      <c r="XDF113" s="1"/>
      <c r="XDG113" s="1"/>
      <c r="XDH113" s="1"/>
    </row>
    <row r="114" s="4" customFormat="1" spans="1:16336">
      <c r="A114" s="5"/>
      <c r="B114" s="6"/>
      <c r="C114" s="7"/>
      <c r="D114" s="7"/>
      <c r="E114" s="1"/>
      <c r="F114" s="1"/>
      <c r="G114" s="1"/>
      <c r="H114" s="82"/>
      <c r="I114" s="82"/>
      <c r="K114" s="82"/>
      <c r="L114" s="82"/>
      <c r="XCZ114"/>
      <c r="XDA114"/>
      <c r="XDB114"/>
      <c r="XDC114" s="1"/>
      <c r="XDD114" s="1"/>
      <c r="XDE114" s="1"/>
      <c r="XDF114" s="1"/>
      <c r="XDG114" s="1"/>
      <c r="XDH114" s="1"/>
    </row>
    <row r="115" s="4" customFormat="1" spans="1:16336">
      <c r="A115" s="5"/>
      <c r="B115" s="6"/>
      <c r="C115" s="7"/>
      <c r="D115" s="7"/>
      <c r="E115" s="1"/>
      <c r="F115" s="1"/>
      <c r="G115" s="1"/>
      <c r="H115" s="82"/>
      <c r="I115" s="82"/>
      <c r="K115" s="82"/>
      <c r="L115" s="82"/>
      <c r="XCZ115"/>
      <c r="XDA115"/>
      <c r="XDB115"/>
      <c r="XDC115" s="1"/>
      <c r="XDD115" s="1"/>
      <c r="XDE115" s="1"/>
      <c r="XDF115" s="1"/>
      <c r="XDG115" s="1"/>
      <c r="XDH115" s="1"/>
    </row>
    <row r="116" s="4" customFormat="1" spans="1:16336">
      <c r="A116" s="5"/>
      <c r="B116" s="6"/>
      <c r="C116" s="7"/>
      <c r="D116" s="7"/>
      <c r="E116" s="1"/>
      <c r="F116" s="1"/>
      <c r="G116" s="1"/>
      <c r="H116" s="82"/>
      <c r="I116" s="82"/>
      <c r="K116" s="82"/>
      <c r="L116" s="82"/>
      <c r="XCZ116"/>
      <c r="XDA116"/>
      <c r="XDB116"/>
      <c r="XDC116" s="1"/>
      <c r="XDD116" s="1"/>
      <c r="XDE116" s="1"/>
      <c r="XDF116" s="1"/>
      <c r="XDG116" s="1"/>
      <c r="XDH116" s="1"/>
    </row>
    <row r="117" s="4" customFormat="1" spans="1:16336">
      <c r="A117" s="5"/>
      <c r="B117" s="6"/>
      <c r="C117" s="7"/>
      <c r="D117" s="7"/>
      <c r="E117" s="1"/>
      <c r="F117" s="1"/>
      <c r="G117" s="1"/>
      <c r="H117" s="82"/>
      <c r="I117" s="82"/>
      <c r="K117" s="82"/>
      <c r="L117" s="82"/>
      <c r="XCZ117"/>
      <c r="XDA117"/>
      <c r="XDB117"/>
      <c r="XDC117" s="1"/>
      <c r="XDD117" s="1"/>
      <c r="XDE117" s="1"/>
      <c r="XDF117" s="1"/>
      <c r="XDG117" s="1"/>
      <c r="XDH117" s="1"/>
    </row>
    <row r="118" s="4" customFormat="1" spans="1:16336">
      <c r="A118" s="5"/>
      <c r="B118" s="6"/>
      <c r="C118" s="7"/>
      <c r="D118" s="7"/>
      <c r="E118" s="1"/>
      <c r="F118" s="1"/>
      <c r="G118" s="1"/>
      <c r="H118" s="82"/>
      <c r="I118" s="82"/>
      <c r="K118" s="82"/>
      <c r="L118" s="82"/>
      <c r="XCZ118"/>
      <c r="XDA118"/>
      <c r="XDB118"/>
      <c r="XDC118" s="1"/>
      <c r="XDD118" s="1"/>
      <c r="XDE118" s="1"/>
      <c r="XDF118" s="1"/>
      <c r="XDG118" s="1"/>
      <c r="XDH118" s="1"/>
    </row>
    <row r="119" s="4" customFormat="1" spans="1:16336">
      <c r="A119" s="5"/>
      <c r="B119" s="6"/>
      <c r="C119" s="7"/>
      <c r="D119" s="7"/>
      <c r="E119" s="1"/>
      <c r="F119" s="1"/>
      <c r="G119" s="1"/>
      <c r="H119" s="82"/>
      <c r="I119" s="82"/>
      <c r="K119" s="82"/>
      <c r="L119" s="82"/>
      <c r="XCZ119"/>
      <c r="XDA119"/>
      <c r="XDB119"/>
      <c r="XDC119" s="1"/>
      <c r="XDD119" s="1"/>
      <c r="XDE119" s="1"/>
      <c r="XDF119" s="1"/>
      <c r="XDG119" s="1"/>
      <c r="XDH119" s="1"/>
    </row>
    <row r="120" s="4" customFormat="1" spans="1:16336">
      <c r="A120" s="5"/>
      <c r="B120" s="6"/>
      <c r="C120" s="7"/>
      <c r="D120" s="7"/>
      <c r="E120" s="1"/>
      <c r="F120" s="1"/>
      <c r="G120" s="1"/>
      <c r="H120" s="82"/>
      <c r="I120" s="82"/>
      <c r="K120" s="82"/>
      <c r="L120" s="82"/>
      <c r="XCZ120"/>
      <c r="XDA120"/>
      <c r="XDB120"/>
      <c r="XDC120" s="1"/>
      <c r="XDD120" s="1"/>
      <c r="XDE120" s="1"/>
      <c r="XDF120" s="1"/>
      <c r="XDG120" s="1"/>
      <c r="XDH120" s="1"/>
    </row>
    <row r="121" s="4" customFormat="1" spans="1:16336">
      <c r="A121" s="5"/>
      <c r="B121" s="6"/>
      <c r="C121" s="7"/>
      <c r="D121" s="7"/>
      <c r="E121" s="1"/>
      <c r="F121" s="1"/>
      <c r="G121" s="1"/>
      <c r="H121" s="82"/>
      <c r="I121" s="82"/>
      <c r="K121" s="82"/>
      <c r="L121" s="82"/>
      <c r="XCZ121"/>
      <c r="XDA121"/>
      <c r="XDB121"/>
      <c r="XDC121" s="1"/>
      <c r="XDD121" s="1"/>
      <c r="XDE121" s="1"/>
      <c r="XDF121" s="1"/>
      <c r="XDG121" s="1"/>
      <c r="XDH121" s="1"/>
    </row>
    <row r="122" s="4" customFormat="1" spans="1:16336">
      <c r="A122" s="5"/>
      <c r="B122" s="6"/>
      <c r="C122" s="7"/>
      <c r="D122" s="7"/>
      <c r="E122" s="1"/>
      <c r="F122" s="1"/>
      <c r="G122" s="1"/>
      <c r="H122" s="82"/>
      <c r="I122" s="82"/>
      <c r="K122" s="82"/>
      <c r="L122" s="82"/>
      <c r="XCZ122"/>
      <c r="XDA122"/>
      <c r="XDB122"/>
      <c r="XDC122" s="1"/>
      <c r="XDD122" s="1"/>
      <c r="XDE122" s="1"/>
      <c r="XDF122" s="1"/>
      <c r="XDG122" s="1"/>
      <c r="XDH122" s="1"/>
    </row>
    <row r="123" s="4" customFormat="1" spans="1:16336">
      <c r="A123" s="5"/>
      <c r="B123" s="6"/>
      <c r="C123" s="7"/>
      <c r="D123" s="7"/>
      <c r="E123" s="1"/>
      <c r="F123" s="1"/>
      <c r="G123" s="1"/>
      <c r="H123" s="82"/>
      <c r="I123" s="82"/>
      <c r="K123" s="82"/>
      <c r="L123" s="82"/>
      <c r="XCZ123"/>
      <c r="XDA123"/>
      <c r="XDB123"/>
      <c r="XDC123" s="1"/>
      <c r="XDD123" s="1"/>
      <c r="XDE123" s="1"/>
      <c r="XDF123" s="1"/>
      <c r="XDG123" s="1"/>
      <c r="XDH123" s="1"/>
    </row>
    <row r="124" s="4" customFormat="1" spans="1:16336">
      <c r="A124" s="5"/>
      <c r="B124" s="6"/>
      <c r="C124" s="7"/>
      <c r="D124" s="7"/>
      <c r="E124" s="1"/>
      <c r="F124" s="1"/>
      <c r="G124" s="1"/>
      <c r="H124" s="82"/>
      <c r="I124" s="82"/>
      <c r="K124" s="82"/>
      <c r="L124" s="82"/>
      <c r="XCZ124"/>
      <c r="XDA124"/>
      <c r="XDB124"/>
      <c r="XDC124" s="1"/>
      <c r="XDD124" s="1"/>
      <c r="XDE124" s="1"/>
      <c r="XDF124" s="1"/>
      <c r="XDG124" s="1"/>
      <c r="XDH124" s="1"/>
    </row>
    <row r="125" s="4" customFormat="1" spans="1:16336">
      <c r="A125" s="5"/>
      <c r="B125" s="6"/>
      <c r="C125" s="7"/>
      <c r="D125" s="7"/>
      <c r="E125" s="1"/>
      <c r="F125" s="1"/>
      <c r="G125" s="1"/>
      <c r="H125" s="82"/>
      <c r="I125" s="82"/>
      <c r="K125" s="82"/>
      <c r="L125" s="82"/>
      <c r="XCZ125"/>
      <c r="XDA125"/>
      <c r="XDB125"/>
      <c r="XDC125" s="1"/>
      <c r="XDD125" s="1"/>
      <c r="XDE125" s="1"/>
      <c r="XDF125" s="1"/>
      <c r="XDG125" s="1"/>
      <c r="XDH125" s="1"/>
    </row>
    <row r="126" s="4" customFormat="1" spans="1:16336">
      <c r="A126" s="5"/>
      <c r="B126" s="6"/>
      <c r="C126" s="7"/>
      <c r="D126" s="7"/>
      <c r="E126" s="1"/>
      <c r="F126" s="1"/>
      <c r="G126" s="1"/>
      <c r="H126" s="82"/>
      <c r="I126" s="82"/>
      <c r="K126" s="82"/>
      <c r="L126" s="82"/>
      <c r="XCZ126"/>
      <c r="XDA126"/>
      <c r="XDB126"/>
      <c r="XDC126" s="1"/>
      <c r="XDD126" s="1"/>
      <c r="XDE126" s="1"/>
      <c r="XDF126" s="1"/>
      <c r="XDG126" s="1"/>
      <c r="XDH126" s="1"/>
    </row>
    <row r="127" s="4" customFormat="1" spans="1:16336">
      <c r="A127" s="5"/>
      <c r="B127" s="6"/>
      <c r="C127" s="7"/>
      <c r="D127" s="7"/>
      <c r="E127" s="1"/>
      <c r="F127" s="1"/>
      <c r="G127" s="1"/>
      <c r="H127" s="82"/>
      <c r="I127" s="82"/>
      <c r="K127" s="82"/>
      <c r="L127" s="82"/>
      <c r="XCZ127"/>
      <c r="XDA127"/>
      <c r="XDB127"/>
      <c r="XDC127" s="1"/>
      <c r="XDD127" s="1"/>
      <c r="XDE127" s="1"/>
      <c r="XDF127" s="1"/>
      <c r="XDG127" s="1"/>
      <c r="XDH127" s="1"/>
    </row>
    <row r="128" s="4" customFormat="1" spans="1:16336">
      <c r="A128" s="5"/>
      <c r="B128" s="6"/>
      <c r="C128" s="7"/>
      <c r="D128" s="7"/>
      <c r="E128" s="1"/>
      <c r="F128" s="1"/>
      <c r="G128" s="1"/>
      <c r="H128" s="82"/>
      <c r="I128" s="82"/>
      <c r="K128" s="82"/>
      <c r="L128" s="82"/>
      <c r="XCZ128"/>
      <c r="XDA128"/>
      <c r="XDB128"/>
      <c r="XDC128" s="1"/>
      <c r="XDD128" s="1"/>
      <c r="XDE128" s="1"/>
      <c r="XDF128" s="1"/>
      <c r="XDG128" s="1"/>
      <c r="XDH128" s="1"/>
    </row>
  </sheetData>
  <autoFilter ref="AC4:AD58">
    <extLst/>
  </autoFilter>
  <mergeCells count="3">
    <mergeCell ref="A1:F1"/>
    <mergeCell ref="A2:F2"/>
    <mergeCell ref="A15:B15"/>
  </mergeCells>
  <conditionalFormatting sqref="AD8">
    <cfRule type="duplicateValues" dxfId="0" priority="1"/>
  </conditionalFormatting>
  <conditionalFormatting sqref="AC4:AC54 AC57">
    <cfRule type="duplicateValues" dxfId="0" priority="2"/>
  </conditionalFormatting>
  <pageMargins left="0.75" right="0.75" top="1" bottom="1" header="0.5" footer="0.5"/>
  <headerFooter/>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XCP131"/>
  <sheetViews>
    <sheetView workbookViewId="0">
      <pane xSplit="4" ySplit="3" topLeftCell="S4" activePane="bottomRight" state="frozen"/>
      <selection/>
      <selection pane="topRight"/>
      <selection pane="bottomLeft"/>
      <selection pane="bottomRight" activeCell="AI10" sqref="AI10"/>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3.75" style="1" customWidth="1"/>
    <col min="6" max="6" width="45.875" style="1" customWidth="1"/>
    <col min="7" max="7" width="3.625" style="1" customWidth="1"/>
    <col min="8" max="8" width="7" style="1" customWidth="1"/>
    <col min="9" max="9" width="8.625" style="1" customWidth="1"/>
    <col min="10" max="10" width="1.75" style="1" customWidth="1"/>
    <col min="11" max="11" width="6.625" style="1" customWidth="1"/>
    <col min="12" max="12" width="9" style="1"/>
    <col min="13" max="13" width="2.75" style="1" customWidth="1"/>
    <col min="14" max="14" width="5.75" style="1" customWidth="1"/>
    <col min="15" max="15" width="9" style="1"/>
    <col min="16" max="16" width="1.875" style="1" customWidth="1"/>
    <col min="17" max="17" width="6.625" style="1" customWidth="1"/>
    <col min="18" max="18" width="9" style="1"/>
    <col min="19" max="19" width="3" style="1" customWidth="1"/>
    <col min="20" max="20" width="6.625" style="1" customWidth="1"/>
    <col min="21" max="21" width="9" style="1"/>
    <col min="22" max="22" width="2.25" style="1" customWidth="1"/>
    <col min="23" max="24" width="9" style="1"/>
    <col min="25" max="25" width="2.125" style="1" customWidth="1"/>
    <col min="26" max="27" width="9" style="1"/>
    <col min="28" max="28" width="2.625" style="1" customWidth="1"/>
    <col min="29" max="30" width="9" style="1"/>
    <col min="31" max="31" width="2.25" style="1" customWidth="1"/>
    <col min="32" max="33" width="9" style="1"/>
    <col min="34" max="34" width="1.5" style="1" customWidth="1"/>
    <col min="35" max="38" width="9" style="1"/>
    <col min="39" max="39" width="9.375" style="1"/>
    <col min="40" max="40" width="2.375" style="1" customWidth="1"/>
    <col min="41" max="41" width="9" style="1"/>
    <col min="42" max="42" width="12.625" style="91"/>
    <col min="43" max="16309" width="9" style="1"/>
    <col min="16313" max="16384" width="9" style="1"/>
  </cols>
  <sheetData>
    <row r="1" s="1" customFormat="1" ht="17" customHeight="1" spans="1:42">
      <c r="A1" s="7"/>
      <c r="B1" s="8"/>
      <c r="C1" s="7"/>
      <c r="D1" s="7"/>
      <c r="E1" s="7"/>
      <c r="F1" s="7"/>
      <c r="AP1" s="91"/>
    </row>
    <row r="2" s="1" customFormat="1" ht="39.15" customHeight="1" spans="1:42">
      <c r="A2" s="9" t="s">
        <v>525</v>
      </c>
      <c r="B2" s="10"/>
      <c r="C2" s="11"/>
      <c r="D2" s="11"/>
      <c r="E2" s="11"/>
      <c r="F2" s="11"/>
      <c r="AO2" s="100" t="s">
        <v>313</v>
      </c>
      <c r="AP2" s="101" t="s">
        <v>526</v>
      </c>
    </row>
    <row r="3" s="2" customFormat="1" ht="28.75" customHeight="1" spans="1:42">
      <c r="A3" s="12" t="s">
        <v>1</v>
      </c>
      <c r="B3" s="13" t="s">
        <v>2</v>
      </c>
      <c r="C3" s="14" t="s">
        <v>3</v>
      </c>
      <c r="D3" s="14" t="s">
        <v>4</v>
      </c>
      <c r="E3" s="12" t="s">
        <v>5</v>
      </c>
      <c r="F3" s="12" t="s">
        <v>6</v>
      </c>
      <c r="H3" s="33">
        <v>1</v>
      </c>
      <c r="I3" s="35" t="s">
        <v>527</v>
      </c>
      <c r="K3" s="33">
        <v>2</v>
      </c>
      <c r="L3" s="35" t="s">
        <v>528</v>
      </c>
      <c r="N3" s="33">
        <v>3</v>
      </c>
      <c r="O3" s="35" t="s">
        <v>529</v>
      </c>
      <c r="Q3" s="33">
        <v>4</v>
      </c>
      <c r="R3" s="35" t="s">
        <v>529</v>
      </c>
      <c r="T3" s="33">
        <v>6</v>
      </c>
      <c r="U3" s="35" t="s">
        <v>530</v>
      </c>
      <c r="W3" s="44">
        <v>7</v>
      </c>
      <c r="X3" s="45" t="s">
        <v>531</v>
      </c>
      <c r="Z3" s="33">
        <v>8</v>
      </c>
      <c r="AA3" s="35" t="s">
        <v>532</v>
      </c>
      <c r="AC3" s="33">
        <v>9</v>
      </c>
      <c r="AD3" s="35" t="s">
        <v>533</v>
      </c>
      <c r="AF3" s="33">
        <v>10</v>
      </c>
      <c r="AG3" s="35" t="s">
        <v>533</v>
      </c>
      <c r="AI3" s="33">
        <v>11</v>
      </c>
      <c r="AJ3" s="35" t="s">
        <v>534</v>
      </c>
      <c r="AL3" s="33">
        <v>12</v>
      </c>
      <c r="AM3" s="35" t="s">
        <v>535</v>
      </c>
      <c r="AO3" s="34" t="s">
        <v>52</v>
      </c>
      <c r="AP3" s="102" t="s">
        <v>54</v>
      </c>
    </row>
    <row r="4" s="3" customFormat="1" ht="39" customHeight="1" spans="1:45">
      <c r="A4" s="15">
        <v>1</v>
      </c>
      <c r="B4" s="16" t="s">
        <v>527</v>
      </c>
      <c r="C4" s="17"/>
      <c r="D4" s="18">
        <v>-100</v>
      </c>
      <c r="E4" s="19" t="s">
        <v>536</v>
      </c>
      <c r="F4" s="20"/>
      <c r="H4" s="34" t="s">
        <v>52</v>
      </c>
      <c r="I4" s="34" t="s">
        <v>54</v>
      </c>
      <c r="K4" s="34" t="s">
        <v>52</v>
      </c>
      <c r="L4" s="34" t="s">
        <v>54</v>
      </c>
      <c r="N4" s="34" t="s">
        <v>52</v>
      </c>
      <c r="O4" s="34" t="s">
        <v>54</v>
      </c>
      <c r="Q4" s="34" t="s">
        <v>52</v>
      </c>
      <c r="R4" s="34" t="s">
        <v>54</v>
      </c>
      <c r="T4" s="34" t="s">
        <v>52</v>
      </c>
      <c r="U4" s="34" t="s">
        <v>54</v>
      </c>
      <c r="W4" s="46" t="s">
        <v>52</v>
      </c>
      <c r="X4" s="46" t="s">
        <v>54</v>
      </c>
      <c r="Z4" s="34" t="s">
        <v>52</v>
      </c>
      <c r="AA4" s="34" t="s">
        <v>54</v>
      </c>
      <c r="AC4" s="34" t="s">
        <v>52</v>
      </c>
      <c r="AD4" s="34" t="s">
        <v>54</v>
      </c>
      <c r="AF4" s="34" t="s">
        <v>52</v>
      </c>
      <c r="AG4" s="34" t="s">
        <v>54</v>
      </c>
      <c r="AI4" s="34" t="s">
        <v>52</v>
      </c>
      <c r="AJ4" s="34" t="s">
        <v>54</v>
      </c>
      <c r="AL4" s="34" t="s">
        <v>52</v>
      </c>
      <c r="AM4" s="34" t="s">
        <v>54</v>
      </c>
      <c r="AO4" s="34" t="s">
        <v>390</v>
      </c>
      <c r="AP4" s="102">
        <v>-400</v>
      </c>
      <c r="AR4" s="2"/>
      <c r="AS4" s="2"/>
    </row>
    <row r="5" s="3" customFormat="1" ht="44" customHeight="1" spans="1:45">
      <c r="A5" s="15">
        <v>2</v>
      </c>
      <c r="B5" s="16" t="s">
        <v>528</v>
      </c>
      <c r="C5" s="17"/>
      <c r="D5" s="18">
        <v>-100</v>
      </c>
      <c r="E5" s="19" t="s">
        <v>537</v>
      </c>
      <c r="F5" s="20"/>
      <c r="H5" s="34" t="s">
        <v>390</v>
      </c>
      <c r="I5" s="34">
        <v>-100</v>
      </c>
      <c r="K5" s="34" t="s">
        <v>390</v>
      </c>
      <c r="L5" s="34">
        <v>-100</v>
      </c>
      <c r="N5" s="34" t="s">
        <v>390</v>
      </c>
      <c r="O5" s="34">
        <v>-100</v>
      </c>
      <c r="Q5" s="34" t="s">
        <v>390</v>
      </c>
      <c r="R5" s="34">
        <v>-100</v>
      </c>
      <c r="T5" s="34" t="s">
        <v>247</v>
      </c>
      <c r="U5" s="34">
        <v>500</v>
      </c>
      <c r="W5" s="107" t="s">
        <v>86</v>
      </c>
      <c r="X5" s="107">
        <v>500</v>
      </c>
      <c r="Z5" s="34" t="s">
        <v>194</v>
      </c>
      <c r="AA5" s="34">
        <v>500</v>
      </c>
      <c r="AC5" s="34" t="s">
        <v>393</v>
      </c>
      <c r="AD5" s="34">
        <v>200</v>
      </c>
      <c r="AF5" s="34" t="s">
        <v>393</v>
      </c>
      <c r="AG5" s="34">
        <v>500</v>
      </c>
      <c r="AI5" s="34" t="s">
        <v>207</v>
      </c>
      <c r="AJ5" s="34">
        <v>-50</v>
      </c>
      <c r="AL5" s="109" t="s">
        <v>96</v>
      </c>
      <c r="AM5" s="110">
        <f t="shared" ref="AM5:AM15" si="0">11700/11</f>
        <v>1063.63636363636</v>
      </c>
      <c r="AO5" s="79" t="s">
        <v>403</v>
      </c>
      <c r="AP5" s="102">
        <v>-100</v>
      </c>
      <c r="AR5" s="2"/>
      <c r="AS5" s="2"/>
    </row>
    <row r="6" s="3" customFormat="1" ht="49" customHeight="1" spans="1:45">
      <c r="A6" s="15">
        <v>3</v>
      </c>
      <c r="B6" s="16" t="s">
        <v>529</v>
      </c>
      <c r="C6" s="17"/>
      <c r="D6" s="18">
        <v>-200</v>
      </c>
      <c r="E6" s="19" t="s">
        <v>538</v>
      </c>
      <c r="F6" s="20"/>
      <c r="I6" s="3">
        <f>SUM(I5:I5)</f>
        <v>-100</v>
      </c>
      <c r="L6" s="3">
        <f>SUM(L5:L5)</f>
        <v>-100</v>
      </c>
      <c r="N6" s="80" t="s">
        <v>403</v>
      </c>
      <c r="O6" s="34">
        <v>-100</v>
      </c>
      <c r="Q6" s="12" t="s">
        <v>205</v>
      </c>
      <c r="R6" s="34">
        <v>-100</v>
      </c>
      <c r="T6" s="12" t="s">
        <v>270</v>
      </c>
      <c r="U6" s="34">
        <v>500</v>
      </c>
      <c r="W6" s="107" t="s">
        <v>521</v>
      </c>
      <c r="X6" s="107">
        <v>500</v>
      </c>
      <c r="Z6" s="12" t="s">
        <v>456</v>
      </c>
      <c r="AA6" s="34">
        <v>500</v>
      </c>
      <c r="AC6" s="12" t="s">
        <v>206</v>
      </c>
      <c r="AD6" s="34">
        <v>200</v>
      </c>
      <c r="AG6" s="3">
        <f>SUM(AG5:AG5)</f>
        <v>500</v>
      </c>
      <c r="AI6" s="26" t="s">
        <v>190</v>
      </c>
      <c r="AJ6" s="34">
        <v>-50</v>
      </c>
      <c r="AL6" s="109" t="s">
        <v>95</v>
      </c>
      <c r="AM6" s="110">
        <f t="shared" si="0"/>
        <v>1063.63636363636</v>
      </c>
      <c r="AO6" s="12" t="s">
        <v>205</v>
      </c>
      <c r="AP6" s="102">
        <v>-100</v>
      </c>
      <c r="AR6" s="2"/>
      <c r="AS6" s="2"/>
    </row>
    <row r="7" s="3" customFormat="1" ht="54" customHeight="1" spans="1:45">
      <c r="A7" s="15">
        <v>4</v>
      </c>
      <c r="B7" s="16" t="s">
        <v>529</v>
      </c>
      <c r="C7" s="17"/>
      <c r="D7" s="18">
        <v>-200</v>
      </c>
      <c r="E7" s="19" t="s">
        <v>539</v>
      </c>
      <c r="F7" s="20"/>
      <c r="O7" s="3">
        <f>SUM(O5:O6)</f>
        <v>-200</v>
      </c>
      <c r="R7" s="3">
        <f>SUM(R5:R6)</f>
        <v>-200</v>
      </c>
      <c r="T7" s="26" t="s">
        <v>393</v>
      </c>
      <c r="U7" s="12">
        <v>500</v>
      </c>
      <c r="W7" s="107" t="s">
        <v>108</v>
      </c>
      <c r="X7" s="107">
        <v>500</v>
      </c>
      <c r="Z7" s="26" t="s">
        <v>400</v>
      </c>
      <c r="AA7" s="12">
        <v>1000</v>
      </c>
      <c r="AC7" s="12" t="s">
        <v>317</v>
      </c>
      <c r="AD7" s="12">
        <v>200</v>
      </c>
      <c r="AI7" s="26" t="s">
        <v>78</v>
      </c>
      <c r="AJ7" s="34">
        <v>-50</v>
      </c>
      <c r="AL7" s="109" t="s">
        <v>100</v>
      </c>
      <c r="AM7" s="110">
        <f t="shared" si="0"/>
        <v>1063.63636363636</v>
      </c>
      <c r="AO7" s="111" t="s">
        <v>247</v>
      </c>
      <c r="AP7" s="102">
        <v>500</v>
      </c>
      <c r="AR7" s="2"/>
      <c r="AS7" s="2"/>
    </row>
    <row r="8" s="3" customFormat="1" ht="40.75" customHeight="1" spans="1:45">
      <c r="A8" s="15">
        <v>5</v>
      </c>
      <c r="B8" s="16" t="s">
        <v>540</v>
      </c>
      <c r="C8" s="17"/>
      <c r="D8" s="18"/>
      <c r="E8" s="19" t="s">
        <v>541</v>
      </c>
      <c r="F8" s="20"/>
      <c r="U8" s="3">
        <f>SUM(U5:U7)</f>
        <v>1500</v>
      </c>
      <c r="W8" s="107" t="s">
        <v>247</v>
      </c>
      <c r="X8" s="107">
        <v>500</v>
      </c>
      <c r="Z8" s="26" t="s">
        <v>185</v>
      </c>
      <c r="AA8" s="26">
        <v>200</v>
      </c>
      <c r="AC8" s="12" t="s">
        <v>400</v>
      </c>
      <c r="AD8" s="12">
        <v>300</v>
      </c>
      <c r="AI8" s="26" t="s">
        <v>68</v>
      </c>
      <c r="AJ8" s="34">
        <v>-50</v>
      </c>
      <c r="AL8" s="109" t="s">
        <v>209</v>
      </c>
      <c r="AM8" s="110">
        <f t="shared" si="0"/>
        <v>1063.63636363636</v>
      </c>
      <c r="AO8" s="112" t="s">
        <v>270</v>
      </c>
      <c r="AP8" s="102">
        <v>500</v>
      </c>
      <c r="AR8" s="2"/>
      <c r="AS8" s="2"/>
    </row>
    <row r="9" s="3" customFormat="1" ht="57" customHeight="1" spans="1:45">
      <c r="A9" s="15">
        <v>6</v>
      </c>
      <c r="B9" s="16" t="s">
        <v>530</v>
      </c>
      <c r="C9" s="17">
        <v>1500</v>
      </c>
      <c r="D9" s="18"/>
      <c r="E9" s="19"/>
      <c r="F9" s="21" t="s">
        <v>542</v>
      </c>
      <c r="W9" s="107" t="s">
        <v>107</v>
      </c>
      <c r="X9" s="107">
        <v>500</v>
      </c>
      <c r="Z9" s="26" t="s">
        <v>206</v>
      </c>
      <c r="AA9" s="26">
        <v>200</v>
      </c>
      <c r="AC9" s="12" t="s">
        <v>189</v>
      </c>
      <c r="AD9" s="12">
        <v>300</v>
      </c>
      <c r="AJ9" s="3">
        <f>SUM(AJ5:AJ8)</f>
        <v>-200</v>
      </c>
      <c r="AL9" s="109" t="s">
        <v>83</v>
      </c>
      <c r="AM9" s="110">
        <f t="shared" si="0"/>
        <v>1063.63636363636</v>
      </c>
      <c r="AO9" s="12" t="s">
        <v>393</v>
      </c>
      <c r="AP9" s="113">
        <v>1200</v>
      </c>
      <c r="AR9" s="2"/>
      <c r="AS9" s="2"/>
    </row>
    <row r="10" s="3" customFormat="1" ht="40.75" customHeight="1" spans="1:45">
      <c r="A10" s="15">
        <v>7</v>
      </c>
      <c r="B10" s="104" t="s">
        <v>531</v>
      </c>
      <c r="C10" s="76">
        <v>0</v>
      </c>
      <c r="D10" s="43"/>
      <c r="E10" s="105"/>
      <c r="F10" s="77" t="s">
        <v>543</v>
      </c>
      <c r="W10" s="107" t="s">
        <v>291</v>
      </c>
      <c r="X10" s="107">
        <v>500</v>
      </c>
      <c r="AA10" s="3">
        <f>SUM(AA5:AA9)</f>
        <v>2400</v>
      </c>
      <c r="AD10" s="3">
        <f>SUM(AD5:AD9)</f>
        <v>1200</v>
      </c>
      <c r="AL10" s="109" t="s">
        <v>64</v>
      </c>
      <c r="AM10" s="110">
        <f t="shared" si="0"/>
        <v>1063.63636363636</v>
      </c>
      <c r="AO10" s="34" t="s">
        <v>194</v>
      </c>
      <c r="AP10" s="102">
        <v>500</v>
      </c>
      <c r="AR10" s="2"/>
      <c r="AS10" s="2"/>
    </row>
    <row r="11" s="1" customFormat="1" ht="40.75" customHeight="1" spans="1:45">
      <c r="A11" s="15">
        <v>8</v>
      </c>
      <c r="B11" s="16" t="s">
        <v>532</v>
      </c>
      <c r="C11" s="17">
        <v>2400</v>
      </c>
      <c r="D11" s="18"/>
      <c r="E11" s="19"/>
      <c r="F11" s="21" t="s">
        <v>544</v>
      </c>
      <c r="W11" s="108" t="s">
        <v>321</v>
      </c>
      <c r="X11" s="108">
        <v>1000</v>
      </c>
      <c r="AK11" s="3"/>
      <c r="AL11" s="109" t="s">
        <v>76</v>
      </c>
      <c r="AM11" s="110">
        <f t="shared" si="0"/>
        <v>1063.63636363636</v>
      </c>
      <c r="AO11" s="12" t="s">
        <v>456</v>
      </c>
      <c r="AP11" s="102">
        <v>500</v>
      </c>
      <c r="AR11" s="2"/>
      <c r="AS11" s="2"/>
    </row>
    <row r="12" s="1" customFormat="1" ht="40.75" customHeight="1" spans="1:45">
      <c r="A12" s="15">
        <v>9</v>
      </c>
      <c r="B12" s="104" t="s">
        <v>533</v>
      </c>
      <c r="C12" s="76">
        <v>1200</v>
      </c>
      <c r="D12" s="43"/>
      <c r="E12" s="105"/>
      <c r="F12" s="77" t="s">
        <v>545</v>
      </c>
      <c r="W12" s="37"/>
      <c r="X12" s="37">
        <f>SUM(X5:X11)</f>
        <v>4000</v>
      </c>
      <c r="AK12" s="3"/>
      <c r="AL12" s="109" t="s">
        <v>356</v>
      </c>
      <c r="AM12" s="110">
        <f t="shared" si="0"/>
        <v>1063.63636363636</v>
      </c>
      <c r="AO12" s="112" t="s">
        <v>400</v>
      </c>
      <c r="AP12" s="113">
        <v>1300</v>
      </c>
      <c r="AR12" s="2"/>
      <c r="AS12" s="2"/>
    </row>
    <row r="13" s="1" customFormat="1" ht="40.75" customHeight="1" spans="1:45">
      <c r="A13" s="15">
        <v>10</v>
      </c>
      <c r="B13" s="22" t="s">
        <v>533</v>
      </c>
      <c r="C13" s="17">
        <v>500</v>
      </c>
      <c r="D13" s="18"/>
      <c r="E13" s="19"/>
      <c r="F13" s="21" t="s">
        <v>546</v>
      </c>
      <c r="AK13" s="3"/>
      <c r="AL13" s="109" t="s">
        <v>108</v>
      </c>
      <c r="AM13" s="110">
        <f t="shared" si="0"/>
        <v>1063.63636363636</v>
      </c>
      <c r="AO13" s="112" t="s">
        <v>185</v>
      </c>
      <c r="AP13" s="113">
        <v>200</v>
      </c>
      <c r="AR13" s="2"/>
      <c r="AS13" s="2"/>
    </row>
    <row r="14" s="1" customFormat="1" ht="40.75" customHeight="1" spans="1:45">
      <c r="A14" s="15">
        <v>11</v>
      </c>
      <c r="B14" s="22" t="s">
        <v>547</v>
      </c>
      <c r="C14" s="17"/>
      <c r="D14" s="18">
        <v>-200</v>
      </c>
      <c r="E14" s="21" t="s">
        <v>548</v>
      </c>
      <c r="F14" s="80"/>
      <c r="AK14" s="3"/>
      <c r="AL14" s="109" t="s">
        <v>105</v>
      </c>
      <c r="AM14" s="110">
        <f t="shared" si="0"/>
        <v>1063.63636363636</v>
      </c>
      <c r="AO14" s="12" t="s">
        <v>206</v>
      </c>
      <c r="AP14" s="113">
        <v>400</v>
      </c>
      <c r="AR14" s="2"/>
      <c r="AS14" s="2"/>
    </row>
    <row r="15" s="1" customFormat="1" ht="118" customHeight="1" spans="1:45">
      <c r="A15" s="106">
        <v>12</v>
      </c>
      <c r="B15" s="22" t="s">
        <v>535</v>
      </c>
      <c r="C15" s="17">
        <v>11700</v>
      </c>
      <c r="D15" s="18"/>
      <c r="E15" s="19"/>
      <c r="F15" s="21" t="s">
        <v>549</v>
      </c>
      <c r="AK15" s="3"/>
      <c r="AL15" s="109" t="s">
        <v>104</v>
      </c>
      <c r="AM15" s="110">
        <f t="shared" si="0"/>
        <v>1063.63636363636</v>
      </c>
      <c r="AO15" s="12" t="s">
        <v>317</v>
      </c>
      <c r="AP15" s="113">
        <v>200</v>
      </c>
      <c r="AR15" s="2"/>
      <c r="AS15" s="2"/>
    </row>
    <row r="16" s="1" customFormat="1" ht="40.75" customHeight="1" spans="1:45">
      <c r="A16" s="15"/>
      <c r="B16" s="22"/>
      <c r="C16" s="17"/>
      <c r="D16" s="18"/>
      <c r="E16" s="19"/>
      <c r="F16" s="21"/>
      <c r="AM16" s="1">
        <f>SUM(AM5:AM15)</f>
        <v>11700</v>
      </c>
      <c r="AO16" s="112" t="s">
        <v>189</v>
      </c>
      <c r="AP16" s="113">
        <v>300</v>
      </c>
      <c r="AR16" s="2"/>
      <c r="AS16" s="2"/>
    </row>
    <row r="17" s="1" customFormat="1" ht="30" customHeight="1" spans="1:45">
      <c r="A17" s="15"/>
      <c r="B17" s="22"/>
      <c r="C17" s="17"/>
      <c r="D17" s="18"/>
      <c r="E17" s="19"/>
      <c r="F17" s="20"/>
      <c r="AO17" s="34" t="s">
        <v>207</v>
      </c>
      <c r="AP17" s="102">
        <v>-50</v>
      </c>
      <c r="AR17" s="2"/>
      <c r="AS17" s="2"/>
    </row>
    <row r="18" s="1" customFormat="1" ht="28" customHeight="1" spans="1:45">
      <c r="A18" s="23" t="s">
        <v>12</v>
      </c>
      <c r="B18" s="24"/>
      <c r="C18" s="25">
        <f>SUM(C4:C17)</f>
        <v>17300</v>
      </c>
      <c r="D18" s="25">
        <f>SUM(D4:D17)</f>
        <v>-800</v>
      </c>
      <c r="E18" s="26"/>
      <c r="F18" s="26"/>
      <c r="AO18" s="12" t="s">
        <v>190</v>
      </c>
      <c r="AP18" s="102">
        <v>-50</v>
      </c>
      <c r="AR18" s="2"/>
      <c r="AS18" s="2"/>
    </row>
    <row r="19" s="1" customFormat="1" ht="27" customHeight="1" spans="1:44">
      <c r="A19" s="2"/>
      <c r="B19" s="27"/>
      <c r="C19" s="28"/>
      <c r="D19" s="28"/>
      <c r="E19" s="29"/>
      <c r="F19" s="3"/>
      <c r="AO19" s="112" t="s">
        <v>78</v>
      </c>
      <c r="AP19" s="102">
        <v>-50</v>
      </c>
      <c r="AR19" s="2"/>
    </row>
    <row r="20" s="1" customFormat="1" ht="27" customHeight="1" spans="1:44">
      <c r="A20" s="5"/>
      <c r="B20" s="6"/>
      <c r="C20" s="30" t="s">
        <v>13</v>
      </c>
      <c r="D20" s="30" t="s">
        <v>242</v>
      </c>
      <c r="E20" s="31" t="s">
        <v>550</v>
      </c>
      <c r="F20" s="30" t="s">
        <v>16</v>
      </c>
      <c r="AO20" s="112" t="s">
        <v>68</v>
      </c>
      <c r="AP20" s="102">
        <v>-50</v>
      </c>
      <c r="AR20" s="2"/>
    </row>
    <row r="21" s="1" customFormat="1" ht="27" customHeight="1" spans="1:42">
      <c r="A21" s="5"/>
      <c r="B21" s="6"/>
      <c r="C21" s="32">
        <f>C18+D18</f>
        <v>16500</v>
      </c>
      <c r="D21" s="7"/>
      <c r="AO21" s="7" t="s">
        <v>96</v>
      </c>
      <c r="AP21" s="91">
        <v>1063.63636363636</v>
      </c>
    </row>
    <row r="22" s="1" customFormat="1" ht="27" customHeight="1" spans="1:42">
      <c r="A22" s="5"/>
      <c r="B22" s="6"/>
      <c r="C22" s="7"/>
      <c r="D22" s="7"/>
      <c r="AO22" s="1" t="s">
        <v>95</v>
      </c>
      <c r="AP22" s="91">
        <v>1063.63636363636</v>
      </c>
    </row>
    <row r="23" s="1" customFormat="1" ht="27" customHeight="1" spans="1:42">
      <c r="A23" s="5"/>
      <c r="B23" s="6"/>
      <c r="C23" s="7"/>
      <c r="D23" s="7"/>
      <c r="AO23" s="1" t="s">
        <v>100</v>
      </c>
      <c r="AP23" s="91">
        <v>1063.63636363636</v>
      </c>
    </row>
    <row r="24" s="1" customFormat="1" ht="27" customHeight="1" spans="1:42">
      <c r="A24" s="5"/>
      <c r="B24" s="6"/>
      <c r="C24" s="7"/>
      <c r="D24" s="7"/>
      <c r="AO24" s="1" t="s">
        <v>209</v>
      </c>
      <c r="AP24" s="91">
        <v>1063.63636363636</v>
      </c>
    </row>
    <row r="25" s="1" customFormat="1" ht="27" customHeight="1" spans="1:42">
      <c r="A25" s="5"/>
      <c r="B25" s="6"/>
      <c r="C25" s="7"/>
      <c r="D25" s="7"/>
      <c r="AO25" s="1" t="s">
        <v>83</v>
      </c>
      <c r="AP25" s="91">
        <v>1063.63636363636</v>
      </c>
    </row>
    <row r="26" s="1" customFormat="1" ht="27" customHeight="1" spans="1:42">
      <c r="A26" s="5"/>
      <c r="B26" s="6"/>
      <c r="C26" s="7"/>
      <c r="D26" s="7"/>
      <c r="AO26" s="1" t="s">
        <v>64</v>
      </c>
      <c r="AP26" s="91">
        <v>1063.63636363636</v>
      </c>
    </row>
    <row r="27" s="1" customFormat="1" ht="27" customHeight="1" spans="1:42">
      <c r="A27" s="5"/>
      <c r="B27" s="6"/>
      <c r="C27" s="7"/>
      <c r="D27" s="7"/>
      <c r="AO27" t="s">
        <v>76</v>
      </c>
      <c r="AP27" s="114">
        <v>1063.63636363636</v>
      </c>
    </row>
    <row r="28" s="1" customFormat="1" ht="27" customHeight="1" spans="1:42">
      <c r="A28" s="5"/>
      <c r="B28" s="6"/>
      <c r="C28" s="7"/>
      <c r="D28" s="7"/>
      <c r="AO28" s="1" t="s">
        <v>356</v>
      </c>
      <c r="AP28" s="91">
        <v>1063.63636363636</v>
      </c>
    </row>
    <row r="29" s="1" customFormat="1" spans="1:42">
      <c r="A29" s="5"/>
      <c r="B29" s="6"/>
      <c r="C29" s="7"/>
      <c r="D29" s="7"/>
      <c r="AO29" s="1" t="s">
        <v>108</v>
      </c>
      <c r="AP29" s="91">
        <v>1063.63636363636</v>
      </c>
    </row>
    <row r="30" s="1" customFormat="1" spans="1:42">
      <c r="A30" s="5"/>
      <c r="B30" s="6"/>
      <c r="C30" s="7"/>
      <c r="D30" s="7"/>
      <c r="AO30" s="1" t="s">
        <v>105</v>
      </c>
      <c r="AP30" s="91">
        <v>1063.63636363636</v>
      </c>
    </row>
    <row r="31" s="1" customFormat="1" spans="1:42">
      <c r="A31" s="5"/>
      <c r="B31" s="6"/>
      <c r="C31" s="7"/>
      <c r="D31" s="7"/>
      <c r="AO31" s="1" t="s">
        <v>104</v>
      </c>
      <c r="AP31" s="91">
        <v>1063.63636363636</v>
      </c>
    </row>
    <row r="32" s="1" customFormat="1" spans="1:42">
      <c r="A32" s="5"/>
      <c r="B32" s="6"/>
      <c r="C32" s="7"/>
      <c r="D32" s="7"/>
      <c r="AP32" s="91">
        <f>SUM(AP4:AP31)</f>
        <v>16500</v>
      </c>
    </row>
    <row r="33" s="1" customFormat="1" spans="1:42">
      <c r="A33" s="5"/>
      <c r="B33" s="6"/>
      <c r="C33" s="7"/>
      <c r="D33" s="7"/>
      <c r="AP33" s="91"/>
    </row>
    <row r="34" s="1" customFormat="1" spans="1:43">
      <c r="A34" s="5"/>
      <c r="B34" s="6"/>
      <c r="C34" s="7"/>
      <c r="D34" s="7"/>
      <c r="AO34" s="1" t="s">
        <v>551</v>
      </c>
      <c r="AP34" s="115">
        <v>13800</v>
      </c>
      <c r="AQ34" s="1">
        <f>AP4+AP5+AP6+AP9+AP10+AP11+AP14+AP15+AP17+AP18</f>
        <v>2100</v>
      </c>
    </row>
    <row r="35" s="1" customFormat="1" spans="1:42">
      <c r="A35" s="5"/>
      <c r="B35" s="6"/>
      <c r="C35" s="7"/>
      <c r="D35" s="7"/>
      <c r="AO35" s="116" t="s">
        <v>552</v>
      </c>
      <c r="AP35" s="91">
        <f>AP7+AP8+AP12+AP13+AP19+AP20+AP16</f>
        <v>2700</v>
      </c>
    </row>
    <row r="36" s="1" customFormat="1" spans="1:42">
      <c r="A36" s="5"/>
      <c r="B36" s="6"/>
      <c r="C36" s="7"/>
      <c r="D36" s="7"/>
      <c r="AP36" s="91"/>
    </row>
    <row r="37" s="1" customFormat="1" spans="1:43">
      <c r="A37" s="5"/>
      <c r="B37" s="6"/>
      <c r="C37" s="7"/>
      <c r="D37" s="7"/>
      <c r="AO37" s="1" t="s">
        <v>553</v>
      </c>
      <c r="AP37" s="117">
        <v>17800</v>
      </c>
      <c r="AQ37" s="1" t="s">
        <v>554</v>
      </c>
    </row>
    <row r="38" s="1" customFormat="1" spans="1:42">
      <c r="A38" s="5"/>
      <c r="B38" s="6"/>
      <c r="C38" s="7"/>
      <c r="D38" s="7"/>
      <c r="AP38" s="91"/>
    </row>
    <row r="39" s="4" customFormat="1" spans="1:16318">
      <c r="A39" s="5"/>
      <c r="B39" s="6"/>
      <c r="C39" s="7"/>
      <c r="D39" s="7"/>
      <c r="E39" s="1"/>
      <c r="F39" s="1"/>
      <c r="AP39" s="118"/>
      <c r="XCH39"/>
      <c r="XCI39"/>
      <c r="XCJ39"/>
      <c r="XCK39" s="1"/>
      <c r="XCL39" s="1"/>
      <c r="XCM39" s="1"/>
      <c r="XCN39" s="1"/>
      <c r="XCO39" s="1"/>
      <c r="XCP39" s="1"/>
    </row>
    <row r="40" s="4" customFormat="1" spans="1:16318">
      <c r="A40" s="5"/>
      <c r="B40" s="6"/>
      <c r="C40" s="7"/>
      <c r="D40" s="7"/>
      <c r="E40" s="1"/>
      <c r="F40" s="1"/>
      <c r="AP40" s="118"/>
      <c r="XCH40"/>
      <c r="XCI40"/>
      <c r="XCJ40"/>
      <c r="XCK40" s="1"/>
      <c r="XCL40" s="1"/>
      <c r="XCM40" s="1"/>
      <c r="XCN40" s="1"/>
      <c r="XCO40" s="1"/>
      <c r="XCP40" s="1"/>
    </row>
    <row r="41" s="4" customFormat="1" spans="1:16318">
      <c r="A41" s="5"/>
      <c r="B41" s="6"/>
      <c r="C41" s="7"/>
      <c r="D41" s="7"/>
      <c r="E41" s="1"/>
      <c r="F41" s="1"/>
      <c r="AP41" s="118"/>
      <c r="XCH41"/>
      <c r="XCI41"/>
      <c r="XCJ41"/>
      <c r="XCK41" s="1"/>
      <c r="XCL41" s="1"/>
      <c r="XCM41" s="1"/>
      <c r="XCN41" s="1"/>
      <c r="XCO41" s="1"/>
      <c r="XCP41" s="1"/>
    </row>
    <row r="42" s="4" customFormat="1" spans="1:16318">
      <c r="A42" s="5"/>
      <c r="B42" s="6"/>
      <c r="C42" s="7"/>
      <c r="D42" s="7"/>
      <c r="E42" s="1"/>
      <c r="F42" s="1"/>
      <c r="AP42" s="118"/>
      <c r="XCH42"/>
      <c r="XCI42"/>
      <c r="XCJ42"/>
      <c r="XCK42" s="1"/>
      <c r="XCL42" s="1"/>
      <c r="XCM42" s="1"/>
      <c r="XCN42" s="1"/>
      <c r="XCO42" s="1"/>
      <c r="XCP42" s="1"/>
    </row>
    <row r="43" s="4" customFormat="1" spans="1:16318">
      <c r="A43" s="5"/>
      <c r="B43" s="6"/>
      <c r="C43" s="7"/>
      <c r="D43" s="7"/>
      <c r="E43" s="1"/>
      <c r="F43" s="1"/>
      <c r="AP43" s="118"/>
      <c r="XCH43"/>
      <c r="XCI43"/>
      <c r="XCJ43"/>
      <c r="XCK43" s="1"/>
      <c r="XCL43" s="1"/>
      <c r="XCM43" s="1"/>
      <c r="XCN43" s="1"/>
      <c r="XCO43" s="1"/>
      <c r="XCP43" s="1"/>
    </row>
    <row r="44" s="4" customFormat="1" spans="1:16318">
      <c r="A44" s="5"/>
      <c r="B44" s="6"/>
      <c r="C44" s="7"/>
      <c r="D44" s="7"/>
      <c r="E44" s="1"/>
      <c r="F44" s="1"/>
      <c r="AP44" s="118"/>
      <c r="XCH44"/>
      <c r="XCI44"/>
      <c r="XCJ44"/>
      <c r="XCK44" s="1"/>
      <c r="XCL44" s="1"/>
      <c r="XCM44" s="1"/>
      <c r="XCN44" s="1"/>
      <c r="XCO44" s="1"/>
      <c r="XCP44" s="1"/>
    </row>
    <row r="45" s="4" customFormat="1" spans="1:16318">
      <c r="A45" s="5"/>
      <c r="B45" s="6"/>
      <c r="C45" s="7"/>
      <c r="D45" s="7"/>
      <c r="E45" s="1"/>
      <c r="F45" s="1"/>
      <c r="AP45" s="118"/>
      <c r="XCH45"/>
      <c r="XCI45"/>
      <c r="XCJ45"/>
      <c r="XCK45" s="1"/>
      <c r="XCL45" s="1"/>
      <c r="XCM45" s="1"/>
      <c r="XCN45" s="1"/>
      <c r="XCO45" s="1"/>
      <c r="XCP45" s="1"/>
    </row>
    <row r="46" s="4" customFormat="1" spans="1:16318">
      <c r="A46" s="5"/>
      <c r="B46" s="6"/>
      <c r="C46" s="7"/>
      <c r="D46" s="7"/>
      <c r="E46" s="1"/>
      <c r="F46" s="1"/>
      <c r="AP46" s="118"/>
      <c r="XCH46"/>
      <c r="XCI46"/>
      <c r="XCJ46"/>
      <c r="XCK46" s="1"/>
      <c r="XCL46" s="1"/>
      <c r="XCM46" s="1"/>
      <c r="XCN46" s="1"/>
      <c r="XCO46" s="1"/>
      <c r="XCP46" s="1"/>
    </row>
    <row r="47" s="4" customFormat="1" spans="1:16318">
      <c r="A47" s="5"/>
      <c r="B47" s="6"/>
      <c r="C47" s="7"/>
      <c r="D47" s="7"/>
      <c r="E47" s="1"/>
      <c r="F47" s="1"/>
      <c r="AP47" s="118"/>
      <c r="XCH47"/>
      <c r="XCI47"/>
      <c r="XCJ47"/>
      <c r="XCK47" s="1"/>
      <c r="XCL47" s="1"/>
      <c r="XCM47" s="1"/>
      <c r="XCN47" s="1"/>
      <c r="XCO47" s="1"/>
      <c r="XCP47" s="1"/>
    </row>
    <row r="48" s="4" customFormat="1" spans="1:16318">
      <c r="A48" s="5"/>
      <c r="B48" s="6"/>
      <c r="C48" s="7"/>
      <c r="D48" s="7"/>
      <c r="E48" s="1"/>
      <c r="F48" s="1"/>
      <c r="AP48" s="118"/>
      <c r="XCH48"/>
      <c r="XCI48"/>
      <c r="XCJ48"/>
      <c r="XCK48" s="1"/>
      <c r="XCL48" s="1"/>
      <c r="XCM48" s="1"/>
      <c r="XCN48" s="1"/>
      <c r="XCO48" s="1"/>
      <c r="XCP48" s="1"/>
    </row>
    <row r="49" s="4" customFormat="1" spans="1:16318">
      <c r="A49" s="5"/>
      <c r="B49" s="6"/>
      <c r="C49" s="7"/>
      <c r="D49" s="7"/>
      <c r="E49" s="1"/>
      <c r="F49" s="1"/>
      <c r="AP49" s="118"/>
      <c r="XCH49"/>
      <c r="XCI49"/>
      <c r="XCJ49"/>
      <c r="XCK49" s="1"/>
      <c r="XCL49" s="1"/>
      <c r="XCM49" s="1"/>
      <c r="XCN49" s="1"/>
      <c r="XCO49" s="1"/>
      <c r="XCP49" s="1"/>
    </row>
    <row r="50" s="4" customFormat="1" spans="1:16318">
      <c r="A50" s="5"/>
      <c r="B50" s="6"/>
      <c r="C50" s="7"/>
      <c r="D50" s="7"/>
      <c r="E50" s="1"/>
      <c r="F50" s="1"/>
      <c r="AP50" s="118"/>
      <c r="XCH50"/>
      <c r="XCI50"/>
      <c r="XCJ50"/>
      <c r="XCK50" s="1"/>
      <c r="XCL50" s="1"/>
      <c r="XCM50" s="1"/>
      <c r="XCN50" s="1"/>
      <c r="XCO50" s="1"/>
      <c r="XCP50" s="1"/>
    </row>
    <row r="51" s="4" customFormat="1" spans="1:16318">
      <c r="A51" s="5"/>
      <c r="B51" s="6"/>
      <c r="C51" s="7"/>
      <c r="D51" s="7"/>
      <c r="E51" s="1"/>
      <c r="F51" s="1"/>
      <c r="AP51" s="118"/>
      <c r="XCH51"/>
      <c r="XCI51"/>
      <c r="XCJ51"/>
      <c r="XCK51" s="1"/>
      <c r="XCL51" s="1"/>
      <c r="XCM51" s="1"/>
      <c r="XCN51" s="1"/>
      <c r="XCO51" s="1"/>
      <c r="XCP51" s="1"/>
    </row>
    <row r="52" s="4" customFormat="1" spans="1:16318">
      <c r="A52" s="5"/>
      <c r="B52" s="6"/>
      <c r="C52" s="7"/>
      <c r="D52" s="7"/>
      <c r="E52" s="1"/>
      <c r="F52" s="1"/>
      <c r="AP52" s="118"/>
      <c r="XCH52"/>
      <c r="XCI52"/>
      <c r="XCJ52"/>
      <c r="XCK52" s="1"/>
      <c r="XCL52" s="1"/>
      <c r="XCM52" s="1"/>
      <c r="XCN52" s="1"/>
      <c r="XCO52" s="1"/>
      <c r="XCP52" s="1"/>
    </row>
    <row r="53" s="4" customFormat="1" spans="1:16318">
      <c r="A53" s="5"/>
      <c r="B53" s="6"/>
      <c r="C53" s="7"/>
      <c r="D53" s="7"/>
      <c r="E53" s="1"/>
      <c r="F53" s="1"/>
      <c r="AP53" s="118"/>
      <c r="XCH53"/>
      <c r="XCI53"/>
      <c r="XCJ53"/>
      <c r="XCK53" s="1"/>
      <c r="XCL53" s="1"/>
      <c r="XCM53" s="1"/>
      <c r="XCN53" s="1"/>
      <c r="XCO53" s="1"/>
      <c r="XCP53" s="1"/>
    </row>
    <row r="54" s="4" customFormat="1" spans="1:16318">
      <c r="A54" s="5"/>
      <c r="B54" s="6"/>
      <c r="C54" s="7"/>
      <c r="D54" s="7"/>
      <c r="E54" s="1"/>
      <c r="F54" s="1"/>
      <c r="AP54" s="118"/>
      <c r="XCH54"/>
      <c r="XCI54"/>
      <c r="XCJ54"/>
      <c r="XCK54" s="1"/>
      <c r="XCL54" s="1"/>
      <c r="XCM54" s="1"/>
      <c r="XCN54" s="1"/>
      <c r="XCO54" s="1"/>
      <c r="XCP54" s="1"/>
    </row>
    <row r="55" s="4" customFormat="1" spans="1:16318">
      <c r="A55" s="5"/>
      <c r="B55" s="6"/>
      <c r="C55" s="7"/>
      <c r="D55" s="7"/>
      <c r="E55" s="1"/>
      <c r="F55" s="1"/>
      <c r="AP55" s="118"/>
      <c r="XCH55"/>
      <c r="XCI55"/>
      <c r="XCJ55"/>
      <c r="XCK55" s="1"/>
      <c r="XCL55" s="1"/>
      <c r="XCM55" s="1"/>
      <c r="XCN55" s="1"/>
      <c r="XCO55" s="1"/>
      <c r="XCP55" s="1"/>
    </row>
    <row r="56" s="4" customFormat="1" spans="1:16318">
      <c r="A56" s="5"/>
      <c r="B56" s="6"/>
      <c r="C56" s="7"/>
      <c r="D56" s="7"/>
      <c r="E56" s="1"/>
      <c r="F56" s="1"/>
      <c r="AP56" s="118"/>
      <c r="XCH56"/>
      <c r="XCI56"/>
      <c r="XCJ56"/>
      <c r="XCK56" s="1"/>
      <c r="XCL56" s="1"/>
      <c r="XCM56" s="1"/>
      <c r="XCN56" s="1"/>
      <c r="XCO56" s="1"/>
      <c r="XCP56" s="1"/>
    </row>
    <row r="57" s="4" customFormat="1" spans="1:16318">
      <c r="A57" s="5"/>
      <c r="B57" s="6"/>
      <c r="C57" s="7"/>
      <c r="D57" s="7"/>
      <c r="E57" s="1"/>
      <c r="F57" s="1"/>
      <c r="AP57" s="118"/>
      <c r="XCH57"/>
      <c r="XCI57"/>
      <c r="XCJ57"/>
      <c r="XCK57" s="1"/>
      <c r="XCL57" s="1"/>
      <c r="XCM57" s="1"/>
      <c r="XCN57" s="1"/>
      <c r="XCO57" s="1"/>
      <c r="XCP57" s="1"/>
    </row>
    <row r="58" s="4" customFormat="1" spans="1:16318">
      <c r="A58" s="5"/>
      <c r="B58" s="6"/>
      <c r="C58" s="7"/>
      <c r="D58" s="7"/>
      <c r="E58" s="1"/>
      <c r="F58" s="1"/>
      <c r="AP58" s="118"/>
      <c r="XCH58"/>
      <c r="XCI58"/>
      <c r="XCJ58"/>
      <c r="XCK58" s="1"/>
      <c r="XCL58" s="1"/>
      <c r="XCM58" s="1"/>
      <c r="XCN58" s="1"/>
      <c r="XCO58" s="1"/>
      <c r="XCP58" s="1"/>
    </row>
    <row r="59" s="4" customFormat="1" spans="1:16318">
      <c r="A59" s="5"/>
      <c r="B59" s="6"/>
      <c r="C59" s="7"/>
      <c r="D59" s="7"/>
      <c r="E59" s="1"/>
      <c r="F59" s="1"/>
      <c r="XCH59"/>
      <c r="XCI59"/>
      <c r="XCJ59"/>
      <c r="XCK59" s="1"/>
      <c r="XCL59" s="1"/>
      <c r="XCM59" s="1"/>
      <c r="XCN59" s="1"/>
      <c r="XCO59" s="1"/>
      <c r="XCP59" s="1"/>
    </row>
    <row r="60" s="4" customFormat="1" spans="1:16318">
      <c r="A60" s="5"/>
      <c r="B60" s="6"/>
      <c r="C60" s="7"/>
      <c r="D60" s="7"/>
      <c r="E60" s="1"/>
      <c r="F60" s="1"/>
      <c r="XCH60"/>
      <c r="XCI60"/>
      <c r="XCJ60"/>
      <c r="XCK60" s="1"/>
      <c r="XCL60" s="1"/>
      <c r="XCM60" s="1"/>
      <c r="XCN60" s="1"/>
      <c r="XCO60" s="1"/>
      <c r="XCP60" s="1"/>
    </row>
    <row r="61" s="4" customFormat="1" spans="1:16318">
      <c r="A61" s="5"/>
      <c r="B61" s="6"/>
      <c r="C61" s="7"/>
      <c r="D61" s="7"/>
      <c r="E61" s="1"/>
      <c r="F61" s="1"/>
      <c r="AP61" s="118"/>
      <c r="XCH61"/>
      <c r="XCI61"/>
      <c r="XCJ61"/>
      <c r="XCK61" s="1"/>
      <c r="XCL61" s="1"/>
      <c r="XCM61" s="1"/>
      <c r="XCN61" s="1"/>
      <c r="XCO61" s="1"/>
      <c r="XCP61" s="1"/>
    </row>
    <row r="62" s="4" customFormat="1" spans="1:16318">
      <c r="A62" s="5"/>
      <c r="B62" s="6"/>
      <c r="C62" s="7"/>
      <c r="D62" s="7"/>
      <c r="E62" s="1"/>
      <c r="F62" s="1"/>
      <c r="AP62" s="118"/>
      <c r="XCH62"/>
      <c r="XCI62"/>
      <c r="XCJ62"/>
      <c r="XCK62" s="1"/>
      <c r="XCL62" s="1"/>
      <c r="XCM62" s="1"/>
      <c r="XCN62" s="1"/>
      <c r="XCO62" s="1"/>
      <c r="XCP62" s="1"/>
    </row>
    <row r="63" s="4" customFormat="1" spans="1:16318">
      <c r="A63" s="5"/>
      <c r="B63" s="6"/>
      <c r="C63" s="7"/>
      <c r="D63" s="7"/>
      <c r="E63" s="1"/>
      <c r="F63" s="1"/>
      <c r="AP63" s="118"/>
      <c r="XCH63"/>
      <c r="XCI63"/>
      <c r="XCJ63"/>
      <c r="XCK63" s="1"/>
      <c r="XCL63" s="1"/>
      <c r="XCM63" s="1"/>
      <c r="XCN63" s="1"/>
      <c r="XCO63" s="1"/>
      <c r="XCP63" s="1"/>
    </row>
    <row r="64" s="4" customFormat="1" spans="1:16318">
      <c r="A64" s="5"/>
      <c r="B64" s="6"/>
      <c r="C64" s="7"/>
      <c r="D64" s="7"/>
      <c r="E64" s="1"/>
      <c r="F64" s="1"/>
      <c r="AP64" s="118"/>
      <c r="XCH64"/>
      <c r="XCI64"/>
      <c r="XCJ64"/>
      <c r="XCK64" s="1"/>
      <c r="XCL64" s="1"/>
      <c r="XCM64" s="1"/>
      <c r="XCN64" s="1"/>
      <c r="XCO64" s="1"/>
      <c r="XCP64" s="1"/>
    </row>
    <row r="65" s="4" customFormat="1" spans="1:16318">
      <c r="A65" s="5"/>
      <c r="B65" s="6"/>
      <c r="C65" s="7"/>
      <c r="D65" s="7"/>
      <c r="E65" s="1"/>
      <c r="F65" s="1"/>
      <c r="AP65" s="118"/>
      <c r="XCH65"/>
      <c r="XCI65"/>
      <c r="XCJ65"/>
      <c r="XCK65" s="1"/>
      <c r="XCL65" s="1"/>
      <c r="XCM65" s="1"/>
      <c r="XCN65" s="1"/>
      <c r="XCO65" s="1"/>
      <c r="XCP65" s="1"/>
    </row>
    <row r="66" s="4" customFormat="1" spans="1:16318">
      <c r="A66" s="5"/>
      <c r="B66" s="6"/>
      <c r="C66" s="7"/>
      <c r="D66" s="7"/>
      <c r="E66" s="1"/>
      <c r="F66" s="1"/>
      <c r="AP66" s="118"/>
      <c r="XCH66"/>
      <c r="XCI66"/>
      <c r="XCJ66"/>
      <c r="XCK66" s="1"/>
      <c r="XCL66" s="1"/>
      <c r="XCM66" s="1"/>
      <c r="XCN66" s="1"/>
      <c r="XCO66" s="1"/>
      <c r="XCP66" s="1"/>
    </row>
    <row r="67" s="4" customFormat="1" spans="1:16318">
      <c r="A67" s="5"/>
      <c r="B67" s="6"/>
      <c r="C67" s="7"/>
      <c r="D67" s="7"/>
      <c r="E67" s="1"/>
      <c r="F67" s="1"/>
      <c r="AP67" s="118"/>
      <c r="XCH67"/>
      <c r="XCI67"/>
      <c r="XCJ67"/>
      <c r="XCK67" s="1"/>
      <c r="XCL67" s="1"/>
      <c r="XCM67" s="1"/>
      <c r="XCN67" s="1"/>
      <c r="XCO67" s="1"/>
      <c r="XCP67" s="1"/>
    </row>
    <row r="68" s="4" customFormat="1" spans="1:16318">
      <c r="A68" s="5"/>
      <c r="B68" s="6"/>
      <c r="C68" s="7"/>
      <c r="D68" s="7"/>
      <c r="E68" s="1"/>
      <c r="F68" s="1"/>
      <c r="AP68" s="118"/>
      <c r="XCH68"/>
      <c r="XCI68"/>
      <c r="XCJ68"/>
      <c r="XCK68" s="1"/>
      <c r="XCL68" s="1"/>
      <c r="XCM68" s="1"/>
      <c r="XCN68" s="1"/>
      <c r="XCO68" s="1"/>
      <c r="XCP68" s="1"/>
    </row>
    <row r="69" s="4" customFormat="1" spans="1:16318">
      <c r="A69" s="5"/>
      <c r="B69" s="6"/>
      <c r="C69" s="7"/>
      <c r="D69" s="7"/>
      <c r="E69" s="1"/>
      <c r="F69" s="1"/>
      <c r="AP69" s="118"/>
      <c r="XCH69"/>
      <c r="XCI69"/>
      <c r="XCJ69"/>
      <c r="XCK69" s="1"/>
      <c r="XCL69" s="1"/>
      <c r="XCM69" s="1"/>
      <c r="XCN69" s="1"/>
      <c r="XCO69" s="1"/>
      <c r="XCP69" s="1"/>
    </row>
    <row r="70" s="4" customFormat="1" spans="1:16318">
      <c r="A70" s="5"/>
      <c r="B70" s="6"/>
      <c r="C70" s="7"/>
      <c r="D70" s="7"/>
      <c r="E70" s="1"/>
      <c r="F70" s="1"/>
      <c r="AP70" s="118"/>
      <c r="XCH70"/>
      <c r="XCI70"/>
      <c r="XCJ70"/>
      <c r="XCK70" s="1"/>
      <c r="XCL70" s="1"/>
      <c r="XCM70" s="1"/>
      <c r="XCN70" s="1"/>
      <c r="XCO70" s="1"/>
      <c r="XCP70" s="1"/>
    </row>
    <row r="71" s="4" customFormat="1" spans="1:16318">
      <c r="A71" s="5"/>
      <c r="B71" s="6"/>
      <c r="C71" s="7"/>
      <c r="D71" s="7"/>
      <c r="E71" s="1"/>
      <c r="F71" s="1"/>
      <c r="AP71" s="118"/>
      <c r="XCH71"/>
      <c r="XCI71"/>
      <c r="XCJ71"/>
      <c r="XCK71" s="1"/>
      <c r="XCL71" s="1"/>
      <c r="XCM71" s="1"/>
      <c r="XCN71" s="1"/>
      <c r="XCO71" s="1"/>
      <c r="XCP71" s="1"/>
    </row>
    <row r="72" s="4" customFormat="1" spans="1:16318">
      <c r="A72" s="5"/>
      <c r="B72" s="6"/>
      <c r="C72" s="7"/>
      <c r="D72" s="7"/>
      <c r="E72" s="1"/>
      <c r="F72" s="1"/>
      <c r="AP72" s="118"/>
      <c r="XCH72"/>
      <c r="XCI72"/>
      <c r="XCJ72"/>
      <c r="XCK72" s="1"/>
      <c r="XCL72" s="1"/>
      <c r="XCM72" s="1"/>
      <c r="XCN72" s="1"/>
      <c r="XCO72" s="1"/>
      <c r="XCP72" s="1"/>
    </row>
    <row r="73" s="4" customFormat="1" spans="1:16318">
      <c r="A73" s="5"/>
      <c r="B73" s="6"/>
      <c r="C73" s="7"/>
      <c r="D73" s="7"/>
      <c r="E73" s="1"/>
      <c r="F73" s="1"/>
      <c r="AP73" s="118"/>
      <c r="XCH73"/>
      <c r="XCI73"/>
      <c r="XCJ73"/>
      <c r="XCK73" s="1"/>
      <c r="XCL73" s="1"/>
      <c r="XCM73" s="1"/>
      <c r="XCN73" s="1"/>
      <c r="XCO73" s="1"/>
      <c r="XCP73" s="1"/>
    </row>
    <row r="74" s="4" customFormat="1" spans="1:16318">
      <c r="A74" s="5"/>
      <c r="B74" s="6"/>
      <c r="C74" s="7"/>
      <c r="D74" s="7"/>
      <c r="E74" s="1"/>
      <c r="F74" s="1"/>
      <c r="AP74" s="118"/>
      <c r="XCH74"/>
      <c r="XCI74"/>
      <c r="XCJ74"/>
      <c r="XCK74" s="1"/>
      <c r="XCL74" s="1"/>
      <c r="XCM74" s="1"/>
      <c r="XCN74" s="1"/>
      <c r="XCO74" s="1"/>
      <c r="XCP74" s="1"/>
    </row>
    <row r="75" s="4" customFormat="1" spans="1:16318">
      <c r="A75" s="5"/>
      <c r="B75" s="6"/>
      <c r="C75" s="7"/>
      <c r="D75" s="7"/>
      <c r="E75" s="1"/>
      <c r="F75" s="1"/>
      <c r="AP75" s="118"/>
      <c r="XCH75"/>
      <c r="XCI75"/>
      <c r="XCJ75"/>
      <c r="XCK75" s="1"/>
      <c r="XCL75" s="1"/>
      <c r="XCM75" s="1"/>
      <c r="XCN75" s="1"/>
      <c r="XCO75" s="1"/>
      <c r="XCP75" s="1"/>
    </row>
    <row r="76" s="4" customFormat="1" spans="1:16318">
      <c r="A76" s="5"/>
      <c r="B76" s="6"/>
      <c r="C76" s="7"/>
      <c r="D76" s="7"/>
      <c r="E76" s="1"/>
      <c r="F76" s="1"/>
      <c r="AP76" s="118"/>
      <c r="XCH76"/>
      <c r="XCI76"/>
      <c r="XCJ76"/>
      <c r="XCK76" s="1"/>
      <c r="XCL76" s="1"/>
      <c r="XCM76" s="1"/>
      <c r="XCN76" s="1"/>
      <c r="XCO76" s="1"/>
      <c r="XCP76" s="1"/>
    </row>
    <row r="77" s="4" customFormat="1" spans="1:16318">
      <c r="A77" s="5"/>
      <c r="B77" s="6"/>
      <c r="C77" s="7"/>
      <c r="D77" s="7"/>
      <c r="E77" s="1"/>
      <c r="F77" s="1"/>
      <c r="AP77" s="118"/>
      <c r="XCH77"/>
      <c r="XCI77"/>
      <c r="XCJ77"/>
      <c r="XCK77" s="1"/>
      <c r="XCL77" s="1"/>
      <c r="XCM77" s="1"/>
      <c r="XCN77" s="1"/>
      <c r="XCO77" s="1"/>
      <c r="XCP77" s="1"/>
    </row>
    <row r="78" s="4" customFormat="1" spans="1:16318">
      <c r="A78" s="5"/>
      <c r="B78" s="6"/>
      <c r="C78" s="7"/>
      <c r="D78" s="7"/>
      <c r="E78" s="1"/>
      <c r="F78" s="1"/>
      <c r="AP78" s="118"/>
      <c r="XCH78"/>
      <c r="XCI78"/>
      <c r="XCJ78"/>
      <c r="XCK78" s="1"/>
      <c r="XCL78" s="1"/>
      <c r="XCM78" s="1"/>
      <c r="XCN78" s="1"/>
      <c r="XCO78" s="1"/>
      <c r="XCP78" s="1"/>
    </row>
    <row r="79" s="4" customFormat="1" spans="1:16318">
      <c r="A79" s="5"/>
      <c r="B79" s="6"/>
      <c r="C79" s="7"/>
      <c r="D79" s="7"/>
      <c r="E79" s="1"/>
      <c r="F79" s="1"/>
      <c r="AP79" s="118"/>
      <c r="XCH79"/>
      <c r="XCI79"/>
      <c r="XCJ79"/>
      <c r="XCK79" s="1"/>
      <c r="XCL79" s="1"/>
      <c r="XCM79" s="1"/>
      <c r="XCN79" s="1"/>
      <c r="XCO79" s="1"/>
      <c r="XCP79" s="1"/>
    </row>
    <row r="80" s="4" customFormat="1" spans="1:16318">
      <c r="A80" s="5"/>
      <c r="B80" s="6"/>
      <c r="C80" s="7"/>
      <c r="D80" s="7"/>
      <c r="E80" s="1"/>
      <c r="F80" s="1"/>
      <c r="AP80" s="118"/>
      <c r="XCH80"/>
      <c r="XCI80"/>
      <c r="XCJ80"/>
      <c r="XCK80" s="1"/>
      <c r="XCL80" s="1"/>
      <c r="XCM80" s="1"/>
      <c r="XCN80" s="1"/>
      <c r="XCO80" s="1"/>
      <c r="XCP80" s="1"/>
    </row>
    <row r="81" s="4" customFormat="1" spans="1:16318">
      <c r="A81" s="5"/>
      <c r="B81" s="6"/>
      <c r="C81" s="7"/>
      <c r="D81" s="7"/>
      <c r="E81" s="1"/>
      <c r="F81" s="1"/>
      <c r="AP81" s="118"/>
      <c r="XCH81"/>
      <c r="XCI81"/>
      <c r="XCJ81"/>
      <c r="XCK81" s="1"/>
      <c r="XCL81" s="1"/>
      <c r="XCM81" s="1"/>
      <c r="XCN81" s="1"/>
      <c r="XCO81" s="1"/>
      <c r="XCP81" s="1"/>
    </row>
    <row r="82" s="4" customFormat="1" spans="1:16318">
      <c r="A82" s="5"/>
      <c r="B82" s="6"/>
      <c r="C82" s="7"/>
      <c r="D82" s="7"/>
      <c r="E82" s="1"/>
      <c r="F82" s="1"/>
      <c r="AP82" s="118"/>
      <c r="XCH82"/>
      <c r="XCI82"/>
      <c r="XCJ82"/>
      <c r="XCK82" s="1"/>
      <c r="XCL82" s="1"/>
      <c r="XCM82" s="1"/>
      <c r="XCN82" s="1"/>
      <c r="XCO82" s="1"/>
      <c r="XCP82" s="1"/>
    </row>
    <row r="83" s="4" customFormat="1" spans="1:16318">
      <c r="A83" s="5"/>
      <c r="B83" s="6"/>
      <c r="C83" s="7"/>
      <c r="D83" s="7"/>
      <c r="E83" s="1"/>
      <c r="F83" s="1"/>
      <c r="AP83" s="118"/>
      <c r="XCH83"/>
      <c r="XCI83"/>
      <c r="XCJ83"/>
      <c r="XCK83" s="1"/>
      <c r="XCL83" s="1"/>
      <c r="XCM83" s="1"/>
      <c r="XCN83" s="1"/>
      <c r="XCO83" s="1"/>
      <c r="XCP83" s="1"/>
    </row>
    <row r="84" s="4" customFormat="1" spans="1:16318">
      <c r="A84" s="5"/>
      <c r="B84" s="6"/>
      <c r="C84" s="7"/>
      <c r="D84" s="7"/>
      <c r="E84" s="1"/>
      <c r="F84" s="1"/>
      <c r="AP84" s="118"/>
      <c r="XCH84"/>
      <c r="XCI84"/>
      <c r="XCJ84"/>
      <c r="XCK84" s="1"/>
      <c r="XCL84" s="1"/>
      <c r="XCM84" s="1"/>
      <c r="XCN84" s="1"/>
      <c r="XCO84" s="1"/>
      <c r="XCP84" s="1"/>
    </row>
    <row r="85" s="4" customFormat="1" spans="1:16318">
      <c r="A85" s="5"/>
      <c r="B85" s="6"/>
      <c r="C85" s="7"/>
      <c r="D85" s="7"/>
      <c r="E85" s="1"/>
      <c r="F85" s="1"/>
      <c r="AP85" s="118"/>
      <c r="XCH85"/>
      <c r="XCI85"/>
      <c r="XCJ85"/>
      <c r="XCK85" s="1"/>
      <c r="XCL85" s="1"/>
      <c r="XCM85" s="1"/>
      <c r="XCN85" s="1"/>
      <c r="XCO85" s="1"/>
      <c r="XCP85" s="1"/>
    </row>
    <row r="86" s="4" customFormat="1" spans="1:16318">
      <c r="A86" s="5"/>
      <c r="B86" s="6"/>
      <c r="C86" s="7"/>
      <c r="D86" s="7"/>
      <c r="E86" s="1"/>
      <c r="F86" s="1"/>
      <c r="AP86" s="118"/>
      <c r="XCH86"/>
      <c r="XCI86"/>
      <c r="XCJ86"/>
      <c r="XCK86" s="1"/>
      <c r="XCL86" s="1"/>
      <c r="XCM86" s="1"/>
      <c r="XCN86" s="1"/>
      <c r="XCO86" s="1"/>
      <c r="XCP86" s="1"/>
    </row>
    <row r="87" s="4" customFormat="1" spans="1:16318">
      <c r="A87" s="5"/>
      <c r="B87" s="6"/>
      <c r="C87" s="7"/>
      <c r="D87" s="7"/>
      <c r="E87" s="1"/>
      <c r="F87" s="1"/>
      <c r="AP87" s="118"/>
      <c r="XCH87"/>
      <c r="XCI87"/>
      <c r="XCJ87"/>
      <c r="XCK87" s="1"/>
      <c r="XCL87" s="1"/>
      <c r="XCM87" s="1"/>
      <c r="XCN87" s="1"/>
      <c r="XCO87" s="1"/>
      <c r="XCP87" s="1"/>
    </row>
    <row r="88" s="4" customFormat="1" spans="1:16318">
      <c r="A88" s="5"/>
      <c r="B88" s="6"/>
      <c r="C88" s="7"/>
      <c r="D88" s="7"/>
      <c r="E88" s="1"/>
      <c r="F88" s="1"/>
      <c r="AP88" s="118"/>
      <c r="XCH88"/>
      <c r="XCI88"/>
      <c r="XCJ88"/>
      <c r="XCK88" s="1"/>
      <c r="XCL88" s="1"/>
      <c r="XCM88" s="1"/>
      <c r="XCN88" s="1"/>
      <c r="XCO88" s="1"/>
      <c r="XCP88" s="1"/>
    </row>
    <row r="89" s="4" customFormat="1" spans="1:16318">
      <c r="A89" s="5"/>
      <c r="B89" s="6"/>
      <c r="C89" s="7"/>
      <c r="D89" s="7"/>
      <c r="E89" s="1"/>
      <c r="F89" s="1"/>
      <c r="AP89" s="118"/>
      <c r="XCH89"/>
      <c r="XCI89"/>
      <c r="XCJ89"/>
      <c r="XCK89" s="1"/>
      <c r="XCL89" s="1"/>
      <c r="XCM89" s="1"/>
      <c r="XCN89" s="1"/>
      <c r="XCO89" s="1"/>
      <c r="XCP89" s="1"/>
    </row>
    <row r="90" s="4" customFormat="1" spans="1:16318">
      <c r="A90" s="5"/>
      <c r="B90" s="6"/>
      <c r="C90" s="7"/>
      <c r="D90" s="7"/>
      <c r="E90" s="1"/>
      <c r="F90" s="1"/>
      <c r="AP90" s="118"/>
      <c r="XCH90"/>
      <c r="XCI90"/>
      <c r="XCJ90"/>
      <c r="XCK90" s="1"/>
      <c r="XCL90" s="1"/>
      <c r="XCM90" s="1"/>
      <c r="XCN90" s="1"/>
      <c r="XCO90" s="1"/>
      <c r="XCP90" s="1"/>
    </row>
    <row r="91" s="4" customFormat="1" spans="1:16318">
      <c r="A91" s="5"/>
      <c r="B91" s="6"/>
      <c r="C91" s="7"/>
      <c r="D91" s="7"/>
      <c r="E91" s="1"/>
      <c r="F91" s="1"/>
      <c r="AP91" s="118"/>
      <c r="XCH91"/>
      <c r="XCI91"/>
      <c r="XCJ91"/>
      <c r="XCK91" s="1"/>
      <c r="XCL91" s="1"/>
      <c r="XCM91" s="1"/>
      <c r="XCN91" s="1"/>
      <c r="XCO91" s="1"/>
      <c r="XCP91" s="1"/>
    </row>
    <row r="92" s="4" customFormat="1" spans="1:16318">
      <c r="A92" s="5"/>
      <c r="B92" s="6"/>
      <c r="C92" s="7"/>
      <c r="D92" s="7"/>
      <c r="E92" s="1"/>
      <c r="F92" s="1"/>
      <c r="AP92" s="118"/>
      <c r="XCH92"/>
      <c r="XCI92"/>
      <c r="XCJ92"/>
      <c r="XCK92" s="1"/>
      <c r="XCL92" s="1"/>
      <c r="XCM92" s="1"/>
      <c r="XCN92" s="1"/>
      <c r="XCO92" s="1"/>
      <c r="XCP92" s="1"/>
    </row>
    <row r="93" s="4" customFormat="1" spans="1:16318">
      <c r="A93" s="5"/>
      <c r="B93" s="6"/>
      <c r="C93" s="7"/>
      <c r="D93" s="7"/>
      <c r="E93" s="1"/>
      <c r="F93" s="1"/>
      <c r="AP93" s="118"/>
      <c r="XCH93"/>
      <c r="XCI93"/>
      <c r="XCJ93"/>
      <c r="XCK93" s="1"/>
      <c r="XCL93" s="1"/>
      <c r="XCM93" s="1"/>
      <c r="XCN93" s="1"/>
      <c r="XCO93" s="1"/>
      <c r="XCP93" s="1"/>
    </row>
    <row r="94" s="4" customFormat="1" spans="1:16318">
      <c r="A94" s="5"/>
      <c r="B94" s="6"/>
      <c r="C94" s="7"/>
      <c r="D94" s="7"/>
      <c r="E94" s="1"/>
      <c r="F94" s="1"/>
      <c r="AP94" s="118"/>
      <c r="XCH94"/>
      <c r="XCI94"/>
      <c r="XCJ94"/>
      <c r="XCK94" s="1"/>
      <c r="XCL94" s="1"/>
      <c r="XCM94" s="1"/>
      <c r="XCN94" s="1"/>
      <c r="XCO94" s="1"/>
      <c r="XCP94" s="1"/>
    </row>
    <row r="95" s="4" customFormat="1" spans="1:16318">
      <c r="A95" s="5"/>
      <c r="B95" s="6"/>
      <c r="C95" s="7"/>
      <c r="D95" s="7"/>
      <c r="E95" s="1"/>
      <c r="F95" s="1"/>
      <c r="AP95" s="118"/>
      <c r="XCH95"/>
      <c r="XCI95"/>
      <c r="XCJ95"/>
      <c r="XCK95" s="1"/>
      <c r="XCL95" s="1"/>
      <c r="XCM95" s="1"/>
      <c r="XCN95" s="1"/>
      <c r="XCO95" s="1"/>
      <c r="XCP95" s="1"/>
    </row>
    <row r="96" s="4" customFormat="1" spans="1:16318">
      <c r="A96" s="5"/>
      <c r="B96" s="6"/>
      <c r="C96" s="7"/>
      <c r="D96" s="7"/>
      <c r="E96" s="1"/>
      <c r="F96" s="1"/>
      <c r="AP96" s="118"/>
      <c r="XCH96"/>
      <c r="XCI96"/>
      <c r="XCJ96"/>
      <c r="XCK96" s="1"/>
      <c r="XCL96" s="1"/>
      <c r="XCM96" s="1"/>
      <c r="XCN96" s="1"/>
      <c r="XCO96" s="1"/>
      <c r="XCP96" s="1"/>
    </row>
    <row r="97" s="4" customFormat="1" spans="1:16318">
      <c r="A97" s="5"/>
      <c r="B97" s="6"/>
      <c r="C97" s="7"/>
      <c r="D97" s="7"/>
      <c r="E97" s="1"/>
      <c r="F97" s="1"/>
      <c r="AP97" s="118"/>
      <c r="XCH97"/>
      <c r="XCI97"/>
      <c r="XCJ97"/>
      <c r="XCK97" s="1"/>
      <c r="XCL97" s="1"/>
      <c r="XCM97" s="1"/>
      <c r="XCN97" s="1"/>
      <c r="XCO97" s="1"/>
      <c r="XCP97" s="1"/>
    </row>
    <row r="98" s="4" customFormat="1" spans="1:16318">
      <c r="A98" s="5"/>
      <c r="B98" s="6"/>
      <c r="C98" s="7"/>
      <c r="D98" s="7"/>
      <c r="E98" s="1"/>
      <c r="F98" s="1"/>
      <c r="AP98" s="118"/>
      <c r="XCH98"/>
      <c r="XCI98"/>
      <c r="XCJ98"/>
      <c r="XCK98" s="1"/>
      <c r="XCL98" s="1"/>
      <c r="XCM98" s="1"/>
      <c r="XCN98" s="1"/>
      <c r="XCO98" s="1"/>
      <c r="XCP98" s="1"/>
    </row>
    <row r="99" s="4" customFormat="1" spans="1:16318">
      <c r="A99" s="5"/>
      <c r="B99" s="6"/>
      <c r="C99" s="7"/>
      <c r="D99" s="7"/>
      <c r="E99" s="1"/>
      <c r="F99" s="1"/>
      <c r="AP99" s="118"/>
      <c r="XCH99"/>
      <c r="XCI99"/>
      <c r="XCJ99"/>
      <c r="XCK99" s="1"/>
      <c r="XCL99" s="1"/>
      <c r="XCM99" s="1"/>
      <c r="XCN99" s="1"/>
      <c r="XCO99" s="1"/>
      <c r="XCP99" s="1"/>
    </row>
    <row r="100" s="4" customFormat="1" spans="1:16318">
      <c r="A100" s="5"/>
      <c r="B100" s="6"/>
      <c r="C100" s="7"/>
      <c r="D100" s="7"/>
      <c r="E100" s="1"/>
      <c r="F100" s="1"/>
      <c r="AP100" s="118"/>
      <c r="XCH100"/>
      <c r="XCI100"/>
      <c r="XCJ100"/>
      <c r="XCK100" s="1"/>
      <c r="XCL100" s="1"/>
      <c r="XCM100" s="1"/>
      <c r="XCN100" s="1"/>
      <c r="XCO100" s="1"/>
      <c r="XCP100" s="1"/>
    </row>
    <row r="101" s="4" customFormat="1" spans="1:16318">
      <c r="A101" s="5"/>
      <c r="B101" s="6"/>
      <c r="C101" s="7"/>
      <c r="D101" s="7"/>
      <c r="E101" s="1"/>
      <c r="F101" s="1"/>
      <c r="AP101" s="118"/>
      <c r="XCH101"/>
      <c r="XCI101"/>
      <c r="XCJ101"/>
      <c r="XCK101" s="1"/>
      <c r="XCL101" s="1"/>
      <c r="XCM101" s="1"/>
      <c r="XCN101" s="1"/>
      <c r="XCO101" s="1"/>
      <c r="XCP101" s="1"/>
    </row>
    <row r="102" s="4" customFormat="1" spans="1:16318">
      <c r="A102" s="5"/>
      <c r="B102" s="6"/>
      <c r="C102" s="7"/>
      <c r="D102" s="7"/>
      <c r="E102" s="1"/>
      <c r="F102" s="1"/>
      <c r="AP102" s="118"/>
      <c r="XCH102"/>
      <c r="XCI102"/>
      <c r="XCJ102"/>
      <c r="XCK102" s="1"/>
      <c r="XCL102" s="1"/>
      <c r="XCM102" s="1"/>
      <c r="XCN102" s="1"/>
      <c r="XCO102" s="1"/>
      <c r="XCP102" s="1"/>
    </row>
    <row r="103" s="4" customFormat="1" spans="1:16318">
      <c r="A103" s="5"/>
      <c r="B103" s="6"/>
      <c r="C103" s="7"/>
      <c r="D103" s="7"/>
      <c r="E103" s="1"/>
      <c r="F103" s="1"/>
      <c r="AP103" s="118"/>
      <c r="XCH103"/>
      <c r="XCI103"/>
      <c r="XCJ103"/>
      <c r="XCK103" s="1"/>
      <c r="XCL103" s="1"/>
      <c r="XCM103" s="1"/>
      <c r="XCN103" s="1"/>
      <c r="XCO103" s="1"/>
      <c r="XCP103" s="1"/>
    </row>
    <row r="104" s="4" customFormat="1" spans="1:16318">
      <c r="A104" s="5"/>
      <c r="B104" s="6"/>
      <c r="C104" s="7"/>
      <c r="D104" s="7"/>
      <c r="E104" s="1"/>
      <c r="F104" s="1"/>
      <c r="AP104" s="118"/>
      <c r="XCH104"/>
      <c r="XCI104"/>
      <c r="XCJ104"/>
      <c r="XCK104" s="1"/>
      <c r="XCL104" s="1"/>
      <c r="XCM104" s="1"/>
      <c r="XCN104" s="1"/>
      <c r="XCO104" s="1"/>
      <c r="XCP104" s="1"/>
    </row>
    <row r="105" s="4" customFormat="1" spans="1:16318">
      <c r="A105" s="5"/>
      <c r="B105" s="6"/>
      <c r="C105" s="7"/>
      <c r="D105" s="7"/>
      <c r="E105" s="1"/>
      <c r="F105" s="1"/>
      <c r="AP105" s="118"/>
      <c r="XCH105"/>
      <c r="XCI105"/>
      <c r="XCJ105"/>
      <c r="XCK105" s="1"/>
      <c r="XCL105" s="1"/>
      <c r="XCM105" s="1"/>
      <c r="XCN105" s="1"/>
      <c r="XCO105" s="1"/>
      <c r="XCP105" s="1"/>
    </row>
    <row r="106" s="4" customFormat="1" spans="1:16318">
      <c r="A106" s="5"/>
      <c r="B106" s="6"/>
      <c r="C106" s="7"/>
      <c r="D106" s="7"/>
      <c r="E106" s="1"/>
      <c r="F106" s="1"/>
      <c r="AP106" s="118"/>
      <c r="XCH106"/>
      <c r="XCI106"/>
      <c r="XCJ106"/>
      <c r="XCK106" s="1"/>
      <c r="XCL106" s="1"/>
      <c r="XCM106" s="1"/>
      <c r="XCN106" s="1"/>
      <c r="XCO106" s="1"/>
      <c r="XCP106" s="1"/>
    </row>
    <row r="107" s="4" customFormat="1" spans="1:16318">
      <c r="A107" s="5"/>
      <c r="B107" s="6"/>
      <c r="C107" s="7"/>
      <c r="D107" s="7"/>
      <c r="E107" s="1"/>
      <c r="F107" s="1"/>
      <c r="AP107" s="118"/>
      <c r="XCH107"/>
      <c r="XCI107"/>
      <c r="XCJ107"/>
      <c r="XCK107" s="1"/>
      <c r="XCL107" s="1"/>
      <c r="XCM107" s="1"/>
      <c r="XCN107" s="1"/>
      <c r="XCO107" s="1"/>
      <c r="XCP107" s="1"/>
    </row>
    <row r="108" s="4" customFormat="1" spans="1:16318">
      <c r="A108" s="5"/>
      <c r="B108" s="6"/>
      <c r="C108" s="7"/>
      <c r="D108" s="7"/>
      <c r="E108" s="1"/>
      <c r="F108" s="1"/>
      <c r="AP108" s="118"/>
      <c r="XCH108"/>
      <c r="XCI108"/>
      <c r="XCJ108"/>
      <c r="XCK108" s="1"/>
      <c r="XCL108" s="1"/>
      <c r="XCM108" s="1"/>
      <c r="XCN108" s="1"/>
      <c r="XCO108" s="1"/>
      <c r="XCP108" s="1"/>
    </row>
    <row r="109" s="4" customFormat="1" spans="1:16318">
      <c r="A109" s="5"/>
      <c r="B109" s="6"/>
      <c r="C109" s="7"/>
      <c r="D109" s="7"/>
      <c r="E109" s="1"/>
      <c r="F109" s="1"/>
      <c r="AP109" s="118"/>
      <c r="XCH109"/>
      <c r="XCI109"/>
      <c r="XCJ109"/>
      <c r="XCK109" s="1"/>
      <c r="XCL109" s="1"/>
      <c r="XCM109" s="1"/>
      <c r="XCN109" s="1"/>
      <c r="XCO109" s="1"/>
      <c r="XCP109" s="1"/>
    </row>
    <row r="110" s="4" customFormat="1" spans="1:16318">
      <c r="A110" s="5"/>
      <c r="B110" s="6"/>
      <c r="C110" s="7"/>
      <c r="D110" s="7"/>
      <c r="E110" s="1"/>
      <c r="F110" s="1"/>
      <c r="AP110" s="118"/>
      <c r="XCH110"/>
      <c r="XCI110"/>
      <c r="XCJ110"/>
      <c r="XCK110" s="1"/>
      <c r="XCL110" s="1"/>
      <c r="XCM110" s="1"/>
      <c r="XCN110" s="1"/>
      <c r="XCO110" s="1"/>
      <c r="XCP110" s="1"/>
    </row>
    <row r="111" s="4" customFormat="1" spans="1:16318">
      <c r="A111" s="5"/>
      <c r="B111" s="6"/>
      <c r="C111" s="7"/>
      <c r="D111" s="7"/>
      <c r="E111" s="1"/>
      <c r="F111" s="1"/>
      <c r="AP111" s="118"/>
      <c r="XCH111"/>
      <c r="XCI111"/>
      <c r="XCJ111"/>
      <c r="XCK111" s="1"/>
      <c r="XCL111" s="1"/>
      <c r="XCM111" s="1"/>
      <c r="XCN111" s="1"/>
      <c r="XCO111" s="1"/>
      <c r="XCP111" s="1"/>
    </row>
    <row r="112" s="4" customFormat="1" spans="1:16318">
      <c r="A112" s="5"/>
      <c r="B112" s="6"/>
      <c r="C112" s="7"/>
      <c r="D112" s="7"/>
      <c r="E112" s="1"/>
      <c r="F112" s="1"/>
      <c r="AP112" s="118"/>
      <c r="XCH112"/>
      <c r="XCI112"/>
      <c r="XCJ112"/>
      <c r="XCK112" s="1"/>
      <c r="XCL112" s="1"/>
      <c r="XCM112" s="1"/>
      <c r="XCN112" s="1"/>
      <c r="XCO112" s="1"/>
      <c r="XCP112" s="1"/>
    </row>
    <row r="113" s="4" customFormat="1" spans="1:16318">
      <c r="A113" s="5"/>
      <c r="B113" s="6"/>
      <c r="C113" s="7"/>
      <c r="D113" s="7"/>
      <c r="E113" s="1"/>
      <c r="F113" s="1"/>
      <c r="AP113" s="118"/>
      <c r="XCH113"/>
      <c r="XCI113"/>
      <c r="XCJ113"/>
      <c r="XCK113" s="1"/>
      <c r="XCL113" s="1"/>
      <c r="XCM113" s="1"/>
      <c r="XCN113" s="1"/>
      <c r="XCO113" s="1"/>
      <c r="XCP113" s="1"/>
    </row>
    <row r="114" s="4" customFormat="1" spans="1:16318">
      <c r="A114" s="5"/>
      <c r="B114" s="6"/>
      <c r="C114" s="7"/>
      <c r="D114" s="7"/>
      <c r="E114" s="1"/>
      <c r="F114" s="1"/>
      <c r="AP114" s="118"/>
      <c r="XCH114"/>
      <c r="XCI114"/>
      <c r="XCJ114"/>
      <c r="XCK114" s="1"/>
      <c r="XCL114" s="1"/>
      <c r="XCM114" s="1"/>
      <c r="XCN114" s="1"/>
      <c r="XCO114" s="1"/>
      <c r="XCP114" s="1"/>
    </row>
    <row r="115" s="4" customFormat="1" spans="1:16318">
      <c r="A115" s="5"/>
      <c r="B115" s="6"/>
      <c r="C115" s="7"/>
      <c r="D115" s="7"/>
      <c r="E115" s="1"/>
      <c r="F115" s="1"/>
      <c r="AP115" s="118"/>
      <c r="XCH115"/>
      <c r="XCI115"/>
      <c r="XCJ115"/>
      <c r="XCK115" s="1"/>
      <c r="XCL115" s="1"/>
      <c r="XCM115" s="1"/>
      <c r="XCN115" s="1"/>
      <c r="XCO115" s="1"/>
      <c r="XCP115" s="1"/>
    </row>
    <row r="116" s="4" customFormat="1" spans="1:16318">
      <c r="A116" s="5"/>
      <c r="B116" s="6"/>
      <c r="C116" s="7"/>
      <c r="D116" s="7"/>
      <c r="E116" s="1"/>
      <c r="F116" s="1"/>
      <c r="AP116" s="118"/>
      <c r="XCH116"/>
      <c r="XCI116"/>
      <c r="XCJ116"/>
      <c r="XCK116" s="1"/>
      <c r="XCL116" s="1"/>
      <c r="XCM116" s="1"/>
      <c r="XCN116" s="1"/>
      <c r="XCO116" s="1"/>
      <c r="XCP116" s="1"/>
    </row>
    <row r="117" s="4" customFormat="1" spans="1:16318">
      <c r="A117" s="5"/>
      <c r="B117" s="6"/>
      <c r="C117" s="7"/>
      <c r="D117" s="7"/>
      <c r="E117" s="1"/>
      <c r="F117" s="1"/>
      <c r="AP117" s="118"/>
      <c r="XCH117"/>
      <c r="XCI117"/>
      <c r="XCJ117"/>
      <c r="XCK117" s="1"/>
      <c r="XCL117" s="1"/>
      <c r="XCM117" s="1"/>
      <c r="XCN117" s="1"/>
      <c r="XCO117" s="1"/>
      <c r="XCP117" s="1"/>
    </row>
    <row r="118" s="4" customFormat="1" spans="1:16318">
      <c r="A118" s="5"/>
      <c r="B118" s="6"/>
      <c r="C118" s="7"/>
      <c r="D118" s="7"/>
      <c r="E118" s="1"/>
      <c r="F118" s="1"/>
      <c r="AP118" s="118"/>
      <c r="XCH118"/>
      <c r="XCI118"/>
      <c r="XCJ118"/>
      <c r="XCK118" s="1"/>
      <c r="XCL118" s="1"/>
      <c r="XCM118" s="1"/>
      <c r="XCN118" s="1"/>
      <c r="XCO118" s="1"/>
      <c r="XCP118" s="1"/>
    </row>
    <row r="119" s="4" customFormat="1" spans="1:16318">
      <c r="A119" s="5"/>
      <c r="B119" s="6"/>
      <c r="C119" s="7"/>
      <c r="D119" s="7"/>
      <c r="E119" s="1"/>
      <c r="F119" s="1"/>
      <c r="AP119" s="118"/>
      <c r="XCH119"/>
      <c r="XCI119"/>
      <c r="XCJ119"/>
      <c r="XCK119" s="1"/>
      <c r="XCL119" s="1"/>
      <c r="XCM119" s="1"/>
      <c r="XCN119" s="1"/>
      <c r="XCO119" s="1"/>
      <c r="XCP119" s="1"/>
    </row>
    <row r="120" s="4" customFormat="1" spans="1:16318">
      <c r="A120" s="5"/>
      <c r="B120" s="6"/>
      <c r="C120" s="7"/>
      <c r="D120" s="7"/>
      <c r="E120" s="1"/>
      <c r="F120" s="1"/>
      <c r="AP120" s="118"/>
      <c r="XCH120"/>
      <c r="XCI120"/>
      <c r="XCJ120"/>
      <c r="XCK120" s="1"/>
      <c r="XCL120" s="1"/>
      <c r="XCM120" s="1"/>
      <c r="XCN120" s="1"/>
      <c r="XCO120" s="1"/>
      <c r="XCP120" s="1"/>
    </row>
    <row r="121" s="4" customFormat="1" spans="1:16318">
      <c r="A121" s="5"/>
      <c r="B121" s="6"/>
      <c r="C121" s="7"/>
      <c r="D121" s="7"/>
      <c r="E121" s="1"/>
      <c r="F121" s="1"/>
      <c r="AP121" s="118"/>
      <c r="XCH121"/>
      <c r="XCI121"/>
      <c r="XCJ121"/>
      <c r="XCK121" s="1"/>
      <c r="XCL121" s="1"/>
      <c r="XCM121" s="1"/>
      <c r="XCN121" s="1"/>
      <c r="XCO121" s="1"/>
      <c r="XCP121" s="1"/>
    </row>
    <row r="122" s="4" customFormat="1" spans="1:16318">
      <c r="A122" s="5"/>
      <c r="B122" s="6"/>
      <c r="C122" s="7"/>
      <c r="D122" s="7"/>
      <c r="E122" s="1"/>
      <c r="F122" s="1"/>
      <c r="AP122" s="118"/>
      <c r="XCH122"/>
      <c r="XCI122"/>
      <c r="XCJ122"/>
      <c r="XCK122" s="1"/>
      <c r="XCL122" s="1"/>
      <c r="XCM122" s="1"/>
      <c r="XCN122" s="1"/>
      <c r="XCO122" s="1"/>
      <c r="XCP122" s="1"/>
    </row>
    <row r="123" s="4" customFormat="1" spans="1:16318">
      <c r="A123" s="5"/>
      <c r="B123" s="6"/>
      <c r="C123" s="7"/>
      <c r="D123" s="7"/>
      <c r="E123" s="1"/>
      <c r="F123" s="1"/>
      <c r="AP123" s="118"/>
      <c r="XCH123"/>
      <c r="XCI123"/>
      <c r="XCJ123"/>
      <c r="XCK123" s="1"/>
      <c r="XCL123" s="1"/>
      <c r="XCM123" s="1"/>
      <c r="XCN123" s="1"/>
      <c r="XCO123" s="1"/>
      <c r="XCP123" s="1"/>
    </row>
    <row r="124" s="4" customFormat="1" spans="1:16318">
      <c r="A124" s="5"/>
      <c r="B124" s="6"/>
      <c r="C124" s="7"/>
      <c r="D124" s="7"/>
      <c r="E124" s="1"/>
      <c r="F124" s="1"/>
      <c r="AP124" s="118"/>
      <c r="XCH124"/>
      <c r="XCI124"/>
      <c r="XCJ124"/>
      <c r="XCK124" s="1"/>
      <c r="XCL124" s="1"/>
      <c r="XCM124" s="1"/>
      <c r="XCN124" s="1"/>
      <c r="XCO124" s="1"/>
      <c r="XCP124" s="1"/>
    </row>
    <row r="125" s="4" customFormat="1" spans="1:16318">
      <c r="A125" s="5"/>
      <c r="B125" s="6"/>
      <c r="C125" s="7"/>
      <c r="D125" s="7"/>
      <c r="E125" s="1"/>
      <c r="F125" s="1"/>
      <c r="AP125" s="118"/>
      <c r="XCH125"/>
      <c r="XCI125"/>
      <c r="XCJ125"/>
      <c r="XCK125" s="1"/>
      <c r="XCL125" s="1"/>
      <c r="XCM125" s="1"/>
      <c r="XCN125" s="1"/>
      <c r="XCO125" s="1"/>
      <c r="XCP125" s="1"/>
    </row>
    <row r="126" s="4" customFormat="1" spans="1:16318">
      <c r="A126" s="5"/>
      <c r="B126" s="6"/>
      <c r="C126" s="7"/>
      <c r="D126" s="7"/>
      <c r="E126" s="1"/>
      <c r="F126" s="1"/>
      <c r="AP126" s="118"/>
      <c r="XCH126"/>
      <c r="XCI126"/>
      <c r="XCJ126"/>
      <c r="XCK126" s="1"/>
      <c r="XCL126" s="1"/>
      <c r="XCM126" s="1"/>
      <c r="XCN126" s="1"/>
      <c r="XCO126" s="1"/>
      <c r="XCP126" s="1"/>
    </row>
    <row r="127" s="4" customFormat="1" spans="1:16318">
      <c r="A127" s="5"/>
      <c r="B127" s="6"/>
      <c r="C127" s="7"/>
      <c r="D127" s="7"/>
      <c r="E127" s="1"/>
      <c r="F127" s="1"/>
      <c r="AP127" s="118"/>
      <c r="XCH127"/>
      <c r="XCI127"/>
      <c r="XCJ127"/>
      <c r="XCK127" s="1"/>
      <c r="XCL127" s="1"/>
      <c r="XCM127" s="1"/>
      <c r="XCN127" s="1"/>
      <c r="XCO127" s="1"/>
      <c r="XCP127" s="1"/>
    </row>
    <row r="128" s="4" customFormat="1" spans="1:16318">
      <c r="A128" s="5"/>
      <c r="B128" s="6"/>
      <c r="C128" s="7"/>
      <c r="D128" s="7"/>
      <c r="E128" s="1"/>
      <c r="F128" s="1"/>
      <c r="AP128" s="118"/>
      <c r="XCH128"/>
      <c r="XCI128"/>
      <c r="XCJ128"/>
      <c r="XCK128" s="1"/>
      <c r="XCL128" s="1"/>
      <c r="XCM128" s="1"/>
      <c r="XCN128" s="1"/>
      <c r="XCO128" s="1"/>
      <c r="XCP128" s="1"/>
    </row>
    <row r="129" s="4" customFormat="1" spans="1:16318">
      <c r="A129" s="5"/>
      <c r="B129" s="6"/>
      <c r="C129" s="7"/>
      <c r="D129" s="7"/>
      <c r="E129" s="1"/>
      <c r="F129" s="1"/>
      <c r="AP129" s="118"/>
      <c r="XCH129"/>
      <c r="XCI129"/>
      <c r="XCJ129"/>
      <c r="XCK129" s="1"/>
      <c r="XCL129" s="1"/>
      <c r="XCM129" s="1"/>
      <c r="XCN129" s="1"/>
      <c r="XCO129" s="1"/>
      <c r="XCP129" s="1"/>
    </row>
    <row r="130" s="4" customFormat="1" spans="1:16318">
      <c r="A130" s="5"/>
      <c r="B130" s="6"/>
      <c r="C130" s="7"/>
      <c r="D130" s="7"/>
      <c r="E130" s="1"/>
      <c r="F130" s="1"/>
      <c r="AP130" s="118"/>
      <c r="XCH130"/>
      <c r="XCI130"/>
      <c r="XCJ130"/>
      <c r="XCK130" s="1"/>
      <c r="XCL130" s="1"/>
      <c r="XCM130" s="1"/>
      <c r="XCN130" s="1"/>
      <c r="XCO130" s="1"/>
      <c r="XCP130" s="1"/>
    </row>
    <row r="131" s="4" customFormat="1" spans="1:16318">
      <c r="A131" s="5"/>
      <c r="B131" s="6"/>
      <c r="C131" s="7"/>
      <c r="D131" s="7"/>
      <c r="E131" s="1"/>
      <c r="F131" s="1"/>
      <c r="AP131" s="118"/>
      <c r="XCH131"/>
      <c r="XCI131"/>
      <c r="XCJ131"/>
      <c r="XCK131" s="1"/>
      <c r="XCL131" s="1"/>
      <c r="XCM131" s="1"/>
      <c r="XCN131" s="1"/>
      <c r="XCO131" s="1"/>
      <c r="XCP131" s="1"/>
    </row>
  </sheetData>
  <autoFilter ref="AO2:AP32">
    <extLst/>
  </autoFilter>
  <mergeCells count="3">
    <mergeCell ref="A1:F1"/>
    <mergeCell ref="A2:F2"/>
    <mergeCell ref="A18:B18"/>
  </mergeCells>
  <conditionalFormatting sqref="AO3:AO20 AO27">
    <cfRule type="duplicateValues" dxfId="0" priority="1"/>
  </conditionalFormatting>
  <pageMargins left="0.75" right="0.75" top="1" bottom="1" header="0.5" footer="0.5"/>
  <pageSetup paperSize="9" orientation="portrait"/>
  <headerFooter/>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XCI128"/>
  <sheetViews>
    <sheetView workbookViewId="0">
      <selection activeCell="H3" sqref="H3:L8"/>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5" style="1" customWidth="1"/>
    <col min="8" max="9" width="9" style="1"/>
    <col min="10" max="10" width="2.375" style="1" customWidth="1"/>
    <col min="11" max="12" width="9" style="1"/>
    <col min="13" max="13" width="3.625" style="1" customWidth="1"/>
    <col min="14" max="15" width="9" style="1"/>
    <col min="16" max="16" width="4.25" style="1" customWidth="1"/>
    <col min="17" max="16302" width="9" style="1"/>
    <col min="16306" max="16384" width="9" style="1"/>
  </cols>
  <sheetData>
    <row r="1" s="1" customFormat="1" ht="17" customHeight="1" spans="1:6">
      <c r="A1" s="7"/>
      <c r="B1" s="8"/>
      <c r="C1" s="7"/>
      <c r="D1" s="7"/>
      <c r="E1" s="7"/>
      <c r="F1" s="7"/>
    </row>
    <row r="2" s="1" customFormat="1" ht="39.15" customHeight="1" spans="1:6">
      <c r="A2" s="9" t="s">
        <v>555</v>
      </c>
      <c r="B2" s="10"/>
      <c r="C2" s="11"/>
      <c r="D2" s="11"/>
      <c r="E2" s="11"/>
      <c r="F2" s="11"/>
    </row>
    <row r="3" s="2" customFormat="1" ht="28.75" customHeight="1" spans="1:18">
      <c r="A3" s="12" t="s">
        <v>1</v>
      </c>
      <c r="B3" s="13" t="s">
        <v>2</v>
      </c>
      <c r="C3" s="14" t="s">
        <v>3</v>
      </c>
      <c r="D3" s="14" t="s">
        <v>4</v>
      </c>
      <c r="E3" s="12" t="s">
        <v>5</v>
      </c>
      <c r="F3" s="12" t="s">
        <v>6</v>
      </c>
      <c r="H3" s="33">
        <v>1</v>
      </c>
      <c r="I3" s="35" t="s">
        <v>556</v>
      </c>
      <c r="K3" s="33">
        <v>2</v>
      </c>
      <c r="L3" s="35" t="s">
        <v>556</v>
      </c>
      <c r="N3" s="33">
        <v>3</v>
      </c>
      <c r="O3" s="35" t="s">
        <v>556</v>
      </c>
      <c r="Q3" s="100" t="s">
        <v>557</v>
      </c>
      <c r="R3" s="101" t="s">
        <v>558</v>
      </c>
    </row>
    <row r="4" s="3" customFormat="1" ht="40" customHeight="1" spans="1:18">
      <c r="A4" s="15">
        <v>1</v>
      </c>
      <c r="B4" s="16" t="s">
        <v>559</v>
      </c>
      <c r="C4" s="17">
        <v>600</v>
      </c>
      <c r="D4" s="18"/>
      <c r="E4" s="19"/>
      <c r="F4" s="20" t="s">
        <v>560</v>
      </c>
      <c r="H4" s="34" t="s">
        <v>52</v>
      </c>
      <c r="I4" s="34" t="s">
        <v>54</v>
      </c>
      <c r="K4" s="34" t="s">
        <v>52</v>
      </c>
      <c r="L4" s="34" t="s">
        <v>54</v>
      </c>
      <c r="N4" s="34" t="s">
        <v>52</v>
      </c>
      <c r="O4" s="34" t="s">
        <v>54</v>
      </c>
      <c r="Q4" s="34" t="s">
        <v>52</v>
      </c>
      <c r="R4" s="102" t="s">
        <v>54</v>
      </c>
    </row>
    <row r="5" s="3" customFormat="1" ht="40.75" customHeight="1" spans="1:18">
      <c r="A5" s="15">
        <v>2</v>
      </c>
      <c r="B5" s="16" t="s">
        <v>559</v>
      </c>
      <c r="C5" s="17"/>
      <c r="D5" s="18">
        <v>-200</v>
      </c>
      <c r="E5" s="19" t="s">
        <v>561</v>
      </c>
      <c r="F5" s="20"/>
      <c r="H5" s="34" t="s">
        <v>261</v>
      </c>
      <c r="I5" s="34">
        <v>200</v>
      </c>
      <c r="K5" s="3" t="s">
        <v>390</v>
      </c>
      <c r="L5" s="3">
        <v>-200</v>
      </c>
      <c r="N5" s="34" t="s">
        <v>185</v>
      </c>
      <c r="O5" s="34">
        <v>300</v>
      </c>
      <c r="Q5" s="34" t="s">
        <v>261</v>
      </c>
      <c r="R5" s="34">
        <v>200</v>
      </c>
    </row>
    <row r="6" s="3" customFormat="1" ht="40.75" customHeight="1" spans="1:18">
      <c r="A6" s="15">
        <v>3</v>
      </c>
      <c r="B6" s="16" t="s">
        <v>562</v>
      </c>
      <c r="C6" s="17">
        <v>300</v>
      </c>
      <c r="D6" s="18"/>
      <c r="E6" s="19"/>
      <c r="F6" s="77" t="s">
        <v>563</v>
      </c>
      <c r="H6" s="12" t="s">
        <v>339</v>
      </c>
      <c r="I6" s="34">
        <v>200</v>
      </c>
      <c r="L6" s="3">
        <f>SUM(L5:L5)</f>
        <v>-200</v>
      </c>
      <c r="O6" s="3">
        <f>SUM(O5:O5)</f>
        <v>300</v>
      </c>
      <c r="Q6" s="12" t="s">
        <v>339</v>
      </c>
      <c r="R6" s="34">
        <v>200</v>
      </c>
    </row>
    <row r="7" s="3" customFormat="1" ht="54" customHeight="1" spans="1:18">
      <c r="A7" s="15">
        <v>4</v>
      </c>
      <c r="B7" s="16"/>
      <c r="C7" s="17"/>
      <c r="D7" s="18"/>
      <c r="E7" s="19"/>
      <c r="F7" s="20"/>
      <c r="H7" s="12" t="s">
        <v>564</v>
      </c>
      <c r="I7" s="12">
        <v>200</v>
      </c>
      <c r="Q7" s="12" t="s">
        <v>564</v>
      </c>
      <c r="R7" s="12">
        <v>200</v>
      </c>
    </row>
    <row r="8" s="3" customFormat="1" ht="40.75" customHeight="1" spans="1:18">
      <c r="A8" s="15">
        <v>5</v>
      </c>
      <c r="B8" s="16"/>
      <c r="C8" s="17"/>
      <c r="D8" s="18"/>
      <c r="E8" s="19"/>
      <c r="F8" s="20"/>
      <c r="I8" s="3">
        <f>SUM(I5:I7)</f>
        <v>600</v>
      </c>
      <c r="Q8" s="12" t="s">
        <v>390</v>
      </c>
      <c r="R8" s="12">
        <v>-200</v>
      </c>
    </row>
    <row r="9" s="3" customFormat="1" ht="57" customHeight="1" spans="1:18">
      <c r="A9" s="15">
        <v>6</v>
      </c>
      <c r="B9" s="16"/>
      <c r="C9" s="17"/>
      <c r="D9" s="18"/>
      <c r="E9" s="19"/>
      <c r="F9" s="21"/>
      <c r="Q9" s="103" t="s">
        <v>185</v>
      </c>
      <c r="R9" s="34">
        <v>300</v>
      </c>
    </row>
    <row r="10" s="3" customFormat="1" ht="40.75" customHeight="1" spans="1:18">
      <c r="A10" s="15">
        <v>7</v>
      </c>
      <c r="B10" s="16"/>
      <c r="C10" s="17"/>
      <c r="D10" s="18"/>
      <c r="E10" s="19"/>
      <c r="F10" s="21"/>
      <c r="R10" s="3">
        <f>SUM(R5:R9)</f>
        <v>700</v>
      </c>
    </row>
    <row r="11" s="1" customFormat="1" ht="40.75" customHeight="1" spans="1:19">
      <c r="A11" s="15">
        <v>8</v>
      </c>
      <c r="B11" s="16"/>
      <c r="C11" s="17"/>
      <c r="D11" s="18"/>
      <c r="E11" s="19"/>
      <c r="F11" s="21"/>
      <c r="R11" s="1">
        <v>400</v>
      </c>
      <c r="S11" s="1" t="s">
        <v>551</v>
      </c>
    </row>
    <row r="12" s="1" customFormat="1" ht="40.75" customHeight="1" spans="1:6">
      <c r="A12" s="15">
        <v>9</v>
      </c>
      <c r="B12" s="16"/>
      <c r="C12" s="17"/>
      <c r="D12" s="18"/>
      <c r="E12" s="19"/>
      <c r="F12" s="21"/>
    </row>
    <row r="13" s="1" customFormat="1" ht="40.75" customHeight="1" spans="1:6">
      <c r="A13" s="15">
        <v>10</v>
      </c>
      <c r="B13" s="22"/>
      <c r="C13" s="17"/>
      <c r="D13" s="18"/>
      <c r="E13" s="19"/>
      <c r="F13" s="20"/>
    </row>
    <row r="14" s="1" customFormat="1" ht="30" customHeight="1" spans="1:6">
      <c r="A14" s="15">
        <v>11</v>
      </c>
      <c r="B14" s="22"/>
      <c r="C14" s="17"/>
      <c r="D14" s="18"/>
      <c r="E14" s="19"/>
      <c r="F14" s="20"/>
    </row>
    <row r="15" s="1" customFormat="1" ht="28" customHeight="1" spans="1:6">
      <c r="A15" s="23" t="s">
        <v>12</v>
      </c>
      <c r="B15" s="24"/>
      <c r="C15" s="25">
        <f>SUM(C4:C14)</f>
        <v>900</v>
      </c>
      <c r="D15" s="25">
        <f>SUM(D4:D14)</f>
        <v>-200</v>
      </c>
      <c r="E15" s="26"/>
      <c r="F15" s="26"/>
    </row>
    <row r="16" s="1" customFormat="1" ht="27" customHeight="1" spans="1:6">
      <c r="A16" s="2"/>
      <c r="B16" s="27"/>
      <c r="C16" s="28"/>
      <c r="D16" s="28"/>
      <c r="E16" s="29"/>
      <c r="F16" s="3"/>
    </row>
    <row r="17" s="1" customFormat="1" ht="27" customHeight="1" spans="1:6">
      <c r="A17" s="5"/>
      <c r="B17" s="6"/>
      <c r="C17" s="30" t="s">
        <v>13</v>
      </c>
      <c r="D17" s="30" t="s">
        <v>242</v>
      </c>
      <c r="E17" s="31" t="s">
        <v>355</v>
      </c>
      <c r="F17" s="30" t="s">
        <v>16</v>
      </c>
    </row>
    <row r="18" s="1" customFormat="1" ht="27" customHeight="1" spans="1:4">
      <c r="A18" s="5"/>
      <c r="B18" s="6"/>
      <c r="C18" s="32">
        <f>C15+D15</f>
        <v>700</v>
      </c>
      <c r="D18" s="7"/>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conditionalFormatting sqref="Q4">
    <cfRule type="duplicateValues" dxfId="0" priority="1"/>
  </conditionalFormatting>
  <pageMargins left="0.75" right="0.75" top="1" bottom="1" header="0.5" footer="0.5"/>
  <headerFooter/>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XCZ131"/>
  <sheetViews>
    <sheetView workbookViewId="0">
      <pane xSplit="2" ySplit="3" topLeftCell="S4" activePane="bottomRight" state="frozen"/>
      <selection/>
      <selection pane="topRight"/>
      <selection pane="bottomLeft"/>
      <selection pane="bottomRight" activeCell="E14" sqref="E14"/>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3.625" style="1" customWidth="1"/>
    <col min="8" max="9" width="9" style="1"/>
    <col min="10" max="10" width="2.875" style="1" customWidth="1"/>
    <col min="11" max="12" width="9" style="1"/>
    <col min="13" max="13" width="2.75" style="1" customWidth="1"/>
    <col min="14" max="14" width="7.5" style="1" customWidth="1"/>
    <col min="15" max="15" width="8.625" style="1" customWidth="1"/>
    <col min="16" max="16" width="1.875" style="1" customWidth="1"/>
    <col min="17" max="18" width="9" style="1"/>
    <col min="19" max="19" width="2.625" style="1" customWidth="1"/>
    <col min="20" max="21" width="9" style="1"/>
    <col min="22" max="22" width="2.625" style="1" customWidth="1"/>
    <col min="23" max="24" width="9" style="1"/>
    <col min="25" max="25" width="2" style="1" customWidth="1"/>
    <col min="26" max="26" width="7.5" style="1" customWidth="1"/>
    <col min="27" max="27" width="8.625" style="1" customWidth="1"/>
    <col min="28" max="28" width="2.75" style="1" customWidth="1"/>
    <col min="29" max="29" width="7.5" style="1" customWidth="1"/>
    <col min="30" max="30" width="8.625" style="1" customWidth="1"/>
    <col min="31" max="31" width="2.5" style="1" customWidth="1"/>
    <col min="32" max="33" width="9" style="1"/>
    <col min="34" max="34" width="2.25" style="1" customWidth="1"/>
    <col min="35" max="36" width="9" style="1"/>
    <col min="37" max="37" width="1.875" style="1" customWidth="1"/>
    <col min="38" max="39" width="9" style="1"/>
    <col min="40" max="40" width="1.875" style="1" customWidth="1"/>
    <col min="41" max="16319" width="9" style="1"/>
    <col min="16323" max="16384" width="9" style="1"/>
  </cols>
  <sheetData>
    <row r="1" s="1" customFormat="1" ht="17" customHeight="1" spans="1:6">
      <c r="A1" s="7"/>
      <c r="B1" s="8"/>
      <c r="C1" s="7"/>
      <c r="D1" s="7"/>
      <c r="E1" s="7"/>
      <c r="F1" s="7"/>
    </row>
    <row r="2" s="1" customFormat="1" ht="39.15" customHeight="1" spans="1:6">
      <c r="A2" s="9" t="s">
        <v>565</v>
      </c>
      <c r="B2" s="10"/>
      <c r="C2" s="11"/>
      <c r="D2" s="11"/>
      <c r="E2" s="11"/>
      <c r="F2" s="11"/>
    </row>
    <row r="3" s="2" customFormat="1" ht="28.75" customHeight="1" spans="1:45">
      <c r="A3" s="12" t="s">
        <v>1</v>
      </c>
      <c r="B3" s="13" t="s">
        <v>2</v>
      </c>
      <c r="C3" s="14" t="s">
        <v>3</v>
      </c>
      <c r="D3" s="14" t="s">
        <v>4</v>
      </c>
      <c r="E3" s="12" t="s">
        <v>5</v>
      </c>
      <c r="F3" s="12" t="s">
        <v>6</v>
      </c>
      <c r="H3" s="33">
        <v>1</v>
      </c>
      <c r="I3" s="35" t="s">
        <v>566</v>
      </c>
      <c r="K3" s="33">
        <v>2</v>
      </c>
      <c r="L3" s="35" t="s">
        <v>566</v>
      </c>
      <c r="N3" s="33">
        <v>3</v>
      </c>
      <c r="O3" s="35" t="s">
        <v>567</v>
      </c>
      <c r="Q3" s="33">
        <v>4</v>
      </c>
      <c r="R3" s="35" t="s">
        <v>566</v>
      </c>
      <c r="T3" s="33">
        <v>5</v>
      </c>
      <c r="U3" s="35" t="s">
        <v>568</v>
      </c>
      <c r="W3" s="33">
        <v>6</v>
      </c>
      <c r="X3" s="35" t="s">
        <v>569</v>
      </c>
      <c r="Z3" s="33">
        <v>7</v>
      </c>
      <c r="AA3" s="35" t="s">
        <v>567</v>
      </c>
      <c r="AC3" s="33">
        <v>8</v>
      </c>
      <c r="AD3" s="35" t="s">
        <v>570</v>
      </c>
      <c r="AF3" s="33">
        <v>9</v>
      </c>
      <c r="AG3" s="35" t="s">
        <v>570</v>
      </c>
      <c r="AI3" s="33">
        <v>10</v>
      </c>
      <c r="AJ3" s="35" t="s">
        <v>571</v>
      </c>
      <c r="AL3" s="33">
        <v>11</v>
      </c>
      <c r="AM3" s="35" t="s">
        <v>572</v>
      </c>
      <c r="AO3" s="33">
        <v>12</v>
      </c>
      <c r="AP3" s="35" t="s">
        <v>573</v>
      </c>
      <c r="AR3" s="97" t="s">
        <v>574</v>
      </c>
      <c r="AS3" s="35" t="s">
        <v>575</v>
      </c>
    </row>
    <row r="4" s="3" customFormat="1" ht="96" customHeight="1" spans="1:45">
      <c r="A4" s="15">
        <v>1</v>
      </c>
      <c r="B4" s="16" t="s">
        <v>566</v>
      </c>
      <c r="C4" s="17">
        <v>200</v>
      </c>
      <c r="D4" s="18"/>
      <c r="E4" s="19"/>
      <c r="F4" s="20" t="s">
        <v>576</v>
      </c>
      <c r="H4" s="34" t="s">
        <v>52</v>
      </c>
      <c r="I4" s="34" t="s">
        <v>54</v>
      </c>
      <c r="K4" s="34" t="s">
        <v>52</v>
      </c>
      <c r="L4" s="34" t="s">
        <v>300</v>
      </c>
      <c r="N4" s="34" t="s">
        <v>52</v>
      </c>
      <c r="O4" s="34" t="s">
        <v>54</v>
      </c>
      <c r="Q4" s="34" t="s">
        <v>52</v>
      </c>
      <c r="R4" s="34" t="s">
        <v>300</v>
      </c>
      <c r="T4" s="46" t="s">
        <v>52</v>
      </c>
      <c r="U4" s="46" t="s">
        <v>54</v>
      </c>
      <c r="W4" s="34" t="s">
        <v>52</v>
      </c>
      <c r="X4" s="34" t="s">
        <v>300</v>
      </c>
      <c r="Z4" s="46" t="s">
        <v>52</v>
      </c>
      <c r="AA4" s="46" t="s">
        <v>54</v>
      </c>
      <c r="AC4" s="34" t="s">
        <v>52</v>
      </c>
      <c r="AD4" s="34" t="s">
        <v>54</v>
      </c>
      <c r="AF4" s="34" t="s">
        <v>52</v>
      </c>
      <c r="AG4" s="34" t="s">
        <v>300</v>
      </c>
      <c r="AI4" s="34" t="s">
        <v>52</v>
      </c>
      <c r="AJ4" s="34" t="s">
        <v>300</v>
      </c>
      <c r="AL4" s="34" t="s">
        <v>52</v>
      </c>
      <c r="AM4" s="34" t="s">
        <v>300</v>
      </c>
      <c r="AO4" s="34" t="s">
        <v>52</v>
      </c>
      <c r="AP4" s="34" t="s">
        <v>577</v>
      </c>
      <c r="AR4" s="98" t="s">
        <v>52</v>
      </c>
      <c r="AS4" s="98" t="s">
        <v>54</v>
      </c>
    </row>
    <row r="5" s="3" customFormat="1" ht="63" customHeight="1" spans="1:47">
      <c r="A5" s="15">
        <v>2</v>
      </c>
      <c r="B5" s="16" t="s">
        <v>566</v>
      </c>
      <c r="C5" s="17"/>
      <c r="D5" s="18">
        <v>-100</v>
      </c>
      <c r="E5" s="19" t="s">
        <v>578</v>
      </c>
      <c r="F5" s="20"/>
      <c r="H5" s="34" t="s">
        <v>108</v>
      </c>
      <c r="I5" s="34">
        <v>200</v>
      </c>
      <c r="K5" s="3" t="s">
        <v>523</v>
      </c>
      <c r="L5" s="3">
        <v>-100</v>
      </c>
      <c r="N5" s="3" t="s">
        <v>244</v>
      </c>
      <c r="O5" s="3">
        <v>1000</v>
      </c>
      <c r="Q5" s="3" t="s">
        <v>579</v>
      </c>
      <c r="R5" s="3">
        <v>-100</v>
      </c>
      <c r="T5" s="3" t="s">
        <v>206</v>
      </c>
      <c r="U5" s="3">
        <v>200</v>
      </c>
      <c r="W5" s="3" t="s">
        <v>391</v>
      </c>
      <c r="X5" s="3">
        <v>-100</v>
      </c>
      <c r="Z5" s="3" t="s">
        <v>198</v>
      </c>
      <c r="AA5" s="3">
        <v>120</v>
      </c>
      <c r="AC5" s="3" t="s">
        <v>68</v>
      </c>
      <c r="AD5" s="3">
        <v>2000</v>
      </c>
      <c r="AF5" s="3" t="s">
        <v>403</v>
      </c>
      <c r="AG5" s="3">
        <v>-100</v>
      </c>
      <c r="AI5" s="3" t="s">
        <v>580</v>
      </c>
      <c r="AJ5" s="3">
        <v>-50</v>
      </c>
      <c r="AL5" s="3" t="s">
        <v>189</v>
      </c>
      <c r="AM5" s="3">
        <v>-50</v>
      </c>
      <c r="AO5" s="3" t="s">
        <v>108</v>
      </c>
      <c r="AP5" s="3">
        <v>700</v>
      </c>
      <c r="AR5" s="99" t="s">
        <v>108</v>
      </c>
      <c r="AS5" s="99">
        <v>900</v>
      </c>
      <c r="AT5" s="3" t="str">
        <f>VLOOKUP(AR5,[1]一线员工!$C$3:$J$900,1,0)</f>
        <v>罗亚南</v>
      </c>
      <c r="AU5" s="3" t="e">
        <f>VLOOKUP(AR5,[1]研发人员!$C$3:$F$70,1,0)</f>
        <v>#N/A</v>
      </c>
    </row>
    <row r="6" s="3" customFormat="1" ht="40.75" customHeight="1" spans="1:47">
      <c r="A6" s="15">
        <v>3</v>
      </c>
      <c r="B6" s="16" t="s">
        <v>567</v>
      </c>
      <c r="C6" s="17">
        <v>2000</v>
      </c>
      <c r="D6" s="18"/>
      <c r="E6" s="19"/>
      <c r="F6" s="20" t="s">
        <v>581</v>
      </c>
      <c r="I6" s="3">
        <f>SUM(I5:I5)</f>
        <v>200</v>
      </c>
      <c r="L6" s="3">
        <f>SUM(L5:L5)</f>
        <v>-100</v>
      </c>
      <c r="N6" s="3" t="s">
        <v>247</v>
      </c>
      <c r="O6" s="3">
        <v>1000</v>
      </c>
      <c r="R6" s="3">
        <f>SUM(R5:R5)</f>
        <v>-100</v>
      </c>
      <c r="T6" s="3" t="s">
        <v>185</v>
      </c>
      <c r="U6" s="3">
        <v>100</v>
      </c>
      <c r="W6" s="3" t="s">
        <v>407</v>
      </c>
      <c r="X6" s="3">
        <f>SUM(X5:X5)</f>
        <v>-100</v>
      </c>
      <c r="Z6" s="3" t="s">
        <v>476</v>
      </c>
      <c r="AA6" s="3">
        <v>120</v>
      </c>
      <c r="AD6" s="3">
        <f>SUM(AD5:AD5)</f>
        <v>2000</v>
      </c>
      <c r="AG6" s="3">
        <f>SUM(AG5:AG5)</f>
        <v>-100</v>
      </c>
      <c r="AJ6" s="3">
        <f>SUM(AJ5:AJ5)</f>
        <v>-50</v>
      </c>
      <c r="AL6" s="3" t="s">
        <v>206</v>
      </c>
      <c r="AM6" s="3">
        <v>-50</v>
      </c>
      <c r="AO6" s="3" t="s">
        <v>95</v>
      </c>
      <c r="AP6" s="3">
        <v>300</v>
      </c>
      <c r="AR6" s="3" t="s">
        <v>523</v>
      </c>
      <c r="AS6" s="3">
        <v>-100</v>
      </c>
      <c r="AT6" s="3" t="str">
        <f>VLOOKUP(AR6,[1]一线员工!$C$3:$J$900,1,0)</f>
        <v>曹钟果</v>
      </c>
      <c r="AU6" s="3" t="e">
        <f>VLOOKUP(AR6,[1]研发人员!$C$3:$F$70,1,0)</f>
        <v>#N/A</v>
      </c>
    </row>
    <row r="7" s="3" customFormat="1" ht="63" customHeight="1" spans="1:47">
      <c r="A7" s="15">
        <v>4</v>
      </c>
      <c r="B7" s="16" t="s">
        <v>582</v>
      </c>
      <c r="C7" s="17"/>
      <c r="D7" s="18">
        <v>-100</v>
      </c>
      <c r="E7" s="19" t="s">
        <v>583</v>
      </c>
      <c r="F7" s="20"/>
      <c r="O7" s="3">
        <f>SUM(O5:O6)</f>
        <v>2000</v>
      </c>
      <c r="T7" s="3" t="s">
        <v>400</v>
      </c>
      <c r="U7" s="3">
        <v>400</v>
      </c>
      <c r="X7" s="3">
        <f>SUM(X5:X6)</f>
        <v>-200</v>
      </c>
      <c r="Z7" s="3" t="s">
        <v>488</v>
      </c>
      <c r="AA7" s="3">
        <v>120</v>
      </c>
      <c r="AL7" s="3" t="s">
        <v>400</v>
      </c>
      <c r="AM7" s="3">
        <v>-50</v>
      </c>
      <c r="AP7" s="3">
        <f>SUM(AP5:AP5)</f>
        <v>700</v>
      </c>
      <c r="AR7" s="3" t="s">
        <v>244</v>
      </c>
      <c r="AS7" s="3">
        <v>1000</v>
      </c>
      <c r="AT7" s="3" t="e">
        <f>VLOOKUP(AR7,[1]一线员工!$C$3:$J$900,1,0)</f>
        <v>#N/A</v>
      </c>
      <c r="AU7" s="3" t="str">
        <f>VLOOKUP(AR7,[1]研发人员!$C$3:$F$70,1,0)</f>
        <v>张华</v>
      </c>
    </row>
    <row r="8" s="3" customFormat="1" ht="57" customHeight="1" spans="1:47">
      <c r="A8" s="15">
        <v>5</v>
      </c>
      <c r="B8" s="16" t="s">
        <v>568</v>
      </c>
      <c r="C8" s="76">
        <f>200+100+400+200+100*3+22*200+100</f>
        <v>5700</v>
      </c>
      <c r="D8" s="18"/>
      <c r="E8" s="19"/>
      <c r="F8" s="20" t="s">
        <v>584</v>
      </c>
      <c r="T8" s="3" t="s">
        <v>215</v>
      </c>
      <c r="U8" s="3">
        <v>200</v>
      </c>
      <c r="Z8" s="3" t="s">
        <v>481</v>
      </c>
      <c r="AA8" s="3">
        <v>120</v>
      </c>
      <c r="AL8" s="3" t="s">
        <v>270</v>
      </c>
      <c r="AM8" s="3">
        <v>-50</v>
      </c>
      <c r="AR8" s="3" t="s">
        <v>247</v>
      </c>
      <c r="AS8" s="3">
        <v>1000</v>
      </c>
      <c r="AT8" s="3" t="e">
        <f>VLOOKUP(AR8,[1]一线员工!$C$3:$J$900,1,0)</f>
        <v>#N/A</v>
      </c>
      <c r="AU8" s="3" t="str">
        <f>VLOOKUP(AR8,[1]研发人员!$C$3:$F$70,1,0)</f>
        <v>胡曾旋</v>
      </c>
    </row>
    <row r="9" s="3" customFormat="1" ht="63" customHeight="1" spans="1:47">
      <c r="A9" s="15">
        <v>6</v>
      </c>
      <c r="B9" s="16" t="s">
        <v>569</v>
      </c>
      <c r="C9" s="17"/>
      <c r="D9" s="18">
        <v>-200</v>
      </c>
      <c r="E9" s="19" t="s">
        <v>585</v>
      </c>
      <c r="F9" s="21"/>
      <c r="T9" s="3" t="s">
        <v>71</v>
      </c>
      <c r="U9" s="3">
        <v>100</v>
      </c>
      <c r="Z9" s="3" t="s">
        <v>586</v>
      </c>
      <c r="AA9" s="3">
        <v>120</v>
      </c>
      <c r="AL9" s="3" t="s">
        <v>68</v>
      </c>
      <c r="AM9" s="3">
        <v>-50</v>
      </c>
      <c r="AR9" s="3" t="s">
        <v>579</v>
      </c>
      <c r="AS9" s="3">
        <v>-100</v>
      </c>
      <c r="AT9" s="3" t="str">
        <f>VLOOKUP(AR9,[1]一线员工!$C$3:$J$900,1,0)</f>
        <v>张理佳</v>
      </c>
      <c r="AU9" s="3" t="e">
        <f>VLOOKUP(AR9,[1]研发人员!$C$3:$F$70,1,0)</f>
        <v>#N/A</v>
      </c>
    </row>
    <row r="10" s="3" customFormat="1" ht="78" customHeight="1" spans="1:47">
      <c r="A10" s="15">
        <v>7</v>
      </c>
      <c r="B10" s="16" t="s">
        <v>587</v>
      </c>
      <c r="C10" s="76">
        <f>14*4*30</f>
        <v>1680</v>
      </c>
      <c r="D10" s="18"/>
      <c r="E10" s="19"/>
      <c r="F10" s="21" t="s">
        <v>588</v>
      </c>
      <c r="T10" s="3" t="s">
        <v>259</v>
      </c>
      <c r="U10" s="3">
        <v>100</v>
      </c>
      <c r="Z10" s="3" t="s">
        <v>456</v>
      </c>
      <c r="AA10" s="3">
        <v>120</v>
      </c>
      <c r="AM10" s="3">
        <f>SUM(AM5:AM9)</f>
        <v>-250</v>
      </c>
      <c r="AR10" s="3" t="s">
        <v>206</v>
      </c>
      <c r="AS10" s="3">
        <f>200+120-50</f>
        <v>270</v>
      </c>
      <c r="AT10" s="3" t="str">
        <f>VLOOKUP(AR10,[1]一线员工!$C$3:$J$900,1,0)</f>
        <v>李慧玲</v>
      </c>
      <c r="AU10" s="3" t="e">
        <f>VLOOKUP(AR10,[1]研发人员!$C$3:$F$70,1,0)</f>
        <v>#N/A</v>
      </c>
    </row>
    <row r="11" s="1" customFormat="1" ht="40.75" customHeight="1" spans="1:47">
      <c r="A11" s="15">
        <v>8</v>
      </c>
      <c r="B11" s="1" t="s">
        <v>566</v>
      </c>
      <c r="C11" s="17">
        <v>2000</v>
      </c>
      <c r="D11" s="18"/>
      <c r="E11" s="19"/>
      <c r="F11" s="21" t="s">
        <v>589</v>
      </c>
      <c r="T11" s="1" t="s">
        <v>291</v>
      </c>
      <c r="U11" s="1">
        <v>100</v>
      </c>
      <c r="Z11" s="1" t="s">
        <v>495</v>
      </c>
      <c r="AA11" s="3">
        <v>120</v>
      </c>
      <c r="AR11" s="3" t="s">
        <v>185</v>
      </c>
      <c r="AS11" s="3">
        <v>100</v>
      </c>
      <c r="AT11" s="3" t="e">
        <f>VLOOKUP(AR11,[1]一线员工!$C$3:$J$900,1,0)</f>
        <v>#N/A</v>
      </c>
      <c r="AU11" s="3" t="str">
        <f>VLOOKUP(AR11,[1]研发人员!$C$3:$F$70,1,0)</f>
        <v>范文榜</v>
      </c>
    </row>
    <row r="12" s="1" customFormat="1" ht="40.75" customHeight="1" spans="1:47">
      <c r="A12" s="15">
        <v>9</v>
      </c>
      <c r="B12" s="16" t="s">
        <v>570</v>
      </c>
      <c r="C12" s="17"/>
      <c r="D12" s="18">
        <v>-100</v>
      </c>
      <c r="E12" s="19" t="s">
        <v>590</v>
      </c>
      <c r="F12" s="21"/>
      <c r="T12" s="1" t="s">
        <v>488</v>
      </c>
      <c r="U12" s="1">
        <v>200</v>
      </c>
      <c r="Z12" s="1" t="s">
        <v>189</v>
      </c>
      <c r="AA12" s="3">
        <v>120</v>
      </c>
      <c r="AR12" s="3" t="s">
        <v>400</v>
      </c>
      <c r="AS12" s="3">
        <f>400-50+120</f>
        <v>470</v>
      </c>
      <c r="AT12" s="3" t="e">
        <f>VLOOKUP(AR12,[1]一线员工!$C$3:$J$900,1,0)</f>
        <v>#N/A</v>
      </c>
      <c r="AU12" s="3" t="str">
        <f>VLOOKUP(AR12,[1]研发人员!$C$3:$F$70,1,0)</f>
        <v>肖燕丹</v>
      </c>
    </row>
    <row r="13" s="1" customFormat="1" ht="40.75" customHeight="1" spans="1:47">
      <c r="A13" s="15">
        <v>10</v>
      </c>
      <c r="B13" s="22" t="s">
        <v>571</v>
      </c>
      <c r="C13" s="17"/>
      <c r="D13" s="18">
        <v>-50</v>
      </c>
      <c r="E13" s="19" t="s">
        <v>591</v>
      </c>
      <c r="F13" s="20"/>
      <c r="T13" s="1" t="s">
        <v>479</v>
      </c>
      <c r="U13" s="1">
        <v>200</v>
      </c>
      <c r="Z13" s="1" t="s">
        <v>59</v>
      </c>
      <c r="AA13" s="3">
        <v>120</v>
      </c>
      <c r="AR13" s="3" t="s">
        <v>215</v>
      </c>
      <c r="AS13" s="3">
        <f>200+120</f>
        <v>320</v>
      </c>
      <c r="AT13" s="3" t="str">
        <f>VLOOKUP(AR13,[1]一线员工!$C$3:$J$900,1,0)</f>
        <v>郭新龙</v>
      </c>
      <c r="AU13" s="3" t="e">
        <f>VLOOKUP(AR13,[1]研发人员!$C$3:$F$70,1,0)</f>
        <v>#N/A</v>
      </c>
    </row>
    <row r="14" s="1" customFormat="1" ht="40.75" customHeight="1" spans="1:47">
      <c r="A14" s="15">
        <v>11</v>
      </c>
      <c r="B14" s="22" t="s">
        <v>592</v>
      </c>
      <c r="C14" s="17"/>
      <c r="D14" s="18">
        <v>-250</v>
      </c>
      <c r="E14" s="21" t="s">
        <v>593</v>
      </c>
      <c r="F14" s="20"/>
      <c r="T14" s="1" t="s">
        <v>492</v>
      </c>
      <c r="U14" s="1">
        <v>200</v>
      </c>
      <c r="Z14" s="1" t="s">
        <v>206</v>
      </c>
      <c r="AA14" s="3">
        <v>120</v>
      </c>
      <c r="AR14" s="3" t="s">
        <v>71</v>
      </c>
      <c r="AS14" s="3">
        <v>100</v>
      </c>
      <c r="AT14" s="3" t="e">
        <f>VLOOKUP(AR14,[1]一线员工!$C$3:$J$900,1,0)</f>
        <v>#N/A</v>
      </c>
      <c r="AU14" s="3" t="e">
        <f>VLOOKUP(AR14,[1]研发人员!$C$3:$F$70,1,0)</f>
        <v>#N/A</v>
      </c>
    </row>
    <row r="15" s="1" customFormat="1" ht="51" customHeight="1" spans="1:47">
      <c r="A15" s="15">
        <v>12</v>
      </c>
      <c r="B15" s="22" t="s">
        <v>573</v>
      </c>
      <c r="C15" s="17">
        <v>1000</v>
      </c>
      <c r="D15" s="18"/>
      <c r="E15" s="19"/>
      <c r="F15" s="20" t="s">
        <v>594</v>
      </c>
      <c r="T15" s="1" t="s">
        <v>481</v>
      </c>
      <c r="U15" s="1">
        <v>200</v>
      </c>
      <c r="Z15" s="1" t="s">
        <v>215</v>
      </c>
      <c r="AA15" s="3">
        <v>120</v>
      </c>
      <c r="AR15" s="3" t="s">
        <v>259</v>
      </c>
      <c r="AS15" s="3">
        <v>100</v>
      </c>
      <c r="AT15" s="3" t="e">
        <f>VLOOKUP(AR15,[1]一线员工!$C$3:$J$900,1,0)</f>
        <v>#N/A</v>
      </c>
      <c r="AU15" s="3" t="str">
        <f>VLOOKUP(AR15,[1]研发人员!$C$3:$F$70,1,0)</f>
        <v>杨甜</v>
      </c>
    </row>
    <row r="16" s="1" customFormat="1" ht="40.75" customHeight="1" spans="1:47">
      <c r="A16" s="15"/>
      <c r="B16" s="22"/>
      <c r="C16" s="17"/>
      <c r="D16" s="18"/>
      <c r="E16" s="19"/>
      <c r="F16" s="20"/>
      <c r="T16" s="1" t="s">
        <v>586</v>
      </c>
      <c r="U16" s="1">
        <v>200</v>
      </c>
      <c r="Z16" s="1" t="s">
        <v>466</v>
      </c>
      <c r="AA16" s="3">
        <v>120</v>
      </c>
      <c r="AR16" s="1" t="s">
        <v>291</v>
      </c>
      <c r="AS16" s="1">
        <v>100</v>
      </c>
      <c r="AT16" s="3" t="e">
        <f>VLOOKUP(AR16,[1]一线员工!$C$3:$J$900,1,0)</f>
        <v>#N/A</v>
      </c>
      <c r="AU16" s="3" t="str">
        <f>VLOOKUP(AR16,[1]研发人员!$C$3:$F$70,1,0)</f>
        <v>陈嘉琦</v>
      </c>
    </row>
    <row r="17" s="1" customFormat="1" ht="30" customHeight="1" spans="1:47">
      <c r="A17" s="15"/>
      <c r="B17" s="22"/>
      <c r="C17" s="17"/>
      <c r="D17" s="18"/>
      <c r="E17" s="19"/>
      <c r="F17" s="20"/>
      <c r="T17" s="1" t="s">
        <v>456</v>
      </c>
      <c r="U17" s="1">
        <v>200</v>
      </c>
      <c r="Z17" s="1" t="s">
        <v>400</v>
      </c>
      <c r="AA17" s="3">
        <v>120</v>
      </c>
      <c r="AR17" s="1" t="s">
        <v>488</v>
      </c>
      <c r="AS17" s="1">
        <f t="shared" ref="AS17:AS22" si="0">200+120</f>
        <v>320</v>
      </c>
      <c r="AT17" s="3" t="str">
        <f>VLOOKUP(AR17,[1]一线员工!$C$3:$J$900,1,0)</f>
        <v>王正涛</v>
      </c>
      <c r="AU17" s="3" t="e">
        <f>VLOOKUP(AR17,[1]研发人员!$C$3:$F$70,1,0)</f>
        <v>#N/A</v>
      </c>
    </row>
    <row r="18" s="1" customFormat="1" ht="28" customHeight="1" spans="1:47">
      <c r="A18" s="23" t="s">
        <v>12</v>
      </c>
      <c r="B18" s="24"/>
      <c r="C18" s="25">
        <f>SUM(C4:C17)</f>
        <v>12580</v>
      </c>
      <c r="D18" s="25">
        <f>SUM(D4:D17)</f>
        <v>-800</v>
      </c>
      <c r="E18" s="26"/>
      <c r="F18" s="26"/>
      <c r="T18" s="1" t="s">
        <v>487</v>
      </c>
      <c r="U18" s="1">
        <v>200</v>
      </c>
      <c r="Z18" s="1" t="s">
        <v>417</v>
      </c>
      <c r="AA18" s="3">
        <v>120</v>
      </c>
      <c r="AR18" s="1" t="s">
        <v>479</v>
      </c>
      <c r="AS18" s="1">
        <v>200</v>
      </c>
      <c r="AT18" s="3" t="str">
        <f>VLOOKUP(AR18,[1]一线员工!$C$3:$J$900,1,0)</f>
        <v>戴立娟</v>
      </c>
      <c r="AU18" s="3" t="e">
        <f>VLOOKUP(AR18,[1]研发人员!$C$3:$F$70,1,0)</f>
        <v>#N/A</v>
      </c>
    </row>
    <row r="19" s="1" customFormat="1" ht="27" customHeight="1" spans="1:47">
      <c r="A19" s="2"/>
      <c r="B19" s="27"/>
      <c r="C19" s="28"/>
      <c r="D19" s="28"/>
      <c r="E19" s="29"/>
      <c r="F19" s="3"/>
      <c r="T19" s="1" t="s">
        <v>495</v>
      </c>
      <c r="U19" s="1">
        <v>200</v>
      </c>
      <c r="AA19" s="1">
        <f>SUM(AA5:AA18)</f>
        <v>1680</v>
      </c>
      <c r="AR19" s="1" t="s">
        <v>492</v>
      </c>
      <c r="AS19" s="1">
        <v>200</v>
      </c>
      <c r="AT19" s="3" t="str">
        <f>VLOOKUP(AR19,[1]一线员工!$C$3:$J$900,1,0)</f>
        <v>申喜华</v>
      </c>
      <c r="AU19" s="3" t="e">
        <f>VLOOKUP(AR19,[1]研发人员!$C$3:$F$70,1,0)</f>
        <v>#N/A</v>
      </c>
    </row>
    <row r="20" s="1" customFormat="1" ht="27" customHeight="1" spans="1:47">
      <c r="A20" s="5"/>
      <c r="B20" s="6"/>
      <c r="C20" s="30" t="s">
        <v>13</v>
      </c>
      <c r="D20" s="30" t="s">
        <v>242</v>
      </c>
      <c r="E20" s="31" t="s">
        <v>355</v>
      </c>
      <c r="F20" s="30" t="s">
        <v>16</v>
      </c>
      <c r="T20" s="1" t="s">
        <v>389</v>
      </c>
      <c r="U20" s="1">
        <v>200</v>
      </c>
      <c r="AR20" s="1" t="s">
        <v>481</v>
      </c>
      <c r="AS20" s="1">
        <f t="shared" si="0"/>
        <v>320</v>
      </c>
      <c r="AT20" s="3" t="str">
        <f>VLOOKUP(AR20,[1]一线员工!$C$3:$J$900,1,0)</f>
        <v>彭冬喜</v>
      </c>
      <c r="AU20" s="3" t="e">
        <f>VLOOKUP(AR20,[1]研发人员!$C$3:$F$70,1,0)</f>
        <v>#N/A</v>
      </c>
    </row>
    <row r="21" s="1" customFormat="1" ht="27" customHeight="1" spans="1:47">
      <c r="A21" s="5"/>
      <c r="B21" s="6"/>
      <c r="C21" s="32">
        <f>C18+D18</f>
        <v>11780</v>
      </c>
      <c r="D21" s="7"/>
      <c r="T21" s="1" t="s">
        <v>211</v>
      </c>
      <c r="U21" s="1">
        <v>200</v>
      </c>
      <c r="AR21" s="1" t="s">
        <v>586</v>
      </c>
      <c r="AS21" s="1">
        <f t="shared" si="0"/>
        <v>320</v>
      </c>
      <c r="AT21" s="3" t="str">
        <f>VLOOKUP(AR21,[1]一线员工!$C$3:$J$900,1,0)</f>
        <v>胡君</v>
      </c>
      <c r="AU21" s="3" t="e">
        <f>VLOOKUP(AR21,[1]研发人员!$C$3:$F$70,1,0)</f>
        <v>#N/A</v>
      </c>
    </row>
    <row r="22" s="1" customFormat="1" ht="27" customHeight="1" spans="1:47">
      <c r="A22" s="5"/>
      <c r="B22" s="6"/>
      <c r="C22" s="7"/>
      <c r="D22" s="7"/>
      <c r="T22" s="1" t="s">
        <v>194</v>
      </c>
      <c r="U22" s="1">
        <v>200</v>
      </c>
      <c r="AR22" s="1" t="s">
        <v>456</v>
      </c>
      <c r="AS22" s="1">
        <f t="shared" si="0"/>
        <v>320</v>
      </c>
      <c r="AT22" s="3" t="str">
        <f>VLOOKUP(AR22,[1]一线员工!$C$3:$J$900,1,0)</f>
        <v>李鹏程</v>
      </c>
      <c r="AU22" s="3" t="e">
        <f>VLOOKUP(AR22,[1]研发人员!$C$3:$F$70,1,0)</f>
        <v>#N/A</v>
      </c>
    </row>
    <row r="23" s="1" customFormat="1" ht="27" customHeight="1" spans="1:47">
      <c r="A23" s="5"/>
      <c r="B23" s="6"/>
      <c r="C23" s="7"/>
      <c r="D23" s="7"/>
      <c r="T23" s="1" t="s">
        <v>204</v>
      </c>
      <c r="U23" s="1">
        <v>200</v>
      </c>
      <c r="AR23" s="1" t="s">
        <v>487</v>
      </c>
      <c r="AS23" s="1">
        <v>200</v>
      </c>
      <c r="AT23" s="3" t="str">
        <f>VLOOKUP(AR23,[1]一线员工!$C$3:$J$900,1,0)</f>
        <v>陈爱军</v>
      </c>
      <c r="AU23" s="3" t="e">
        <f>VLOOKUP(AR23,[1]研发人员!$C$3:$F$70,1,0)</f>
        <v>#N/A</v>
      </c>
    </row>
    <row r="24" s="1" customFormat="1" ht="27" customHeight="1" spans="1:47">
      <c r="A24" s="5"/>
      <c r="B24" s="6"/>
      <c r="C24" s="7"/>
      <c r="D24" s="7"/>
      <c r="T24" s="1" t="s">
        <v>212</v>
      </c>
      <c r="U24" s="1">
        <v>200</v>
      </c>
      <c r="AR24" s="1" t="s">
        <v>495</v>
      </c>
      <c r="AS24" s="1">
        <f>200+120</f>
        <v>320</v>
      </c>
      <c r="AT24" s="3" t="str">
        <f>VLOOKUP(AR24,[1]一线员工!$C$3:$J$900,1,0)</f>
        <v>张彬文</v>
      </c>
      <c r="AU24" s="3" t="e">
        <f>VLOOKUP(AR24,[1]研发人员!$C$3:$F$70,1,0)</f>
        <v>#N/A</v>
      </c>
    </row>
    <row r="25" s="1" customFormat="1" ht="27" customHeight="1" spans="1:47">
      <c r="A25" s="5"/>
      <c r="B25" s="6"/>
      <c r="C25" s="7"/>
      <c r="D25" s="7"/>
      <c r="T25" s="1" t="s">
        <v>99</v>
      </c>
      <c r="U25" s="1">
        <v>200</v>
      </c>
      <c r="AR25" s="1" t="s">
        <v>389</v>
      </c>
      <c r="AS25" s="1">
        <v>200</v>
      </c>
      <c r="AT25" s="3" t="str">
        <f>VLOOKUP(AR25,[1]一线员工!$C$3:$J$900,1,0)</f>
        <v>张天佑</v>
      </c>
      <c r="AU25" s="3" t="e">
        <f>VLOOKUP(AR25,[1]研发人员!$C$3:$F$70,1,0)</f>
        <v>#N/A</v>
      </c>
    </row>
    <row r="26" s="1" customFormat="1" ht="27" customHeight="1" spans="1:47">
      <c r="A26" s="5"/>
      <c r="B26" s="6"/>
      <c r="C26" s="7"/>
      <c r="D26" s="7"/>
      <c r="T26" s="1" t="s">
        <v>466</v>
      </c>
      <c r="U26" s="1">
        <v>200</v>
      </c>
      <c r="AR26" s="1" t="s">
        <v>211</v>
      </c>
      <c r="AS26" s="1">
        <v>200</v>
      </c>
      <c r="AT26" s="3" t="str">
        <f>VLOOKUP(AR26,[1]一线员工!$C$3:$J$900,1,0)</f>
        <v>蒋正林</v>
      </c>
      <c r="AU26" s="3" t="e">
        <f>VLOOKUP(AR26,[1]研发人员!$C$3:$F$70,1,0)</f>
        <v>#N/A</v>
      </c>
    </row>
    <row r="27" s="1" customFormat="1" ht="27" customHeight="1" spans="1:47">
      <c r="A27" s="5"/>
      <c r="B27" s="6"/>
      <c r="C27" s="7"/>
      <c r="D27" s="7"/>
      <c r="T27" s="1" t="s">
        <v>595</v>
      </c>
      <c r="U27" s="1">
        <v>200</v>
      </c>
      <c r="AR27" s="1" t="s">
        <v>194</v>
      </c>
      <c r="AS27" s="1">
        <v>200</v>
      </c>
      <c r="AT27" s="3" t="str">
        <f>VLOOKUP(AR27,[1]一线员工!$C$3:$J$900,1,0)</f>
        <v>吴国秋</v>
      </c>
      <c r="AU27" s="3" t="e">
        <f>VLOOKUP(AR27,[1]研发人员!$C$3:$F$70,1,0)</f>
        <v>#N/A</v>
      </c>
    </row>
    <row r="28" s="1" customFormat="1" ht="27" customHeight="1" spans="1:47">
      <c r="A28" s="5"/>
      <c r="B28" s="6"/>
      <c r="C28" s="7"/>
      <c r="D28" s="7"/>
      <c r="T28" s="1" t="s">
        <v>438</v>
      </c>
      <c r="U28" s="1">
        <v>200</v>
      </c>
      <c r="AR28" s="1" t="s">
        <v>204</v>
      </c>
      <c r="AS28" s="1">
        <v>200</v>
      </c>
      <c r="AT28" s="3" t="str">
        <f>VLOOKUP(AR28,[1]一线员工!$C$3:$J$900,1,0)</f>
        <v>吴朝夕</v>
      </c>
      <c r="AU28" s="3" t="e">
        <f>VLOOKUP(AR28,[1]研发人员!$C$3:$F$70,1,0)</f>
        <v>#N/A</v>
      </c>
    </row>
    <row r="29" s="1" customFormat="1" spans="1:47">
      <c r="A29" s="5"/>
      <c r="B29" s="6"/>
      <c r="C29" s="7"/>
      <c r="D29" s="7"/>
      <c r="T29" s="1" t="s">
        <v>417</v>
      </c>
      <c r="U29" s="1">
        <v>200</v>
      </c>
      <c r="AR29" s="1" t="s">
        <v>212</v>
      </c>
      <c r="AS29" s="1">
        <v>200</v>
      </c>
      <c r="AT29" s="3" t="str">
        <f>VLOOKUP(AR29,[1]一线员工!$C$3:$J$900,1,0)</f>
        <v>陈兴艳</v>
      </c>
      <c r="AU29" s="3" t="e">
        <f>VLOOKUP(AR29,[1]研发人员!$C$3:$F$70,1,0)</f>
        <v>#N/A</v>
      </c>
    </row>
    <row r="30" s="1" customFormat="1" spans="1:47">
      <c r="A30" s="5"/>
      <c r="B30" s="6"/>
      <c r="C30" s="7"/>
      <c r="D30" s="7"/>
      <c r="T30" s="1" t="s">
        <v>462</v>
      </c>
      <c r="U30" s="1">
        <v>200</v>
      </c>
      <c r="AR30" s="1" t="s">
        <v>99</v>
      </c>
      <c r="AS30" s="1">
        <v>200</v>
      </c>
      <c r="AT30" s="3" t="str">
        <f>VLOOKUP(AR30,[1]一线员工!$C$3:$J$900,1,0)</f>
        <v>冉景斌</v>
      </c>
      <c r="AU30" s="3" t="e">
        <f>VLOOKUP(AR30,[1]研发人员!$C$3:$F$70,1,0)</f>
        <v>#N/A</v>
      </c>
    </row>
    <row r="31" s="1" customFormat="1" spans="1:47">
      <c r="A31" s="5"/>
      <c r="B31" s="6"/>
      <c r="C31" s="7"/>
      <c r="D31" s="7"/>
      <c r="T31" s="1" t="s">
        <v>496</v>
      </c>
      <c r="U31" s="1">
        <v>200</v>
      </c>
      <c r="AR31" s="1" t="s">
        <v>466</v>
      </c>
      <c r="AS31" s="1">
        <f>200+120</f>
        <v>320</v>
      </c>
      <c r="AT31" s="3" t="str">
        <f>VLOOKUP(AR31,[1]一线员工!$C$3:$J$900,1,0)</f>
        <v>王西明</v>
      </c>
      <c r="AU31" s="3" t="e">
        <f>VLOOKUP(AR31,[1]研发人员!$C$3:$F$70,1,0)</f>
        <v>#N/A</v>
      </c>
    </row>
    <row r="32" s="1" customFormat="1" spans="1:47">
      <c r="A32" s="5"/>
      <c r="B32" s="6"/>
      <c r="C32" s="7"/>
      <c r="D32" s="7"/>
      <c r="T32" s="1" t="s">
        <v>246</v>
      </c>
      <c r="U32" s="1">
        <v>200</v>
      </c>
      <c r="AR32" s="1" t="s">
        <v>595</v>
      </c>
      <c r="AS32" s="1">
        <v>200</v>
      </c>
      <c r="AT32" s="3" t="str">
        <f>VLOOKUP(AR32,[1]一线员工!$C$3:$J$900,1,0)</f>
        <v>罗智君</v>
      </c>
      <c r="AU32" s="3" t="e">
        <f>VLOOKUP(AR32,[1]研发人员!$C$3:$F$70,1,0)</f>
        <v>#N/A</v>
      </c>
    </row>
    <row r="33" s="1" customFormat="1" spans="1:47">
      <c r="A33" s="5"/>
      <c r="B33" s="6"/>
      <c r="C33" s="7"/>
      <c r="D33" s="7"/>
      <c r="T33" s="1" t="s">
        <v>425</v>
      </c>
      <c r="U33" s="1">
        <v>200</v>
      </c>
      <c r="AR33" s="1" t="s">
        <v>438</v>
      </c>
      <c r="AS33" s="1">
        <v>200</v>
      </c>
      <c r="AT33" s="3" t="str">
        <f>VLOOKUP(AR33,[1]一线员工!$C$3:$J$900,1,0)</f>
        <v>旷巧平</v>
      </c>
      <c r="AU33" s="3" t="e">
        <f>VLOOKUP(AR33,[1]研发人员!$C$3:$F$70,1,0)</f>
        <v>#N/A</v>
      </c>
    </row>
    <row r="34" s="1" customFormat="1" spans="1:47">
      <c r="A34" s="5"/>
      <c r="B34" s="6"/>
      <c r="C34" s="7"/>
      <c r="D34" s="7"/>
      <c r="T34" s="1" t="s">
        <v>271</v>
      </c>
      <c r="U34" s="1">
        <v>100</v>
      </c>
      <c r="AR34" s="1" t="s">
        <v>417</v>
      </c>
      <c r="AS34" s="1">
        <f>200+120</f>
        <v>320</v>
      </c>
      <c r="AT34" s="3" t="str">
        <f>VLOOKUP(AR34,[1]一线员工!$C$3:$J$900,1,0)</f>
        <v>刘建华</v>
      </c>
      <c r="AU34" s="3" t="e">
        <f>VLOOKUP(AR34,[1]研发人员!$C$3:$F$70,1,0)</f>
        <v>#N/A</v>
      </c>
    </row>
    <row r="35" s="1" customFormat="1" spans="1:47">
      <c r="A35" s="5"/>
      <c r="B35" s="6"/>
      <c r="C35" s="7"/>
      <c r="D35" s="7"/>
      <c r="U35" s="1">
        <f>SUM(U5:U34)</f>
        <v>5700</v>
      </c>
      <c r="AR35" s="1" t="s">
        <v>462</v>
      </c>
      <c r="AS35" s="1">
        <v>200</v>
      </c>
      <c r="AT35" s="3" t="str">
        <f>VLOOKUP(AR35,[1]一线员工!$C$3:$J$900,1,0)</f>
        <v>岑世红</v>
      </c>
      <c r="AU35" s="3" t="e">
        <f>VLOOKUP(AR35,[1]研发人员!$C$3:$F$70,1,0)</f>
        <v>#N/A</v>
      </c>
    </row>
    <row r="36" s="1" customFormat="1" spans="1:47">
      <c r="A36" s="5"/>
      <c r="B36" s="6"/>
      <c r="C36" s="7"/>
      <c r="D36" s="7"/>
      <c r="AR36" s="1" t="s">
        <v>496</v>
      </c>
      <c r="AS36" s="1">
        <v>200</v>
      </c>
      <c r="AT36" s="3" t="str">
        <f>VLOOKUP(AR36,[1]一线员工!$C$3:$J$900,1,0)</f>
        <v>王冬连</v>
      </c>
      <c r="AU36" s="3" t="e">
        <f>VLOOKUP(AR36,[1]研发人员!$C$3:$F$70,1,0)</f>
        <v>#N/A</v>
      </c>
    </row>
    <row r="37" s="1" customFormat="1" spans="1:47">
      <c r="A37" s="5"/>
      <c r="B37" s="6"/>
      <c r="C37" s="7"/>
      <c r="D37" s="7"/>
      <c r="AR37" s="1" t="s">
        <v>246</v>
      </c>
      <c r="AS37" s="1">
        <v>200</v>
      </c>
      <c r="AT37" s="3" t="str">
        <f>VLOOKUP(AR37,[1]一线员工!$C$3:$J$900,1,0)</f>
        <v>郭正军</v>
      </c>
      <c r="AU37" s="3" t="e">
        <f>VLOOKUP(AR37,[1]研发人员!$C$3:$F$70,1,0)</f>
        <v>#N/A</v>
      </c>
    </row>
    <row r="38" s="1" customFormat="1" spans="1:47">
      <c r="A38" s="5"/>
      <c r="B38" s="6"/>
      <c r="C38" s="7"/>
      <c r="D38" s="7"/>
      <c r="AR38" s="1" t="s">
        <v>425</v>
      </c>
      <c r="AS38" s="1">
        <v>200</v>
      </c>
      <c r="AT38" s="3" t="str">
        <f>VLOOKUP(AR38,[1]一线员工!$C$3:$J$900,1,0)</f>
        <v>黄永平</v>
      </c>
      <c r="AU38" s="3" t="e">
        <f>VLOOKUP(AR38,[1]研发人员!$C$3:$F$70,1,0)</f>
        <v>#N/A</v>
      </c>
    </row>
    <row r="39" s="4" customFormat="1" spans="1:16328">
      <c r="A39" s="5"/>
      <c r="B39" s="6"/>
      <c r="C39" s="7"/>
      <c r="D39" s="7"/>
      <c r="E39" s="1"/>
      <c r="F39" s="1"/>
      <c r="AR39" s="3" t="s">
        <v>391</v>
      </c>
      <c r="AS39" s="3">
        <v>-100</v>
      </c>
      <c r="AT39" s="3" t="str">
        <f>VLOOKUP(AR39,[1]一线员工!$C$3:$J$900,1,0)</f>
        <v>杨逸清</v>
      </c>
      <c r="AU39" s="3" t="e">
        <f>VLOOKUP(AR39,[1]研发人员!$C$3:$F$70,1,0)</f>
        <v>#N/A</v>
      </c>
      <c r="XCR39"/>
      <c r="XCS39"/>
      <c r="XCT39"/>
      <c r="XCU39" s="1"/>
      <c r="XCV39" s="1"/>
      <c r="XCW39" s="1"/>
      <c r="XCX39" s="1"/>
      <c r="XCY39" s="1"/>
      <c r="XCZ39" s="1"/>
    </row>
    <row r="40" s="4" customFormat="1" spans="1:16328">
      <c r="A40" s="5"/>
      <c r="B40" s="6"/>
      <c r="C40" s="7"/>
      <c r="D40" s="7"/>
      <c r="E40" s="1"/>
      <c r="F40" s="1"/>
      <c r="AR40" s="3" t="s">
        <v>407</v>
      </c>
      <c r="AS40" s="3">
        <f>SUM(AS39:AS39)</f>
        <v>-100</v>
      </c>
      <c r="AT40" s="3" t="str">
        <f>VLOOKUP(AR40,[1]一线员工!$C$3:$J$900,1,0)</f>
        <v>柏文辉</v>
      </c>
      <c r="AU40" s="3" t="e">
        <f>VLOOKUP(AR40,[1]研发人员!$C$3:$F$70,1,0)</f>
        <v>#N/A</v>
      </c>
      <c r="XCR40"/>
      <c r="XCS40"/>
      <c r="XCT40"/>
      <c r="XCU40" s="1"/>
      <c r="XCV40" s="1"/>
      <c r="XCW40" s="1"/>
      <c r="XCX40" s="1"/>
      <c r="XCY40" s="1"/>
      <c r="XCZ40" s="1"/>
    </row>
    <row r="41" s="4" customFormat="1" spans="1:16328">
      <c r="A41" s="5"/>
      <c r="B41" s="6"/>
      <c r="C41" s="7"/>
      <c r="D41" s="7"/>
      <c r="E41" s="1"/>
      <c r="F41" s="1"/>
      <c r="AR41" s="3" t="s">
        <v>198</v>
      </c>
      <c r="AS41" s="3">
        <v>120</v>
      </c>
      <c r="AT41" s="3" t="str">
        <f>VLOOKUP(AR41,[1]一线员工!$C$3:$J$900,1,0)</f>
        <v>张迪辉</v>
      </c>
      <c r="AU41" s="3" t="e">
        <f>VLOOKUP(AR41,[1]研发人员!$C$3:$F$70,1,0)</f>
        <v>#N/A</v>
      </c>
      <c r="XCR41"/>
      <c r="XCS41"/>
      <c r="XCT41"/>
      <c r="XCU41" s="1"/>
      <c r="XCV41" s="1"/>
      <c r="XCW41" s="1"/>
      <c r="XCX41" s="1"/>
      <c r="XCY41" s="1"/>
      <c r="XCZ41" s="1"/>
    </row>
    <row r="42" s="4" customFormat="1" spans="1:16328">
      <c r="A42" s="5"/>
      <c r="B42" s="6"/>
      <c r="C42" s="7"/>
      <c r="D42" s="7"/>
      <c r="E42" s="1"/>
      <c r="F42" s="1"/>
      <c r="AR42" s="3" t="s">
        <v>476</v>
      </c>
      <c r="AS42" s="3">
        <v>120</v>
      </c>
      <c r="AT42" s="3" t="str">
        <f>VLOOKUP(AR42,[1]一线员工!$C$3:$J$900,1,0)</f>
        <v>王虎彪</v>
      </c>
      <c r="AU42" s="3" t="e">
        <f>VLOOKUP(AR42,[1]研发人员!$C$3:$F$70,1,0)</f>
        <v>#N/A</v>
      </c>
      <c r="XCR42"/>
      <c r="XCS42"/>
      <c r="XCT42"/>
      <c r="XCU42" s="1"/>
      <c r="XCV42" s="1"/>
      <c r="XCW42" s="1"/>
      <c r="XCX42" s="1"/>
      <c r="XCY42" s="1"/>
      <c r="XCZ42" s="1"/>
    </row>
    <row r="43" s="4" customFormat="1" spans="1:16328">
      <c r="A43" s="5"/>
      <c r="B43" s="6"/>
      <c r="C43" s="7"/>
      <c r="D43" s="7"/>
      <c r="E43" s="1"/>
      <c r="F43" s="1"/>
      <c r="AR43" s="1" t="s">
        <v>189</v>
      </c>
      <c r="AS43" s="3">
        <f>120-50</f>
        <v>70</v>
      </c>
      <c r="AT43" s="3" t="e">
        <f>VLOOKUP(AR43,[1]一线员工!$C$3:$J$900,1,0)</f>
        <v>#N/A</v>
      </c>
      <c r="AU43" s="3" t="str">
        <f>VLOOKUP(AR43,[1]研发人员!$C$3:$F$70,1,0)</f>
        <v>赵新辉</v>
      </c>
      <c r="XCR43"/>
      <c r="XCS43"/>
      <c r="XCT43"/>
      <c r="XCU43" s="1"/>
      <c r="XCV43" s="1"/>
      <c r="XCW43" s="1"/>
      <c r="XCX43" s="1"/>
      <c r="XCY43" s="1"/>
      <c r="XCZ43" s="1"/>
    </row>
    <row r="44" s="4" customFormat="1" spans="1:16328">
      <c r="A44" s="5"/>
      <c r="B44" s="6"/>
      <c r="C44" s="7"/>
      <c r="D44" s="7"/>
      <c r="E44" s="1"/>
      <c r="F44" s="1"/>
      <c r="AR44" s="1" t="s">
        <v>59</v>
      </c>
      <c r="AS44" s="3">
        <v>120</v>
      </c>
      <c r="AT44" s="3" t="str">
        <f>VLOOKUP(AR44,[1]一线员工!$C$3:$J$900,1,0)</f>
        <v>钟彪</v>
      </c>
      <c r="AU44" s="3" t="e">
        <f>VLOOKUP(AR44,[1]研发人员!$C$3:$F$70,1,0)</f>
        <v>#N/A</v>
      </c>
      <c r="XCR44"/>
      <c r="XCS44"/>
      <c r="XCT44"/>
      <c r="XCU44" s="1"/>
      <c r="XCV44" s="1"/>
      <c r="XCW44" s="1"/>
      <c r="XCX44" s="1"/>
      <c r="XCY44" s="1"/>
      <c r="XCZ44" s="1"/>
    </row>
    <row r="45" s="4" customFormat="1" spans="1:16328">
      <c r="A45" s="5"/>
      <c r="B45" s="6"/>
      <c r="C45" s="7"/>
      <c r="D45" s="7"/>
      <c r="E45" s="1"/>
      <c r="F45" s="1"/>
      <c r="AR45" s="3" t="s">
        <v>68</v>
      </c>
      <c r="AS45" s="3">
        <f>2000-50</f>
        <v>1950</v>
      </c>
      <c r="AT45" s="3" t="e">
        <f>VLOOKUP(AR45,[1]一线员工!$C$3:$J$900,1,0)</f>
        <v>#N/A</v>
      </c>
      <c r="AU45" s="3" t="str">
        <f>VLOOKUP(AR45,[1]研发人员!$C$3:$F$70,1,0)</f>
        <v>曹蜜</v>
      </c>
      <c r="XCR45"/>
      <c r="XCS45"/>
      <c r="XCT45"/>
      <c r="XCU45" s="1"/>
      <c r="XCV45" s="1"/>
      <c r="XCW45" s="1"/>
      <c r="XCX45" s="1"/>
      <c r="XCY45" s="1"/>
      <c r="XCZ45" s="1"/>
    </row>
    <row r="46" s="4" customFormat="1" spans="1:16328">
      <c r="A46" s="5"/>
      <c r="B46" s="6"/>
      <c r="C46" s="7"/>
      <c r="D46" s="7"/>
      <c r="E46" s="1"/>
      <c r="F46" s="1"/>
      <c r="AR46" s="3" t="s">
        <v>403</v>
      </c>
      <c r="AS46" s="3">
        <v>-100</v>
      </c>
      <c r="AT46" s="3" t="str">
        <f>VLOOKUP(AR46,[1]一线员工!$C$3:$J$900,1,0)</f>
        <v>胡涛麟</v>
      </c>
      <c r="AU46" s="3" t="e">
        <f>VLOOKUP(AR46,[1]研发人员!$C$3:$F$70,1,0)</f>
        <v>#N/A</v>
      </c>
      <c r="XCR46"/>
      <c r="XCS46"/>
      <c r="XCT46"/>
      <c r="XCU46" s="1"/>
      <c r="XCV46" s="1"/>
      <c r="XCW46" s="1"/>
      <c r="XCX46" s="1"/>
      <c r="XCY46" s="1"/>
      <c r="XCZ46" s="1"/>
    </row>
    <row r="47" s="4" customFormat="1" spans="1:16328">
      <c r="A47" s="5"/>
      <c r="B47" s="6"/>
      <c r="C47" s="7"/>
      <c r="D47" s="7"/>
      <c r="E47" s="1"/>
      <c r="F47" s="1"/>
      <c r="AR47" s="3" t="s">
        <v>580</v>
      </c>
      <c r="AS47" s="3">
        <v>-50</v>
      </c>
      <c r="AT47" s="3" t="str">
        <f>VLOOKUP(AR47,[1]一线员工!$C$3:$J$900,1,0)</f>
        <v>黄清梅</v>
      </c>
      <c r="AU47" s="3" t="e">
        <f>VLOOKUP(AR47,[1]研发人员!$C$3:$F$70,1,0)</f>
        <v>#N/A</v>
      </c>
      <c r="XCR47"/>
      <c r="XCS47"/>
      <c r="XCT47"/>
      <c r="XCU47" s="1"/>
      <c r="XCV47" s="1"/>
      <c r="XCW47" s="1"/>
      <c r="XCX47" s="1"/>
      <c r="XCY47" s="1"/>
      <c r="XCZ47" s="1"/>
    </row>
    <row r="48" s="4" customFormat="1" spans="1:16328">
      <c r="A48" s="5"/>
      <c r="B48" s="6"/>
      <c r="C48" s="7"/>
      <c r="D48" s="7"/>
      <c r="E48" s="1"/>
      <c r="F48" s="1"/>
      <c r="AR48" s="3" t="s">
        <v>270</v>
      </c>
      <c r="AS48" s="3">
        <v>-50</v>
      </c>
      <c r="AT48" s="3" t="e">
        <f>VLOOKUP(AR48,[1]一线员工!$C$3:$J$900,1,0)</f>
        <v>#N/A</v>
      </c>
      <c r="AU48" s="3" t="str">
        <f>VLOOKUP(AR48,[1]研发人员!$C$3:$F$70,1,0)</f>
        <v>张海波</v>
      </c>
      <c r="XCR48"/>
      <c r="XCS48"/>
      <c r="XCT48"/>
      <c r="XCU48" s="1"/>
      <c r="XCV48" s="1"/>
      <c r="XCW48" s="1"/>
      <c r="XCX48" s="1"/>
      <c r="XCY48" s="1"/>
      <c r="XCZ48" s="1"/>
    </row>
    <row r="49" s="4" customFormat="1" spans="1:16328">
      <c r="A49" s="5"/>
      <c r="B49" s="6"/>
      <c r="C49" s="7"/>
      <c r="D49" s="7"/>
      <c r="E49" s="1"/>
      <c r="F49" s="1"/>
      <c r="AR49" s="4" t="s">
        <v>271</v>
      </c>
      <c r="AS49" s="4">
        <v>100</v>
      </c>
      <c r="AT49" s="3"/>
      <c r="XCR49"/>
      <c r="XCS49"/>
      <c r="XCT49"/>
      <c r="XCU49" s="1"/>
      <c r="XCV49" s="1"/>
      <c r="XCW49" s="1"/>
      <c r="XCX49" s="1"/>
      <c r="XCY49" s="1"/>
      <c r="XCZ49" s="1"/>
    </row>
    <row r="50" s="4" customFormat="1" spans="1:16328">
      <c r="A50" s="5"/>
      <c r="B50" s="6"/>
      <c r="C50" s="7"/>
      <c r="D50" s="7"/>
      <c r="E50" s="1"/>
      <c r="F50" s="1"/>
      <c r="AR50" s="4" t="s">
        <v>95</v>
      </c>
      <c r="AS50" s="4">
        <v>300</v>
      </c>
      <c r="XCR50"/>
      <c r="XCS50"/>
      <c r="XCT50"/>
      <c r="XCU50" s="1"/>
      <c r="XCV50" s="1"/>
      <c r="XCW50" s="1"/>
      <c r="XCX50" s="1"/>
      <c r="XCY50" s="1"/>
      <c r="XCZ50" s="1"/>
    </row>
    <row r="51" s="4" customFormat="1" spans="1:16328">
      <c r="A51" s="5"/>
      <c r="B51" s="6"/>
      <c r="C51" s="7"/>
      <c r="D51" s="7"/>
      <c r="E51" s="1"/>
      <c r="F51" s="1"/>
      <c r="AS51" s="72">
        <f>SUM(AS5:AS50)</f>
        <v>11780</v>
      </c>
      <c r="XCR51"/>
      <c r="XCS51"/>
      <c r="XCT51"/>
      <c r="XCU51" s="1"/>
      <c r="XCV51" s="1"/>
      <c r="XCW51" s="1"/>
      <c r="XCX51" s="1"/>
      <c r="XCY51" s="1"/>
      <c r="XCZ51" s="1"/>
    </row>
    <row r="52" s="4" customFormat="1" spans="1:16328">
      <c r="A52" s="5"/>
      <c r="B52" s="6"/>
      <c r="C52" s="7"/>
      <c r="D52" s="7"/>
      <c r="E52" s="1"/>
      <c r="F52" s="1"/>
      <c r="AR52" s="4" t="s">
        <v>368</v>
      </c>
      <c r="AS52" s="4">
        <f>5840+1000</f>
        <v>6840</v>
      </c>
      <c r="XCR52"/>
      <c r="XCS52"/>
      <c r="XCT52"/>
      <c r="XCU52" s="1"/>
      <c r="XCV52" s="1"/>
      <c r="XCW52" s="1"/>
      <c r="XCX52" s="1"/>
      <c r="XCY52" s="1"/>
      <c r="XCZ52" s="1"/>
    </row>
    <row r="53" s="4" customFormat="1" spans="1:16328">
      <c r="A53" s="5"/>
      <c r="B53" s="6"/>
      <c r="C53" s="7"/>
      <c r="D53" s="7"/>
      <c r="E53" s="1"/>
      <c r="F53" s="1"/>
      <c r="AR53" s="4" t="s">
        <v>596</v>
      </c>
      <c r="AS53" s="4">
        <f>4740+100</f>
        <v>4840</v>
      </c>
      <c r="XCR53"/>
      <c r="XCS53"/>
      <c r="XCT53"/>
      <c r="XCU53" s="1"/>
      <c r="XCV53" s="1"/>
      <c r="XCW53" s="1"/>
      <c r="XCX53" s="1"/>
      <c r="XCY53" s="1"/>
      <c r="XCZ53" s="1"/>
    </row>
    <row r="54" s="4" customFormat="1" spans="1:16328">
      <c r="A54" s="5"/>
      <c r="B54" s="6"/>
      <c r="C54" s="7"/>
      <c r="D54" s="7"/>
      <c r="E54" s="1"/>
      <c r="F54" s="1"/>
      <c r="AR54" s="4" t="s">
        <v>484</v>
      </c>
      <c r="AS54" s="4">
        <v>100</v>
      </c>
      <c r="XCR54"/>
      <c r="XCS54"/>
      <c r="XCT54"/>
      <c r="XCU54" s="1"/>
      <c r="XCV54" s="1"/>
      <c r="XCW54" s="1"/>
      <c r="XCX54" s="1"/>
      <c r="XCY54" s="1"/>
      <c r="XCZ54" s="1"/>
    </row>
    <row r="55" s="4" customFormat="1" spans="1:16328">
      <c r="A55" s="5"/>
      <c r="B55" s="6"/>
      <c r="C55" s="7"/>
      <c r="D55" s="7"/>
      <c r="E55" s="1"/>
      <c r="F55" s="1"/>
      <c r="AS55" s="4">
        <f>SUM(AS52:AS54)</f>
        <v>11780</v>
      </c>
      <c r="XCR55"/>
      <c r="XCS55"/>
      <c r="XCT55"/>
      <c r="XCU55" s="1"/>
      <c r="XCV55" s="1"/>
      <c r="XCW55" s="1"/>
      <c r="XCX55" s="1"/>
      <c r="XCY55" s="1"/>
      <c r="XCZ55" s="1"/>
    </row>
    <row r="56" s="4" customFormat="1" spans="1:16328">
      <c r="A56" s="5"/>
      <c r="B56" s="6"/>
      <c r="C56" s="7"/>
      <c r="D56" s="7"/>
      <c r="E56" s="1"/>
      <c r="F56" s="1"/>
      <c r="XCR56"/>
      <c r="XCS56"/>
      <c r="XCT56"/>
      <c r="XCU56" s="1"/>
      <c r="XCV56" s="1"/>
      <c r="XCW56" s="1"/>
      <c r="XCX56" s="1"/>
      <c r="XCY56" s="1"/>
      <c r="XCZ56" s="1"/>
    </row>
    <row r="57" s="4" customFormat="1" spans="1:16328">
      <c r="A57" s="5"/>
      <c r="B57" s="6"/>
      <c r="C57" s="7"/>
      <c r="D57" s="7"/>
      <c r="E57" s="1"/>
      <c r="F57" s="1"/>
      <c r="XCR57"/>
      <c r="XCS57"/>
      <c r="XCT57"/>
      <c r="XCU57" s="1"/>
      <c r="XCV57" s="1"/>
      <c r="XCW57" s="1"/>
      <c r="XCX57" s="1"/>
      <c r="XCY57" s="1"/>
      <c r="XCZ57" s="1"/>
    </row>
    <row r="58" s="4" customFormat="1" spans="1:16328">
      <c r="A58" s="5"/>
      <c r="B58" s="6"/>
      <c r="C58" s="7"/>
      <c r="D58" s="7"/>
      <c r="E58" s="1"/>
      <c r="F58" s="1"/>
      <c r="XCR58"/>
      <c r="XCS58"/>
      <c r="XCT58"/>
      <c r="XCU58" s="1"/>
      <c r="XCV58" s="1"/>
      <c r="XCW58" s="1"/>
      <c r="XCX58" s="1"/>
      <c r="XCY58" s="1"/>
      <c r="XCZ58" s="1"/>
    </row>
    <row r="59" s="4" customFormat="1" spans="1:16328">
      <c r="A59" s="5"/>
      <c r="B59" s="6"/>
      <c r="C59" s="7"/>
      <c r="D59" s="7"/>
      <c r="E59" s="1"/>
      <c r="F59" s="1"/>
      <c r="XCR59"/>
      <c r="XCS59"/>
      <c r="XCT59"/>
      <c r="XCU59" s="1"/>
      <c r="XCV59" s="1"/>
      <c r="XCW59" s="1"/>
      <c r="XCX59" s="1"/>
      <c r="XCY59" s="1"/>
      <c r="XCZ59" s="1"/>
    </row>
    <row r="60" s="4" customFormat="1" spans="1:16328">
      <c r="A60" s="5"/>
      <c r="B60" s="6"/>
      <c r="C60" s="7"/>
      <c r="D60" s="7"/>
      <c r="E60" s="1"/>
      <c r="F60" s="1"/>
      <c r="XCR60"/>
      <c r="XCS60"/>
      <c r="XCT60"/>
      <c r="XCU60" s="1"/>
      <c r="XCV60" s="1"/>
      <c r="XCW60" s="1"/>
      <c r="XCX60" s="1"/>
      <c r="XCY60" s="1"/>
      <c r="XCZ60" s="1"/>
    </row>
    <row r="61" s="4" customFormat="1" spans="1:16328">
      <c r="A61" s="5"/>
      <c r="B61" s="6"/>
      <c r="C61" s="7"/>
      <c r="D61" s="7"/>
      <c r="E61" s="1"/>
      <c r="F61" s="1"/>
      <c r="XCR61"/>
      <c r="XCS61"/>
      <c r="XCT61"/>
      <c r="XCU61" s="1"/>
      <c r="XCV61" s="1"/>
      <c r="XCW61" s="1"/>
      <c r="XCX61" s="1"/>
      <c r="XCY61" s="1"/>
      <c r="XCZ61" s="1"/>
    </row>
    <row r="62" s="4" customFormat="1" spans="1:16328">
      <c r="A62" s="5"/>
      <c r="B62" s="6"/>
      <c r="C62" s="7"/>
      <c r="D62" s="7"/>
      <c r="E62" s="1"/>
      <c r="F62" s="1"/>
      <c r="XCR62"/>
      <c r="XCS62"/>
      <c r="XCT62"/>
      <c r="XCU62" s="1"/>
      <c r="XCV62" s="1"/>
      <c r="XCW62" s="1"/>
      <c r="XCX62" s="1"/>
      <c r="XCY62" s="1"/>
      <c r="XCZ62" s="1"/>
    </row>
    <row r="63" s="4" customFormat="1" spans="1:16328">
      <c r="A63" s="5"/>
      <c r="B63" s="6"/>
      <c r="C63" s="7"/>
      <c r="D63" s="7"/>
      <c r="E63" s="1"/>
      <c r="F63" s="1"/>
      <c r="XCR63"/>
      <c r="XCS63"/>
      <c r="XCT63"/>
      <c r="XCU63" s="1"/>
      <c r="XCV63" s="1"/>
      <c r="XCW63" s="1"/>
      <c r="XCX63" s="1"/>
      <c r="XCY63" s="1"/>
      <c r="XCZ63" s="1"/>
    </row>
    <row r="64" s="4" customFormat="1" spans="1:16328">
      <c r="A64" s="5"/>
      <c r="B64" s="6"/>
      <c r="C64" s="7"/>
      <c r="D64" s="7"/>
      <c r="E64" s="1"/>
      <c r="F64" s="1"/>
      <c r="XCR64"/>
      <c r="XCS64"/>
      <c r="XCT64"/>
      <c r="XCU64" s="1"/>
      <c r="XCV64" s="1"/>
      <c r="XCW64" s="1"/>
      <c r="XCX64" s="1"/>
      <c r="XCY64" s="1"/>
      <c r="XCZ64" s="1"/>
    </row>
    <row r="65" s="4" customFormat="1" spans="1:16328">
      <c r="A65" s="5"/>
      <c r="B65" s="6"/>
      <c r="C65" s="7"/>
      <c r="D65" s="7"/>
      <c r="E65" s="1"/>
      <c r="F65" s="1"/>
      <c r="XCR65"/>
      <c r="XCS65"/>
      <c r="XCT65"/>
      <c r="XCU65" s="1"/>
      <c r="XCV65" s="1"/>
      <c r="XCW65" s="1"/>
      <c r="XCX65" s="1"/>
      <c r="XCY65" s="1"/>
      <c r="XCZ65" s="1"/>
    </row>
    <row r="66" s="4" customFormat="1" spans="1:16328">
      <c r="A66" s="5"/>
      <c r="B66" s="6"/>
      <c r="C66" s="7"/>
      <c r="D66" s="7"/>
      <c r="E66" s="1"/>
      <c r="F66" s="1"/>
      <c r="XCR66"/>
      <c r="XCS66"/>
      <c r="XCT66"/>
      <c r="XCU66" s="1"/>
      <c r="XCV66" s="1"/>
      <c r="XCW66" s="1"/>
      <c r="XCX66" s="1"/>
      <c r="XCY66" s="1"/>
      <c r="XCZ66" s="1"/>
    </row>
    <row r="67" s="4" customFormat="1" spans="1:16328">
      <c r="A67" s="5"/>
      <c r="B67" s="6"/>
      <c r="C67" s="7"/>
      <c r="D67" s="7"/>
      <c r="E67" s="1"/>
      <c r="F67" s="1"/>
      <c r="XCR67"/>
      <c r="XCS67"/>
      <c r="XCT67"/>
      <c r="XCU67" s="1"/>
      <c r="XCV67" s="1"/>
      <c r="XCW67" s="1"/>
      <c r="XCX67" s="1"/>
      <c r="XCY67" s="1"/>
      <c r="XCZ67" s="1"/>
    </row>
    <row r="68" s="4" customFormat="1" spans="1:16328">
      <c r="A68" s="5"/>
      <c r="B68" s="6"/>
      <c r="C68" s="7"/>
      <c r="D68" s="7"/>
      <c r="E68" s="1"/>
      <c r="F68" s="1"/>
      <c r="XCR68"/>
      <c r="XCS68"/>
      <c r="XCT68"/>
      <c r="XCU68" s="1"/>
      <c r="XCV68" s="1"/>
      <c r="XCW68" s="1"/>
      <c r="XCX68" s="1"/>
      <c r="XCY68" s="1"/>
      <c r="XCZ68" s="1"/>
    </row>
    <row r="69" s="4" customFormat="1" spans="1:16328">
      <c r="A69" s="5"/>
      <c r="B69" s="6"/>
      <c r="C69" s="7"/>
      <c r="D69" s="7"/>
      <c r="E69" s="1"/>
      <c r="F69" s="1"/>
      <c r="XCR69"/>
      <c r="XCS69"/>
      <c r="XCT69"/>
      <c r="XCU69" s="1"/>
      <c r="XCV69" s="1"/>
      <c r="XCW69" s="1"/>
      <c r="XCX69" s="1"/>
      <c r="XCY69" s="1"/>
      <c r="XCZ69" s="1"/>
    </row>
    <row r="70" s="4" customFormat="1" spans="1:16328">
      <c r="A70" s="5"/>
      <c r="B70" s="6"/>
      <c r="C70" s="7"/>
      <c r="D70" s="7"/>
      <c r="E70" s="1"/>
      <c r="F70" s="1"/>
      <c r="XCR70"/>
      <c r="XCS70"/>
      <c r="XCT70"/>
      <c r="XCU70" s="1"/>
      <c r="XCV70" s="1"/>
      <c r="XCW70" s="1"/>
      <c r="XCX70" s="1"/>
      <c r="XCY70" s="1"/>
      <c r="XCZ70" s="1"/>
    </row>
    <row r="71" s="4" customFormat="1" spans="1:16328">
      <c r="A71" s="5"/>
      <c r="B71" s="6"/>
      <c r="C71" s="7"/>
      <c r="D71" s="7"/>
      <c r="E71" s="1"/>
      <c r="F71" s="1"/>
      <c r="XCR71"/>
      <c r="XCS71"/>
      <c r="XCT71"/>
      <c r="XCU71" s="1"/>
      <c r="XCV71" s="1"/>
      <c r="XCW71" s="1"/>
      <c r="XCX71" s="1"/>
      <c r="XCY71" s="1"/>
      <c r="XCZ71" s="1"/>
    </row>
    <row r="72" s="4" customFormat="1" spans="1:16328">
      <c r="A72" s="5"/>
      <c r="B72" s="6"/>
      <c r="C72" s="7"/>
      <c r="D72" s="7"/>
      <c r="E72" s="1"/>
      <c r="F72" s="1"/>
      <c r="XCR72"/>
      <c r="XCS72"/>
      <c r="XCT72"/>
      <c r="XCU72" s="1"/>
      <c r="XCV72" s="1"/>
      <c r="XCW72" s="1"/>
      <c r="XCX72" s="1"/>
      <c r="XCY72" s="1"/>
      <c r="XCZ72" s="1"/>
    </row>
    <row r="73" s="4" customFormat="1" spans="1:16328">
      <c r="A73" s="5"/>
      <c r="B73" s="6"/>
      <c r="C73" s="7"/>
      <c r="D73" s="7"/>
      <c r="E73" s="1"/>
      <c r="F73" s="1"/>
      <c r="XCR73"/>
      <c r="XCS73"/>
      <c r="XCT73"/>
      <c r="XCU73" s="1"/>
      <c r="XCV73" s="1"/>
      <c r="XCW73" s="1"/>
      <c r="XCX73" s="1"/>
      <c r="XCY73" s="1"/>
      <c r="XCZ73" s="1"/>
    </row>
    <row r="74" s="4" customFormat="1" spans="1:16328">
      <c r="A74" s="5"/>
      <c r="B74" s="6"/>
      <c r="C74" s="7"/>
      <c r="D74" s="7"/>
      <c r="E74" s="1"/>
      <c r="F74" s="1"/>
      <c r="XCR74"/>
      <c r="XCS74"/>
      <c r="XCT74"/>
      <c r="XCU74" s="1"/>
      <c r="XCV74" s="1"/>
      <c r="XCW74" s="1"/>
      <c r="XCX74" s="1"/>
      <c r="XCY74" s="1"/>
      <c r="XCZ74" s="1"/>
    </row>
    <row r="75" s="4" customFormat="1" spans="1:16328">
      <c r="A75" s="5"/>
      <c r="B75" s="6"/>
      <c r="C75" s="7"/>
      <c r="D75" s="7"/>
      <c r="E75" s="1"/>
      <c r="F75" s="1"/>
      <c r="XCR75"/>
      <c r="XCS75"/>
      <c r="XCT75"/>
      <c r="XCU75" s="1"/>
      <c r="XCV75" s="1"/>
      <c r="XCW75" s="1"/>
      <c r="XCX75" s="1"/>
      <c r="XCY75" s="1"/>
      <c r="XCZ75" s="1"/>
    </row>
    <row r="76" s="4" customFormat="1" spans="1:16328">
      <c r="A76" s="5"/>
      <c r="B76" s="6"/>
      <c r="C76" s="7"/>
      <c r="D76" s="7"/>
      <c r="E76" s="1"/>
      <c r="F76" s="1"/>
      <c r="XCR76"/>
      <c r="XCS76"/>
      <c r="XCT76"/>
      <c r="XCU76" s="1"/>
      <c r="XCV76" s="1"/>
      <c r="XCW76" s="1"/>
      <c r="XCX76" s="1"/>
      <c r="XCY76" s="1"/>
      <c r="XCZ76" s="1"/>
    </row>
    <row r="77" s="4" customFormat="1" spans="1:16328">
      <c r="A77" s="5"/>
      <c r="B77" s="6"/>
      <c r="C77" s="7"/>
      <c r="D77" s="7"/>
      <c r="E77" s="1"/>
      <c r="F77" s="1"/>
      <c r="XCR77"/>
      <c r="XCS77"/>
      <c r="XCT77"/>
      <c r="XCU77" s="1"/>
      <c r="XCV77" s="1"/>
      <c r="XCW77" s="1"/>
      <c r="XCX77" s="1"/>
      <c r="XCY77" s="1"/>
      <c r="XCZ77" s="1"/>
    </row>
    <row r="78" s="4" customFormat="1" spans="1:16328">
      <c r="A78" s="5"/>
      <c r="B78" s="6"/>
      <c r="C78" s="7"/>
      <c r="D78" s="7"/>
      <c r="E78" s="1"/>
      <c r="F78" s="1"/>
      <c r="XCR78"/>
      <c r="XCS78"/>
      <c r="XCT78"/>
      <c r="XCU78" s="1"/>
      <c r="XCV78" s="1"/>
      <c r="XCW78" s="1"/>
      <c r="XCX78" s="1"/>
      <c r="XCY78" s="1"/>
      <c r="XCZ78" s="1"/>
    </row>
    <row r="79" s="4" customFormat="1" spans="1:16328">
      <c r="A79" s="5"/>
      <c r="B79" s="6"/>
      <c r="C79" s="7"/>
      <c r="D79" s="7"/>
      <c r="E79" s="1"/>
      <c r="F79" s="1"/>
      <c r="XCR79"/>
      <c r="XCS79"/>
      <c r="XCT79"/>
      <c r="XCU79" s="1"/>
      <c r="XCV79" s="1"/>
      <c r="XCW79" s="1"/>
      <c r="XCX79" s="1"/>
      <c r="XCY79" s="1"/>
      <c r="XCZ79" s="1"/>
    </row>
    <row r="80" s="4" customFormat="1" spans="1:16328">
      <c r="A80" s="5"/>
      <c r="B80" s="6"/>
      <c r="C80" s="7"/>
      <c r="D80" s="7"/>
      <c r="E80" s="1"/>
      <c r="F80" s="1"/>
      <c r="XCR80"/>
      <c r="XCS80"/>
      <c r="XCT80"/>
      <c r="XCU80" s="1"/>
      <c r="XCV80" s="1"/>
      <c r="XCW80" s="1"/>
      <c r="XCX80" s="1"/>
      <c r="XCY80" s="1"/>
      <c r="XCZ80" s="1"/>
    </row>
    <row r="81" s="4" customFormat="1" spans="1:16328">
      <c r="A81" s="5"/>
      <c r="B81" s="6"/>
      <c r="C81" s="7"/>
      <c r="D81" s="7"/>
      <c r="E81" s="1"/>
      <c r="F81" s="1"/>
      <c r="XCR81"/>
      <c r="XCS81"/>
      <c r="XCT81"/>
      <c r="XCU81" s="1"/>
      <c r="XCV81" s="1"/>
      <c r="XCW81" s="1"/>
      <c r="XCX81" s="1"/>
      <c r="XCY81" s="1"/>
      <c r="XCZ81" s="1"/>
    </row>
    <row r="82" s="4" customFormat="1" spans="1:16328">
      <c r="A82" s="5"/>
      <c r="B82" s="6"/>
      <c r="C82" s="7"/>
      <c r="D82" s="7"/>
      <c r="E82" s="1"/>
      <c r="F82" s="1"/>
      <c r="XCR82"/>
      <c r="XCS82"/>
      <c r="XCT82"/>
      <c r="XCU82" s="1"/>
      <c r="XCV82" s="1"/>
      <c r="XCW82" s="1"/>
      <c r="XCX82" s="1"/>
      <c r="XCY82" s="1"/>
      <c r="XCZ82" s="1"/>
    </row>
    <row r="83" s="4" customFormat="1" spans="1:16328">
      <c r="A83" s="5"/>
      <c r="B83" s="6"/>
      <c r="C83" s="7"/>
      <c r="D83" s="7"/>
      <c r="E83" s="1"/>
      <c r="F83" s="1"/>
      <c r="XCR83"/>
      <c r="XCS83"/>
      <c r="XCT83"/>
      <c r="XCU83" s="1"/>
      <c r="XCV83" s="1"/>
      <c r="XCW83" s="1"/>
      <c r="XCX83" s="1"/>
      <c r="XCY83" s="1"/>
      <c r="XCZ83" s="1"/>
    </row>
    <row r="84" s="4" customFormat="1" spans="1:16328">
      <c r="A84" s="5"/>
      <c r="B84" s="6"/>
      <c r="C84" s="7"/>
      <c r="D84" s="7"/>
      <c r="E84" s="1"/>
      <c r="F84" s="1"/>
      <c r="XCR84"/>
      <c r="XCS84"/>
      <c r="XCT84"/>
      <c r="XCU84" s="1"/>
      <c r="XCV84" s="1"/>
      <c r="XCW84" s="1"/>
      <c r="XCX84" s="1"/>
      <c r="XCY84" s="1"/>
      <c r="XCZ84" s="1"/>
    </row>
    <row r="85" s="4" customFormat="1" spans="1:16328">
      <c r="A85" s="5"/>
      <c r="B85" s="6"/>
      <c r="C85" s="7"/>
      <c r="D85" s="7"/>
      <c r="E85" s="1"/>
      <c r="F85" s="1"/>
      <c r="XCR85"/>
      <c r="XCS85"/>
      <c r="XCT85"/>
      <c r="XCU85" s="1"/>
      <c r="XCV85" s="1"/>
      <c r="XCW85" s="1"/>
      <c r="XCX85" s="1"/>
      <c r="XCY85" s="1"/>
      <c r="XCZ85" s="1"/>
    </row>
    <row r="86" s="4" customFormat="1" spans="1:16328">
      <c r="A86" s="5"/>
      <c r="B86" s="6"/>
      <c r="C86" s="7"/>
      <c r="D86" s="7"/>
      <c r="E86" s="1"/>
      <c r="F86" s="1"/>
      <c r="XCR86"/>
      <c r="XCS86"/>
      <c r="XCT86"/>
      <c r="XCU86" s="1"/>
      <c r="XCV86" s="1"/>
      <c r="XCW86" s="1"/>
      <c r="XCX86" s="1"/>
      <c r="XCY86" s="1"/>
      <c r="XCZ86" s="1"/>
    </row>
    <row r="87" s="4" customFormat="1" spans="1:16328">
      <c r="A87" s="5"/>
      <c r="B87" s="6"/>
      <c r="C87" s="7"/>
      <c r="D87" s="7"/>
      <c r="E87" s="1"/>
      <c r="F87" s="1"/>
      <c r="XCR87"/>
      <c r="XCS87"/>
      <c r="XCT87"/>
      <c r="XCU87" s="1"/>
      <c r="XCV87" s="1"/>
      <c r="XCW87" s="1"/>
      <c r="XCX87" s="1"/>
      <c r="XCY87" s="1"/>
      <c r="XCZ87" s="1"/>
    </row>
    <row r="88" s="4" customFormat="1" spans="1:16328">
      <c r="A88" s="5"/>
      <c r="B88" s="6"/>
      <c r="C88" s="7"/>
      <c r="D88" s="7"/>
      <c r="E88" s="1"/>
      <c r="F88" s="1"/>
      <c r="XCR88"/>
      <c r="XCS88"/>
      <c r="XCT88"/>
      <c r="XCU88" s="1"/>
      <c r="XCV88" s="1"/>
      <c r="XCW88" s="1"/>
      <c r="XCX88" s="1"/>
      <c r="XCY88" s="1"/>
      <c r="XCZ88" s="1"/>
    </row>
    <row r="89" s="4" customFormat="1" spans="1:16328">
      <c r="A89" s="5"/>
      <c r="B89" s="6"/>
      <c r="C89" s="7"/>
      <c r="D89" s="7"/>
      <c r="E89" s="1"/>
      <c r="F89" s="1"/>
      <c r="XCR89"/>
      <c r="XCS89"/>
      <c r="XCT89"/>
      <c r="XCU89" s="1"/>
      <c r="XCV89" s="1"/>
      <c r="XCW89" s="1"/>
      <c r="XCX89" s="1"/>
      <c r="XCY89" s="1"/>
      <c r="XCZ89" s="1"/>
    </row>
    <row r="90" s="4" customFormat="1" spans="1:16328">
      <c r="A90" s="5"/>
      <c r="B90" s="6"/>
      <c r="C90" s="7"/>
      <c r="D90" s="7"/>
      <c r="E90" s="1"/>
      <c r="F90" s="1"/>
      <c r="XCR90"/>
      <c r="XCS90"/>
      <c r="XCT90"/>
      <c r="XCU90" s="1"/>
      <c r="XCV90" s="1"/>
      <c r="XCW90" s="1"/>
      <c r="XCX90" s="1"/>
      <c r="XCY90" s="1"/>
      <c r="XCZ90" s="1"/>
    </row>
    <row r="91" s="4" customFormat="1" spans="1:16328">
      <c r="A91" s="5"/>
      <c r="B91" s="6"/>
      <c r="C91" s="7"/>
      <c r="D91" s="7"/>
      <c r="E91" s="1"/>
      <c r="F91" s="1"/>
      <c r="XCR91"/>
      <c r="XCS91"/>
      <c r="XCT91"/>
      <c r="XCU91" s="1"/>
      <c r="XCV91" s="1"/>
      <c r="XCW91" s="1"/>
      <c r="XCX91" s="1"/>
      <c r="XCY91" s="1"/>
      <c r="XCZ91" s="1"/>
    </row>
    <row r="92" s="4" customFormat="1" spans="1:16328">
      <c r="A92" s="5"/>
      <c r="B92" s="6"/>
      <c r="C92" s="7"/>
      <c r="D92" s="7"/>
      <c r="E92" s="1"/>
      <c r="F92" s="1"/>
      <c r="XCR92"/>
      <c r="XCS92"/>
      <c r="XCT92"/>
      <c r="XCU92" s="1"/>
      <c r="XCV92" s="1"/>
      <c r="XCW92" s="1"/>
      <c r="XCX92" s="1"/>
      <c r="XCY92" s="1"/>
      <c r="XCZ92" s="1"/>
    </row>
    <row r="93" s="4" customFormat="1" spans="1:16328">
      <c r="A93" s="5"/>
      <c r="B93" s="6"/>
      <c r="C93" s="7"/>
      <c r="D93" s="7"/>
      <c r="E93" s="1"/>
      <c r="F93" s="1"/>
      <c r="XCR93"/>
      <c r="XCS93"/>
      <c r="XCT93"/>
      <c r="XCU93" s="1"/>
      <c r="XCV93" s="1"/>
      <c r="XCW93" s="1"/>
      <c r="XCX93" s="1"/>
      <c r="XCY93" s="1"/>
      <c r="XCZ93" s="1"/>
    </row>
    <row r="94" s="4" customFormat="1" spans="1:16328">
      <c r="A94" s="5"/>
      <c r="B94" s="6"/>
      <c r="C94" s="7"/>
      <c r="D94" s="7"/>
      <c r="E94" s="1"/>
      <c r="F94" s="1"/>
      <c r="XCR94"/>
      <c r="XCS94"/>
      <c r="XCT94"/>
      <c r="XCU94" s="1"/>
      <c r="XCV94" s="1"/>
      <c r="XCW94" s="1"/>
      <c r="XCX94" s="1"/>
      <c r="XCY94" s="1"/>
      <c r="XCZ94" s="1"/>
    </row>
    <row r="95" s="4" customFormat="1" spans="1:16328">
      <c r="A95" s="5"/>
      <c r="B95" s="6"/>
      <c r="C95" s="7"/>
      <c r="D95" s="7"/>
      <c r="E95" s="1"/>
      <c r="F95" s="1"/>
      <c r="XCR95"/>
      <c r="XCS95"/>
      <c r="XCT95"/>
      <c r="XCU95" s="1"/>
      <c r="XCV95" s="1"/>
      <c r="XCW95" s="1"/>
      <c r="XCX95" s="1"/>
      <c r="XCY95" s="1"/>
      <c r="XCZ95" s="1"/>
    </row>
    <row r="96" s="4" customFormat="1" spans="1:16328">
      <c r="A96" s="5"/>
      <c r="B96" s="6"/>
      <c r="C96" s="7"/>
      <c r="D96" s="7"/>
      <c r="E96" s="1"/>
      <c r="F96" s="1"/>
      <c r="XCR96"/>
      <c r="XCS96"/>
      <c r="XCT96"/>
      <c r="XCU96" s="1"/>
      <c r="XCV96" s="1"/>
      <c r="XCW96" s="1"/>
      <c r="XCX96" s="1"/>
      <c r="XCY96" s="1"/>
      <c r="XCZ96" s="1"/>
    </row>
    <row r="97" s="4" customFormat="1" spans="1:16328">
      <c r="A97" s="5"/>
      <c r="B97" s="6"/>
      <c r="C97" s="7"/>
      <c r="D97" s="7"/>
      <c r="E97" s="1"/>
      <c r="F97" s="1"/>
      <c r="XCR97"/>
      <c r="XCS97"/>
      <c r="XCT97"/>
      <c r="XCU97" s="1"/>
      <c r="XCV97" s="1"/>
      <c r="XCW97" s="1"/>
      <c r="XCX97" s="1"/>
      <c r="XCY97" s="1"/>
      <c r="XCZ97" s="1"/>
    </row>
    <row r="98" s="4" customFormat="1" spans="1:16328">
      <c r="A98" s="5"/>
      <c r="B98" s="6"/>
      <c r="C98" s="7"/>
      <c r="D98" s="7"/>
      <c r="E98" s="1"/>
      <c r="F98" s="1"/>
      <c r="XCR98"/>
      <c r="XCS98"/>
      <c r="XCT98"/>
      <c r="XCU98" s="1"/>
      <c r="XCV98" s="1"/>
      <c r="XCW98" s="1"/>
      <c r="XCX98" s="1"/>
      <c r="XCY98" s="1"/>
      <c r="XCZ98" s="1"/>
    </row>
    <row r="99" s="4" customFormat="1" spans="1:16328">
      <c r="A99" s="5"/>
      <c r="B99" s="6"/>
      <c r="C99" s="7"/>
      <c r="D99" s="7"/>
      <c r="E99" s="1"/>
      <c r="F99" s="1"/>
      <c r="XCR99"/>
      <c r="XCS99"/>
      <c r="XCT99"/>
      <c r="XCU99" s="1"/>
      <c r="XCV99" s="1"/>
      <c r="XCW99" s="1"/>
      <c r="XCX99" s="1"/>
      <c r="XCY99" s="1"/>
      <c r="XCZ99" s="1"/>
    </row>
    <row r="100" s="4" customFormat="1" spans="1:16328">
      <c r="A100" s="5"/>
      <c r="B100" s="6"/>
      <c r="C100" s="7"/>
      <c r="D100" s="7"/>
      <c r="E100" s="1"/>
      <c r="F100" s="1"/>
      <c r="XCR100"/>
      <c r="XCS100"/>
      <c r="XCT100"/>
      <c r="XCU100" s="1"/>
      <c r="XCV100" s="1"/>
      <c r="XCW100" s="1"/>
      <c r="XCX100" s="1"/>
      <c r="XCY100" s="1"/>
      <c r="XCZ100" s="1"/>
    </row>
    <row r="101" s="4" customFormat="1" spans="1:16328">
      <c r="A101" s="5"/>
      <c r="B101" s="6"/>
      <c r="C101" s="7"/>
      <c r="D101" s="7"/>
      <c r="E101" s="1"/>
      <c r="F101" s="1"/>
      <c r="XCR101"/>
      <c r="XCS101"/>
      <c r="XCT101"/>
      <c r="XCU101" s="1"/>
      <c r="XCV101" s="1"/>
      <c r="XCW101" s="1"/>
      <c r="XCX101" s="1"/>
      <c r="XCY101" s="1"/>
      <c r="XCZ101" s="1"/>
    </row>
    <row r="102" s="4" customFormat="1" spans="1:16328">
      <c r="A102" s="5"/>
      <c r="B102" s="6"/>
      <c r="C102" s="7"/>
      <c r="D102" s="7"/>
      <c r="E102" s="1"/>
      <c r="F102" s="1"/>
      <c r="XCR102"/>
      <c r="XCS102"/>
      <c r="XCT102"/>
      <c r="XCU102" s="1"/>
      <c r="XCV102" s="1"/>
      <c r="XCW102" s="1"/>
      <c r="XCX102" s="1"/>
      <c r="XCY102" s="1"/>
      <c r="XCZ102" s="1"/>
    </row>
    <row r="103" s="4" customFormat="1" spans="1:16328">
      <c r="A103" s="5"/>
      <c r="B103" s="6"/>
      <c r="C103" s="7"/>
      <c r="D103" s="7"/>
      <c r="E103" s="1"/>
      <c r="F103" s="1"/>
      <c r="XCR103"/>
      <c r="XCS103"/>
      <c r="XCT103"/>
      <c r="XCU103" s="1"/>
      <c r="XCV103" s="1"/>
      <c r="XCW103" s="1"/>
      <c r="XCX103" s="1"/>
      <c r="XCY103" s="1"/>
      <c r="XCZ103" s="1"/>
    </row>
    <row r="104" s="4" customFormat="1" spans="1:16328">
      <c r="A104" s="5"/>
      <c r="B104" s="6"/>
      <c r="C104" s="7"/>
      <c r="D104" s="7"/>
      <c r="E104" s="1"/>
      <c r="F104" s="1"/>
      <c r="XCR104"/>
      <c r="XCS104"/>
      <c r="XCT104"/>
      <c r="XCU104" s="1"/>
      <c r="XCV104" s="1"/>
      <c r="XCW104" s="1"/>
      <c r="XCX104" s="1"/>
      <c r="XCY104" s="1"/>
      <c r="XCZ104" s="1"/>
    </row>
    <row r="105" s="4" customFormat="1" spans="1:16328">
      <c r="A105" s="5"/>
      <c r="B105" s="6"/>
      <c r="C105" s="7"/>
      <c r="D105" s="7"/>
      <c r="E105" s="1"/>
      <c r="F105" s="1"/>
      <c r="XCR105"/>
      <c r="XCS105"/>
      <c r="XCT105"/>
      <c r="XCU105" s="1"/>
      <c r="XCV105" s="1"/>
      <c r="XCW105" s="1"/>
      <c r="XCX105" s="1"/>
      <c r="XCY105" s="1"/>
      <c r="XCZ105" s="1"/>
    </row>
    <row r="106" s="4" customFormat="1" spans="1:16328">
      <c r="A106" s="5"/>
      <c r="B106" s="6"/>
      <c r="C106" s="7"/>
      <c r="D106" s="7"/>
      <c r="E106" s="1"/>
      <c r="F106" s="1"/>
      <c r="XCR106"/>
      <c r="XCS106"/>
      <c r="XCT106"/>
      <c r="XCU106" s="1"/>
      <c r="XCV106" s="1"/>
      <c r="XCW106" s="1"/>
      <c r="XCX106" s="1"/>
      <c r="XCY106" s="1"/>
      <c r="XCZ106" s="1"/>
    </row>
    <row r="107" s="4" customFormat="1" spans="1:16328">
      <c r="A107" s="5"/>
      <c r="B107" s="6"/>
      <c r="C107" s="7"/>
      <c r="D107" s="7"/>
      <c r="E107" s="1"/>
      <c r="F107" s="1"/>
      <c r="XCR107"/>
      <c r="XCS107"/>
      <c r="XCT107"/>
      <c r="XCU107" s="1"/>
      <c r="XCV107" s="1"/>
      <c r="XCW107" s="1"/>
      <c r="XCX107" s="1"/>
      <c r="XCY107" s="1"/>
      <c r="XCZ107" s="1"/>
    </row>
    <row r="108" s="4" customFormat="1" spans="1:16328">
      <c r="A108" s="5"/>
      <c r="B108" s="6"/>
      <c r="C108" s="7"/>
      <c r="D108" s="7"/>
      <c r="E108" s="1"/>
      <c r="F108" s="1"/>
      <c r="XCR108"/>
      <c r="XCS108"/>
      <c r="XCT108"/>
      <c r="XCU108" s="1"/>
      <c r="XCV108" s="1"/>
      <c r="XCW108" s="1"/>
      <c r="XCX108" s="1"/>
      <c r="XCY108" s="1"/>
      <c r="XCZ108" s="1"/>
    </row>
    <row r="109" s="4" customFormat="1" spans="1:16328">
      <c r="A109" s="5"/>
      <c r="B109" s="6"/>
      <c r="C109" s="7"/>
      <c r="D109" s="7"/>
      <c r="E109" s="1"/>
      <c r="F109" s="1"/>
      <c r="XCR109"/>
      <c r="XCS109"/>
      <c r="XCT109"/>
      <c r="XCU109" s="1"/>
      <c r="XCV109" s="1"/>
      <c r="XCW109" s="1"/>
      <c r="XCX109" s="1"/>
      <c r="XCY109" s="1"/>
      <c r="XCZ109" s="1"/>
    </row>
    <row r="110" s="4" customFormat="1" spans="1:16328">
      <c r="A110" s="5"/>
      <c r="B110" s="6"/>
      <c r="C110" s="7"/>
      <c r="D110" s="7"/>
      <c r="E110" s="1"/>
      <c r="F110" s="1"/>
      <c r="XCR110"/>
      <c r="XCS110"/>
      <c r="XCT110"/>
      <c r="XCU110" s="1"/>
      <c r="XCV110" s="1"/>
      <c r="XCW110" s="1"/>
      <c r="XCX110" s="1"/>
      <c r="XCY110" s="1"/>
      <c r="XCZ110" s="1"/>
    </row>
    <row r="111" s="4" customFormat="1" spans="1:16328">
      <c r="A111" s="5"/>
      <c r="B111" s="6"/>
      <c r="C111" s="7"/>
      <c r="D111" s="7"/>
      <c r="E111" s="1"/>
      <c r="F111" s="1"/>
      <c r="XCR111"/>
      <c r="XCS111"/>
      <c r="XCT111"/>
      <c r="XCU111" s="1"/>
      <c r="XCV111" s="1"/>
      <c r="XCW111" s="1"/>
      <c r="XCX111" s="1"/>
      <c r="XCY111" s="1"/>
      <c r="XCZ111" s="1"/>
    </row>
    <row r="112" s="4" customFormat="1" spans="1:16328">
      <c r="A112" s="5"/>
      <c r="B112" s="6"/>
      <c r="C112" s="7"/>
      <c r="D112" s="7"/>
      <c r="E112" s="1"/>
      <c r="F112" s="1"/>
      <c r="XCR112"/>
      <c r="XCS112"/>
      <c r="XCT112"/>
      <c r="XCU112" s="1"/>
      <c r="XCV112" s="1"/>
      <c r="XCW112" s="1"/>
      <c r="XCX112" s="1"/>
      <c r="XCY112" s="1"/>
      <c r="XCZ112" s="1"/>
    </row>
    <row r="113" s="4" customFormat="1" spans="1:16328">
      <c r="A113" s="5"/>
      <c r="B113" s="6"/>
      <c r="C113" s="7"/>
      <c r="D113" s="7"/>
      <c r="E113" s="1"/>
      <c r="F113" s="1"/>
      <c r="XCR113"/>
      <c r="XCS113"/>
      <c r="XCT113"/>
      <c r="XCU113" s="1"/>
      <c r="XCV113" s="1"/>
      <c r="XCW113" s="1"/>
      <c r="XCX113" s="1"/>
      <c r="XCY113" s="1"/>
      <c r="XCZ113" s="1"/>
    </row>
    <row r="114" s="4" customFormat="1" spans="1:16328">
      <c r="A114" s="5"/>
      <c r="B114" s="6"/>
      <c r="C114" s="7"/>
      <c r="D114" s="7"/>
      <c r="E114" s="1"/>
      <c r="F114" s="1"/>
      <c r="XCR114"/>
      <c r="XCS114"/>
      <c r="XCT114"/>
      <c r="XCU114" s="1"/>
      <c r="XCV114" s="1"/>
      <c r="XCW114" s="1"/>
      <c r="XCX114" s="1"/>
      <c r="XCY114" s="1"/>
      <c r="XCZ114" s="1"/>
    </row>
    <row r="115" s="4" customFormat="1" spans="1:16328">
      <c r="A115" s="5"/>
      <c r="B115" s="6"/>
      <c r="C115" s="7"/>
      <c r="D115" s="7"/>
      <c r="E115" s="1"/>
      <c r="F115" s="1"/>
      <c r="XCR115"/>
      <c r="XCS115"/>
      <c r="XCT115"/>
      <c r="XCU115" s="1"/>
      <c r="XCV115" s="1"/>
      <c r="XCW115" s="1"/>
      <c r="XCX115" s="1"/>
      <c r="XCY115" s="1"/>
      <c r="XCZ115" s="1"/>
    </row>
    <row r="116" s="4" customFormat="1" spans="1:16328">
      <c r="A116" s="5"/>
      <c r="B116" s="6"/>
      <c r="C116" s="7"/>
      <c r="D116" s="7"/>
      <c r="E116" s="1"/>
      <c r="F116" s="1"/>
      <c r="XCR116"/>
      <c r="XCS116"/>
      <c r="XCT116"/>
      <c r="XCU116" s="1"/>
      <c r="XCV116" s="1"/>
      <c r="XCW116" s="1"/>
      <c r="XCX116" s="1"/>
      <c r="XCY116" s="1"/>
      <c r="XCZ116" s="1"/>
    </row>
    <row r="117" s="4" customFormat="1" spans="1:16328">
      <c r="A117" s="5"/>
      <c r="B117" s="6"/>
      <c r="C117" s="7"/>
      <c r="D117" s="7"/>
      <c r="E117" s="1"/>
      <c r="F117" s="1"/>
      <c r="XCR117"/>
      <c r="XCS117"/>
      <c r="XCT117"/>
      <c r="XCU117" s="1"/>
      <c r="XCV117" s="1"/>
      <c r="XCW117" s="1"/>
      <c r="XCX117" s="1"/>
      <c r="XCY117" s="1"/>
      <c r="XCZ117" s="1"/>
    </row>
    <row r="118" s="4" customFormat="1" spans="1:16328">
      <c r="A118" s="5"/>
      <c r="B118" s="6"/>
      <c r="C118" s="7"/>
      <c r="D118" s="7"/>
      <c r="E118" s="1"/>
      <c r="F118" s="1"/>
      <c r="XCR118"/>
      <c r="XCS118"/>
      <c r="XCT118"/>
      <c r="XCU118" s="1"/>
      <c r="XCV118" s="1"/>
      <c r="XCW118" s="1"/>
      <c r="XCX118" s="1"/>
      <c r="XCY118" s="1"/>
      <c r="XCZ118" s="1"/>
    </row>
    <row r="119" s="4" customFormat="1" spans="1:16328">
      <c r="A119" s="5"/>
      <c r="B119" s="6"/>
      <c r="C119" s="7"/>
      <c r="D119" s="7"/>
      <c r="E119" s="1"/>
      <c r="F119" s="1"/>
      <c r="XCR119"/>
      <c r="XCS119"/>
      <c r="XCT119"/>
      <c r="XCU119" s="1"/>
      <c r="XCV119" s="1"/>
      <c r="XCW119" s="1"/>
      <c r="XCX119" s="1"/>
      <c r="XCY119" s="1"/>
      <c r="XCZ119" s="1"/>
    </row>
    <row r="120" s="4" customFormat="1" spans="1:16328">
      <c r="A120" s="5"/>
      <c r="B120" s="6"/>
      <c r="C120" s="7"/>
      <c r="D120" s="7"/>
      <c r="E120" s="1"/>
      <c r="F120" s="1"/>
      <c r="XCR120"/>
      <c r="XCS120"/>
      <c r="XCT120"/>
      <c r="XCU120" s="1"/>
      <c r="XCV120" s="1"/>
      <c r="XCW120" s="1"/>
      <c r="XCX120" s="1"/>
      <c r="XCY120" s="1"/>
      <c r="XCZ120" s="1"/>
    </row>
    <row r="121" s="4" customFormat="1" spans="1:16328">
      <c r="A121" s="5"/>
      <c r="B121" s="6"/>
      <c r="C121" s="7"/>
      <c r="D121" s="7"/>
      <c r="E121" s="1"/>
      <c r="F121" s="1"/>
      <c r="XCR121"/>
      <c r="XCS121"/>
      <c r="XCT121"/>
      <c r="XCU121" s="1"/>
      <c r="XCV121" s="1"/>
      <c r="XCW121" s="1"/>
      <c r="XCX121" s="1"/>
      <c r="XCY121" s="1"/>
      <c r="XCZ121" s="1"/>
    </row>
    <row r="122" s="4" customFormat="1" spans="1:16328">
      <c r="A122" s="5"/>
      <c r="B122" s="6"/>
      <c r="C122" s="7"/>
      <c r="D122" s="7"/>
      <c r="E122" s="1"/>
      <c r="F122" s="1"/>
      <c r="XCR122"/>
      <c r="XCS122"/>
      <c r="XCT122"/>
      <c r="XCU122" s="1"/>
      <c r="XCV122" s="1"/>
      <c r="XCW122" s="1"/>
      <c r="XCX122" s="1"/>
      <c r="XCY122" s="1"/>
      <c r="XCZ122" s="1"/>
    </row>
    <row r="123" s="4" customFormat="1" spans="1:16328">
      <c r="A123" s="5"/>
      <c r="B123" s="6"/>
      <c r="C123" s="7"/>
      <c r="D123" s="7"/>
      <c r="E123" s="1"/>
      <c r="F123" s="1"/>
      <c r="XCR123"/>
      <c r="XCS123"/>
      <c r="XCT123"/>
      <c r="XCU123" s="1"/>
      <c r="XCV123" s="1"/>
      <c r="XCW123" s="1"/>
      <c r="XCX123" s="1"/>
      <c r="XCY123" s="1"/>
      <c r="XCZ123" s="1"/>
    </row>
    <row r="124" s="4" customFormat="1" spans="1:16328">
      <c r="A124" s="5"/>
      <c r="B124" s="6"/>
      <c r="C124" s="7"/>
      <c r="D124" s="7"/>
      <c r="E124" s="1"/>
      <c r="F124" s="1"/>
      <c r="XCR124"/>
      <c r="XCS124"/>
      <c r="XCT124"/>
      <c r="XCU124" s="1"/>
      <c r="XCV124" s="1"/>
      <c r="XCW124" s="1"/>
      <c r="XCX124" s="1"/>
      <c r="XCY124" s="1"/>
      <c r="XCZ124" s="1"/>
    </row>
    <row r="125" s="4" customFormat="1" spans="1:16328">
      <c r="A125" s="5"/>
      <c r="B125" s="6"/>
      <c r="C125" s="7"/>
      <c r="D125" s="7"/>
      <c r="E125" s="1"/>
      <c r="F125" s="1"/>
      <c r="XCR125"/>
      <c r="XCS125"/>
      <c r="XCT125"/>
      <c r="XCU125" s="1"/>
      <c r="XCV125" s="1"/>
      <c r="XCW125" s="1"/>
      <c r="XCX125" s="1"/>
      <c r="XCY125" s="1"/>
      <c r="XCZ125" s="1"/>
    </row>
    <row r="126" s="4" customFormat="1" spans="1:16328">
      <c r="A126" s="5"/>
      <c r="B126" s="6"/>
      <c r="C126" s="7"/>
      <c r="D126" s="7"/>
      <c r="E126" s="1"/>
      <c r="F126" s="1"/>
      <c r="XCR126"/>
      <c r="XCS126"/>
      <c r="XCT126"/>
      <c r="XCU126" s="1"/>
      <c r="XCV126" s="1"/>
      <c r="XCW126" s="1"/>
      <c r="XCX126" s="1"/>
      <c r="XCY126" s="1"/>
      <c r="XCZ126" s="1"/>
    </row>
    <row r="127" s="4" customFormat="1" spans="1:16328">
      <c r="A127" s="5"/>
      <c r="B127" s="6"/>
      <c r="C127" s="7"/>
      <c r="D127" s="7"/>
      <c r="E127" s="1"/>
      <c r="F127" s="1"/>
      <c r="XCR127"/>
      <c r="XCS127"/>
      <c r="XCT127"/>
      <c r="XCU127" s="1"/>
      <c r="XCV127" s="1"/>
      <c r="XCW127" s="1"/>
      <c r="XCX127" s="1"/>
      <c r="XCY127" s="1"/>
      <c r="XCZ127" s="1"/>
    </row>
    <row r="128" s="4" customFormat="1" spans="1:16328">
      <c r="A128" s="5"/>
      <c r="B128" s="6"/>
      <c r="C128" s="7"/>
      <c r="D128" s="7"/>
      <c r="E128" s="1"/>
      <c r="F128" s="1"/>
      <c r="XCR128"/>
      <c r="XCS128"/>
      <c r="XCT128"/>
      <c r="XCU128" s="1"/>
      <c r="XCV128" s="1"/>
      <c r="XCW128" s="1"/>
      <c r="XCX128" s="1"/>
      <c r="XCY128" s="1"/>
      <c r="XCZ128" s="1"/>
    </row>
    <row r="129" s="4" customFormat="1" spans="1:16328">
      <c r="A129" s="5"/>
      <c r="B129" s="6"/>
      <c r="C129" s="7"/>
      <c r="D129" s="7"/>
      <c r="E129" s="1"/>
      <c r="F129" s="1"/>
      <c r="XCR129"/>
      <c r="XCS129"/>
      <c r="XCT129"/>
      <c r="XCU129" s="1"/>
      <c r="XCV129" s="1"/>
      <c r="XCW129" s="1"/>
      <c r="XCX129" s="1"/>
      <c r="XCY129" s="1"/>
      <c r="XCZ129" s="1"/>
    </row>
    <row r="130" s="4" customFormat="1" spans="1:16328">
      <c r="A130" s="5"/>
      <c r="B130" s="6"/>
      <c r="C130" s="7"/>
      <c r="D130" s="7"/>
      <c r="E130" s="1"/>
      <c r="F130" s="1"/>
      <c r="XCR130"/>
      <c r="XCS130"/>
      <c r="XCT130"/>
      <c r="XCU130" s="1"/>
      <c r="XCV130" s="1"/>
      <c r="XCW130" s="1"/>
      <c r="XCX130" s="1"/>
      <c r="XCY130" s="1"/>
      <c r="XCZ130" s="1"/>
    </row>
    <row r="131" s="4" customFormat="1" spans="1:16328">
      <c r="A131" s="5"/>
      <c r="B131" s="6"/>
      <c r="C131" s="7"/>
      <c r="D131" s="7"/>
      <c r="E131" s="1"/>
      <c r="F131" s="1"/>
      <c r="XCR131"/>
      <c r="XCS131"/>
      <c r="XCT131"/>
      <c r="XCU131" s="1"/>
      <c r="XCV131" s="1"/>
      <c r="XCW131" s="1"/>
      <c r="XCX131" s="1"/>
      <c r="XCY131" s="1"/>
      <c r="XCZ131" s="1"/>
    </row>
  </sheetData>
  <mergeCells count="3">
    <mergeCell ref="A1:F1"/>
    <mergeCell ref="A2:F2"/>
    <mergeCell ref="A18:B18"/>
  </mergeCells>
  <conditionalFormatting sqref="AR3:AR49">
    <cfRule type="duplicateValues" dxfId="0" priority="1"/>
  </conditionalFormatting>
  <pageMargins left="0.75" right="0.75" top="1" bottom="1" header="0.5" footer="0.5"/>
  <headerFooter/>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XCP131"/>
  <sheetViews>
    <sheetView workbookViewId="0">
      <pane xSplit="2" ySplit="3" topLeftCell="AC63" activePane="bottomRight" state="frozen"/>
      <selection/>
      <selection pane="topRight"/>
      <selection pane="bottomLeft"/>
      <selection pane="bottomRight" activeCell="AF15" sqref="AF15"/>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9" style="1"/>
    <col min="8" max="8" width="6.5" style="1" customWidth="1"/>
    <col min="9" max="9" width="7.25" style="1" customWidth="1"/>
    <col min="10" max="10" width="9" style="1"/>
    <col min="11" max="11" width="6.5" style="1" customWidth="1"/>
    <col min="12" max="12" width="7.25" style="1" customWidth="1"/>
    <col min="13" max="13" width="1.625" style="1" customWidth="1"/>
    <col min="14" max="14" width="7.625" style="1" customWidth="1"/>
    <col min="15" max="15" width="6.875" style="1" customWidth="1"/>
    <col min="16" max="16" width="1.375" style="1" customWidth="1"/>
    <col min="17" max="18" width="9" style="1"/>
    <col min="19" max="19" width="2.125" style="1" customWidth="1"/>
    <col min="20" max="21" width="9" style="1"/>
    <col min="22" max="22" width="1.875" style="1" customWidth="1"/>
    <col min="23" max="24" width="9" style="1"/>
    <col min="25" max="25" width="3.875" style="1" customWidth="1"/>
    <col min="26" max="27" width="9" style="1"/>
    <col min="28" max="28" width="3.25" style="1" customWidth="1"/>
    <col min="29" max="30" width="9" style="1"/>
    <col min="31" max="31" width="3.375" style="1" customWidth="1"/>
    <col min="32" max="33" width="9" style="1"/>
    <col min="34" max="34" width="4.75" style="1" customWidth="1"/>
    <col min="35" max="36" width="9" style="1"/>
    <col min="37" max="37" width="3.75" style="1" customWidth="1"/>
    <col min="38" max="16309" width="9" style="1"/>
    <col min="16313" max="16384" width="9" style="1"/>
  </cols>
  <sheetData>
    <row r="1" s="1" customFormat="1" ht="17" customHeight="1" spans="1:6">
      <c r="A1" s="7"/>
      <c r="B1" s="8"/>
      <c r="C1" s="7"/>
      <c r="D1" s="7"/>
      <c r="E1" s="7"/>
      <c r="F1" s="7"/>
    </row>
    <row r="2" s="1" customFormat="1" ht="39.15" customHeight="1" spans="1:6">
      <c r="A2" s="9" t="s">
        <v>597</v>
      </c>
      <c r="B2" s="10"/>
      <c r="C2" s="11"/>
      <c r="D2" s="11"/>
      <c r="E2" s="11"/>
      <c r="F2" s="11"/>
    </row>
    <row r="3" s="2" customFormat="1" ht="28.75" customHeight="1" spans="1:42">
      <c r="A3" s="12" t="s">
        <v>1</v>
      </c>
      <c r="B3" s="13" t="s">
        <v>2</v>
      </c>
      <c r="C3" s="14" t="s">
        <v>3</v>
      </c>
      <c r="D3" s="14" t="s">
        <v>4</v>
      </c>
      <c r="E3" s="12" t="s">
        <v>5</v>
      </c>
      <c r="F3" s="12" t="s">
        <v>6</v>
      </c>
      <c r="H3" s="33">
        <v>1</v>
      </c>
      <c r="I3" s="35" t="s">
        <v>598</v>
      </c>
      <c r="K3" s="33">
        <v>2</v>
      </c>
      <c r="L3" s="35" t="s">
        <v>599</v>
      </c>
      <c r="N3" s="33">
        <v>3</v>
      </c>
      <c r="O3" s="35" t="s">
        <v>599</v>
      </c>
      <c r="Q3" s="33">
        <v>4</v>
      </c>
      <c r="R3" s="35" t="s">
        <v>600</v>
      </c>
      <c r="T3" s="33">
        <v>5</v>
      </c>
      <c r="U3" s="35" t="s">
        <v>601</v>
      </c>
      <c r="W3" s="33">
        <v>6</v>
      </c>
      <c r="X3" s="35" t="s">
        <v>602</v>
      </c>
      <c r="Z3" s="33">
        <v>7</v>
      </c>
      <c r="AA3" s="35" t="s">
        <v>602</v>
      </c>
      <c r="AC3" s="33">
        <v>8</v>
      </c>
      <c r="AD3" s="35" t="s">
        <v>603</v>
      </c>
      <c r="AF3" s="33">
        <v>9</v>
      </c>
      <c r="AG3" s="35" t="s">
        <v>604</v>
      </c>
      <c r="AI3" s="33">
        <v>10</v>
      </c>
      <c r="AJ3" s="35" t="s">
        <v>605</v>
      </c>
      <c r="AL3" s="33">
        <v>11</v>
      </c>
      <c r="AM3" s="35" t="s">
        <v>598</v>
      </c>
      <c r="AO3" s="2" t="s">
        <v>574</v>
      </c>
      <c r="AP3" s="2" t="s">
        <v>606</v>
      </c>
    </row>
    <row r="4" s="3" customFormat="1" ht="44" customHeight="1" spans="1:42">
      <c r="A4" s="15">
        <v>1</v>
      </c>
      <c r="B4" s="26" t="s">
        <v>607</v>
      </c>
      <c r="C4" s="86">
        <v>11000</v>
      </c>
      <c r="D4" s="26"/>
      <c r="E4" s="26"/>
      <c r="F4" s="21" t="s">
        <v>608</v>
      </c>
      <c r="H4" s="34" t="s">
        <v>52</v>
      </c>
      <c r="I4" s="34" t="s">
        <v>54</v>
      </c>
      <c r="K4" s="34" t="s">
        <v>52</v>
      </c>
      <c r="L4" s="34" t="s">
        <v>234</v>
      </c>
      <c r="N4" s="34" t="s">
        <v>52</v>
      </c>
      <c r="O4" s="34" t="s">
        <v>234</v>
      </c>
      <c r="Q4" s="34" t="s">
        <v>52</v>
      </c>
      <c r="R4" s="34" t="s">
        <v>234</v>
      </c>
      <c r="T4" s="34" t="s">
        <v>52</v>
      </c>
      <c r="U4" s="34" t="s">
        <v>234</v>
      </c>
      <c r="W4" s="34" t="s">
        <v>52</v>
      </c>
      <c r="X4" s="34" t="s">
        <v>234</v>
      </c>
      <c r="Z4" s="34" t="s">
        <v>52</v>
      </c>
      <c r="AA4" s="34" t="s">
        <v>54</v>
      </c>
      <c r="AC4" s="34" t="s">
        <v>52</v>
      </c>
      <c r="AD4" s="34" t="s">
        <v>54</v>
      </c>
      <c r="AF4" s="34" t="s">
        <v>52</v>
      </c>
      <c r="AG4" s="34" t="s">
        <v>54</v>
      </c>
      <c r="AI4" s="34" t="s">
        <v>52</v>
      </c>
      <c r="AJ4" s="34" t="s">
        <v>54</v>
      </c>
      <c r="AL4" s="34" t="s">
        <v>52</v>
      </c>
      <c r="AM4" s="34" t="s">
        <v>54</v>
      </c>
      <c r="AO4" s="34" t="s">
        <v>52</v>
      </c>
      <c r="AP4" s="34" t="s">
        <v>53</v>
      </c>
    </row>
    <row r="5" s="3" customFormat="1" ht="59" customHeight="1" spans="1:42">
      <c r="A5" s="15">
        <v>2</v>
      </c>
      <c r="B5" s="16" t="s">
        <v>609</v>
      </c>
      <c r="C5" s="17"/>
      <c r="D5" s="18">
        <v>-200</v>
      </c>
      <c r="E5" s="19" t="s">
        <v>610</v>
      </c>
      <c r="F5" s="20"/>
      <c r="H5" s="92" t="s">
        <v>198</v>
      </c>
      <c r="I5" s="92">
        <v>240</v>
      </c>
      <c r="K5" s="34" t="s">
        <v>448</v>
      </c>
      <c r="L5" s="34">
        <v>-200</v>
      </c>
      <c r="N5" s="34" t="s">
        <v>195</v>
      </c>
      <c r="O5" s="34">
        <v>-100</v>
      </c>
      <c r="Q5" s="34" t="s">
        <v>199</v>
      </c>
      <c r="R5" s="34">
        <v>-100</v>
      </c>
      <c r="T5" s="34" t="s">
        <v>403</v>
      </c>
      <c r="U5" s="34">
        <v>-100</v>
      </c>
      <c r="W5" s="94" t="s">
        <v>202</v>
      </c>
      <c r="X5" s="94">
        <v>-200</v>
      </c>
      <c r="Z5" s="26" t="s">
        <v>456</v>
      </c>
      <c r="AA5" s="26">
        <v>120</v>
      </c>
      <c r="AC5" s="34" t="s">
        <v>108</v>
      </c>
      <c r="AD5" s="34">
        <v>500</v>
      </c>
      <c r="AF5" s="34" t="s">
        <v>333</v>
      </c>
      <c r="AG5" s="34">
        <v>300</v>
      </c>
      <c r="AI5" s="34" t="s">
        <v>94</v>
      </c>
      <c r="AJ5" s="34">
        <v>150</v>
      </c>
      <c r="AL5" s="34" t="s">
        <v>185</v>
      </c>
      <c r="AM5" s="34">
        <v>200</v>
      </c>
      <c r="AO5" s="3" t="s">
        <v>611</v>
      </c>
      <c r="AP5" s="3">
        <v>120</v>
      </c>
    </row>
    <row r="6" s="3" customFormat="1" ht="40.75" customHeight="1" spans="1:42">
      <c r="A6" s="15">
        <v>3</v>
      </c>
      <c r="B6" s="16" t="s">
        <v>612</v>
      </c>
      <c r="C6" s="17"/>
      <c r="D6" s="18">
        <v>-200</v>
      </c>
      <c r="E6" s="19" t="s">
        <v>613</v>
      </c>
      <c r="F6" s="20"/>
      <c r="H6" s="92" t="s">
        <v>476</v>
      </c>
      <c r="I6" s="92">
        <v>240</v>
      </c>
      <c r="L6" s="3">
        <f>SUM(L5:L5)</f>
        <v>-200</v>
      </c>
      <c r="N6" s="26" t="s">
        <v>579</v>
      </c>
      <c r="O6" s="34">
        <v>-100</v>
      </c>
      <c r="Q6" s="26" t="s">
        <v>205</v>
      </c>
      <c r="R6" s="34">
        <v>-100</v>
      </c>
      <c r="U6" s="3">
        <f>SUM(U5:U5)</f>
        <v>-100</v>
      </c>
      <c r="W6" s="95" t="s">
        <v>185</v>
      </c>
      <c r="X6" s="94">
        <v>-100</v>
      </c>
      <c r="Z6" s="26" t="s">
        <v>614</v>
      </c>
      <c r="AA6" s="26">
        <v>120</v>
      </c>
      <c r="AD6" s="3">
        <f>SUM(AD5:AD5)</f>
        <v>500</v>
      </c>
      <c r="AF6" s="12" t="s">
        <v>80</v>
      </c>
      <c r="AG6" s="12">
        <v>250</v>
      </c>
      <c r="AI6" s="12" t="s">
        <v>57</v>
      </c>
      <c r="AJ6" s="12">
        <v>300</v>
      </c>
      <c r="AL6" s="12" t="s">
        <v>206</v>
      </c>
      <c r="AM6" s="12">
        <v>200</v>
      </c>
      <c r="AO6" s="3" t="s">
        <v>462</v>
      </c>
      <c r="AP6" s="3">
        <v>460</v>
      </c>
    </row>
    <row r="7" s="3" customFormat="1" ht="54" customHeight="1" spans="1:42">
      <c r="A7" s="15">
        <v>4</v>
      </c>
      <c r="B7" s="16" t="s">
        <v>615</v>
      </c>
      <c r="C7" s="17"/>
      <c r="D7" s="18">
        <v>-200</v>
      </c>
      <c r="E7" s="19" t="s">
        <v>616</v>
      </c>
      <c r="F7" s="20"/>
      <c r="H7" s="92" t="s">
        <v>488</v>
      </c>
      <c r="I7" s="92">
        <v>80</v>
      </c>
      <c r="O7" s="3">
        <f>SUM(O5:O6)</f>
        <v>-200</v>
      </c>
      <c r="R7" s="3">
        <f>SUM(R5:R6)</f>
        <v>-200</v>
      </c>
      <c r="X7" s="3">
        <f>SUM(X5:X6)</f>
        <v>-300</v>
      </c>
      <c r="Z7" s="26" t="s">
        <v>487</v>
      </c>
      <c r="AA7" s="26">
        <v>120</v>
      </c>
      <c r="AF7" s="12" t="s">
        <v>62</v>
      </c>
      <c r="AG7" s="12">
        <v>100</v>
      </c>
      <c r="AI7" s="12" t="s">
        <v>508</v>
      </c>
      <c r="AJ7" s="12">
        <v>300</v>
      </c>
      <c r="AL7" s="12" t="s">
        <v>400</v>
      </c>
      <c r="AM7" s="12">
        <v>400</v>
      </c>
      <c r="AO7" s="3" t="s">
        <v>242</v>
      </c>
      <c r="AP7" s="3">
        <v>100</v>
      </c>
    </row>
    <row r="8" s="3" customFormat="1" ht="40.75" customHeight="1" spans="1:42">
      <c r="A8" s="15">
        <v>5</v>
      </c>
      <c r="B8" s="16" t="s">
        <v>601</v>
      </c>
      <c r="C8" s="17"/>
      <c r="D8" s="18">
        <v>-100</v>
      </c>
      <c r="E8" s="19" t="s">
        <v>617</v>
      </c>
      <c r="F8" s="20"/>
      <c r="H8" s="92" t="s">
        <v>456</v>
      </c>
      <c r="I8" s="92">
        <v>80</v>
      </c>
      <c r="Z8" s="26" t="s">
        <v>488</v>
      </c>
      <c r="AA8" s="26">
        <v>120</v>
      </c>
      <c r="AF8" s="12" t="s">
        <v>242</v>
      </c>
      <c r="AG8" s="12">
        <v>100</v>
      </c>
      <c r="AJ8" s="3">
        <f>SUM(AJ5:AJ7)</f>
        <v>750</v>
      </c>
      <c r="AM8" s="3">
        <f>SUM(AM5:AM7)</f>
        <v>800</v>
      </c>
      <c r="AO8" s="3" t="s">
        <v>487</v>
      </c>
      <c r="AP8" s="3">
        <v>160</v>
      </c>
    </row>
    <row r="9" s="3" customFormat="1" ht="60" customHeight="1" spans="1:42">
      <c r="A9" s="15">
        <v>6</v>
      </c>
      <c r="B9" s="16" t="s">
        <v>602</v>
      </c>
      <c r="C9" s="17"/>
      <c r="D9" s="87">
        <v>-300</v>
      </c>
      <c r="E9" s="19" t="s">
        <v>618</v>
      </c>
      <c r="F9" s="21"/>
      <c r="H9" s="92" t="s">
        <v>317</v>
      </c>
      <c r="I9" s="92">
        <v>440</v>
      </c>
      <c r="Z9" s="26" t="s">
        <v>619</v>
      </c>
      <c r="AA9" s="26">
        <v>120</v>
      </c>
      <c r="AF9" s="12" t="s">
        <v>266</v>
      </c>
      <c r="AG9" s="12">
        <v>50</v>
      </c>
      <c r="AO9" s="3" t="s">
        <v>486</v>
      </c>
      <c r="AP9" s="3">
        <v>120</v>
      </c>
    </row>
    <row r="10" s="3" customFormat="1" ht="40.75" customHeight="1" spans="1:42">
      <c r="A10" s="15">
        <v>7</v>
      </c>
      <c r="B10" s="16" t="s">
        <v>602</v>
      </c>
      <c r="C10" s="17">
        <f>12*120+2*60</f>
        <v>1560</v>
      </c>
      <c r="D10" s="18"/>
      <c r="E10" s="19"/>
      <c r="F10" s="21" t="s">
        <v>620</v>
      </c>
      <c r="H10" s="92" t="s">
        <v>86</v>
      </c>
      <c r="I10" s="92">
        <v>360</v>
      </c>
      <c r="Z10" s="26" t="s">
        <v>611</v>
      </c>
      <c r="AA10" s="26">
        <v>120</v>
      </c>
      <c r="AF10" s="12" t="s">
        <v>621</v>
      </c>
      <c r="AG10" s="12">
        <v>100</v>
      </c>
      <c r="AO10" s="3" t="s">
        <v>622</v>
      </c>
      <c r="AP10" s="3">
        <v>120</v>
      </c>
    </row>
    <row r="11" s="1" customFormat="1" ht="50" customHeight="1" spans="1:42">
      <c r="A11" s="15">
        <v>8</v>
      </c>
      <c r="B11" s="16" t="s">
        <v>603</v>
      </c>
      <c r="C11" s="17">
        <v>500</v>
      </c>
      <c r="D11" s="18"/>
      <c r="E11" s="19"/>
      <c r="F11" s="21" t="s">
        <v>623</v>
      </c>
      <c r="H11" s="92" t="s">
        <v>393</v>
      </c>
      <c r="I11" s="92">
        <v>360</v>
      </c>
      <c r="Z11" s="80" t="s">
        <v>486</v>
      </c>
      <c r="AA11" s="26">
        <v>120</v>
      </c>
      <c r="AF11" s="79" t="s">
        <v>259</v>
      </c>
      <c r="AG11" s="79">
        <v>200</v>
      </c>
      <c r="AO11" s="1" t="s">
        <v>212</v>
      </c>
      <c r="AP11" s="1">
        <v>220</v>
      </c>
    </row>
    <row r="12" s="1" customFormat="1" ht="57" customHeight="1" spans="1:42">
      <c r="A12" s="15">
        <v>9</v>
      </c>
      <c r="B12" s="16" t="s">
        <v>604</v>
      </c>
      <c r="C12" s="93">
        <v>3900</v>
      </c>
      <c r="D12" s="18"/>
      <c r="E12" s="19"/>
      <c r="F12" s="21" t="s">
        <v>624</v>
      </c>
      <c r="H12" s="92" t="s">
        <v>185</v>
      </c>
      <c r="I12" s="92">
        <v>440</v>
      </c>
      <c r="Z12" s="80" t="s">
        <v>625</v>
      </c>
      <c r="AA12" s="26">
        <v>120</v>
      </c>
      <c r="AF12" s="79" t="s">
        <v>271</v>
      </c>
      <c r="AG12" s="79">
        <v>100</v>
      </c>
      <c r="AO12" s="1" t="s">
        <v>479</v>
      </c>
      <c r="AP12" s="1">
        <v>320</v>
      </c>
    </row>
    <row r="13" s="1" customFormat="1" ht="40.75" customHeight="1" spans="1:42">
      <c r="A13" s="15">
        <v>10</v>
      </c>
      <c r="B13" s="22" t="s">
        <v>605</v>
      </c>
      <c r="C13" s="17">
        <v>750</v>
      </c>
      <c r="D13" s="18"/>
      <c r="E13" s="19"/>
      <c r="F13" s="21" t="s">
        <v>626</v>
      </c>
      <c r="H13" s="92" t="s">
        <v>614</v>
      </c>
      <c r="I13" s="92">
        <v>240</v>
      </c>
      <c r="Z13" s="80" t="s">
        <v>622</v>
      </c>
      <c r="AA13" s="26">
        <v>120</v>
      </c>
      <c r="AF13" s="79" t="s">
        <v>71</v>
      </c>
      <c r="AG13" s="79">
        <v>100</v>
      </c>
      <c r="AO13" s="1" t="s">
        <v>185</v>
      </c>
      <c r="AP13" s="1">
        <v>540</v>
      </c>
    </row>
    <row r="14" s="1" customFormat="1" ht="38" customHeight="1" spans="1:42">
      <c r="A14" s="15">
        <v>11</v>
      </c>
      <c r="B14" s="22" t="s">
        <v>598</v>
      </c>
      <c r="C14" s="17">
        <v>800</v>
      </c>
      <c r="D14" s="18"/>
      <c r="E14" s="19"/>
      <c r="F14" s="20" t="s">
        <v>627</v>
      </c>
      <c r="H14" s="92" t="s">
        <v>202</v>
      </c>
      <c r="I14" s="92">
        <v>240</v>
      </c>
      <c r="Z14" s="80" t="s">
        <v>216</v>
      </c>
      <c r="AA14" s="26">
        <v>120</v>
      </c>
      <c r="AF14" s="1" t="s">
        <v>456</v>
      </c>
      <c r="AG14" s="1">
        <v>200</v>
      </c>
      <c r="AH14" s="1" t="s">
        <v>628</v>
      </c>
      <c r="AO14" s="1" t="s">
        <v>215</v>
      </c>
      <c r="AP14" s="1">
        <v>840</v>
      </c>
    </row>
    <row r="15" s="1" customFormat="1" ht="28" customHeight="1" spans="1:42">
      <c r="A15" s="23" t="s">
        <v>12</v>
      </c>
      <c r="B15" s="24"/>
      <c r="C15" s="25">
        <f>SUM(C4:C14)</f>
        <v>18510</v>
      </c>
      <c r="D15" s="25">
        <f>SUM(D4:D14)</f>
        <v>-1000</v>
      </c>
      <c r="E15" s="26"/>
      <c r="F15" s="26"/>
      <c r="H15" s="92" t="s">
        <v>491</v>
      </c>
      <c r="I15" s="92">
        <v>240</v>
      </c>
      <c r="Z15" s="80" t="s">
        <v>317</v>
      </c>
      <c r="AA15" s="26">
        <v>120</v>
      </c>
      <c r="AF15" s="1" t="s">
        <v>479</v>
      </c>
      <c r="AG15" s="1">
        <v>200</v>
      </c>
      <c r="AH15" s="96" t="s">
        <v>629</v>
      </c>
      <c r="AO15" s="1" t="s">
        <v>246</v>
      </c>
      <c r="AP15" s="1">
        <v>100</v>
      </c>
    </row>
    <row r="16" s="1" customFormat="1" ht="27" customHeight="1" spans="1:42">
      <c r="A16" s="2"/>
      <c r="B16" s="27"/>
      <c r="C16" s="28"/>
      <c r="D16" s="28"/>
      <c r="E16" s="29"/>
      <c r="F16" s="3"/>
      <c r="H16" s="92" t="s">
        <v>81</v>
      </c>
      <c r="I16" s="92">
        <v>320</v>
      </c>
      <c r="Z16" s="80" t="s">
        <v>210</v>
      </c>
      <c r="AA16" s="26">
        <v>120</v>
      </c>
      <c r="AF16" s="1" t="s">
        <v>586</v>
      </c>
      <c r="AG16" s="1">
        <v>200</v>
      </c>
      <c r="AH16" s="96"/>
      <c r="AO16" s="1" t="s">
        <v>333</v>
      </c>
      <c r="AP16" s="1">
        <v>300</v>
      </c>
    </row>
    <row r="17" s="1" customFormat="1" ht="27" customHeight="1" spans="1:42">
      <c r="A17" s="5"/>
      <c r="B17" s="6"/>
      <c r="C17" s="30" t="s">
        <v>13</v>
      </c>
      <c r="D17" s="30" t="s">
        <v>242</v>
      </c>
      <c r="E17" s="31" t="s">
        <v>630</v>
      </c>
      <c r="F17" s="30" t="s">
        <v>16</v>
      </c>
      <c r="H17" s="92" t="s">
        <v>210</v>
      </c>
      <c r="I17" s="92">
        <v>360</v>
      </c>
      <c r="Z17" s="80" t="s">
        <v>91</v>
      </c>
      <c r="AA17" s="80">
        <v>60</v>
      </c>
      <c r="AF17" s="1" t="s">
        <v>495</v>
      </c>
      <c r="AG17" s="1">
        <v>200</v>
      </c>
      <c r="AH17" s="96"/>
      <c r="AO17" s="1" t="s">
        <v>94</v>
      </c>
      <c r="AP17" s="1">
        <v>150</v>
      </c>
    </row>
    <row r="18" s="1" customFormat="1" ht="27" customHeight="1" spans="1:42">
      <c r="A18" s="5"/>
      <c r="B18" s="6"/>
      <c r="C18" s="32">
        <f>C15+D15</f>
        <v>17510</v>
      </c>
      <c r="D18" s="7"/>
      <c r="H18" s="92" t="s">
        <v>586</v>
      </c>
      <c r="I18" s="92">
        <v>120</v>
      </c>
      <c r="Z18" s="80" t="s">
        <v>86</v>
      </c>
      <c r="AA18" s="80">
        <v>60</v>
      </c>
      <c r="AF18" s="1" t="s">
        <v>481</v>
      </c>
      <c r="AG18" s="1">
        <v>200</v>
      </c>
      <c r="AH18" s="96"/>
      <c r="AO18" s="1" t="s">
        <v>586</v>
      </c>
      <c r="AP18" s="1">
        <v>320</v>
      </c>
    </row>
    <row r="19" s="1" customFormat="1" ht="27" customHeight="1" spans="1:42">
      <c r="A19" s="5"/>
      <c r="B19" s="6"/>
      <c r="C19" s="7"/>
      <c r="D19" s="7"/>
      <c r="H19" s="92" t="s">
        <v>492</v>
      </c>
      <c r="I19" s="92">
        <v>120</v>
      </c>
      <c r="AA19" s="1">
        <f>SUM(AA5:AA18)</f>
        <v>1560</v>
      </c>
      <c r="AF19" s="1" t="s">
        <v>194</v>
      </c>
      <c r="AG19" s="1">
        <v>200</v>
      </c>
      <c r="AH19" s="1" t="s">
        <v>631</v>
      </c>
      <c r="AO19" s="1" t="s">
        <v>91</v>
      </c>
      <c r="AP19" s="1">
        <v>60</v>
      </c>
    </row>
    <row r="20" s="1" customFormat="1" ht="27" customHeight="1" spans="1:42">
      <c r="A20" s="5"/>
      <c r="B20" s="6"/>
      <c r="C20" s="7"/>
      <c r="D20" s="7"/>
      <c r="H20" s="92" t="s">
        <v>479</v>
      </c>
      <c r="I20" s="92">
        <v>120</v>
      </c>
      <c r="AF20" s="1" t="s">
        <v>466</v>
      </c>
      <c r="AG20" s="1">
        <v>200</v>
      </c>
      <c r="AH20" s="96" t="s">
        <v>629</v>
      </c>
      <c r="AO20" s="1" t="s">
        <v>403</v>
      </c>
      <c r="AP20" s="1">
        <v>-100</v>
      </c>
    </row>
    <row r="21" s="1" customFormat="1" ht="27" customHeight="1" spans="1:42">
      <c r="A21" s="5"/>
      <c r="B21" s="6"/>
      <c r="C21" s="7"/>
      <c r="D21" s="7"/>
      <c r="H21" s="92" t="s">
        <v>216</v>
      </c>
      <c r="I21" s="92">
        <v>80</v>
      </c>
      <c r="AF21" s="1" t="s">
        <v>595</v>
      </c>
      <c r="AG21" s="1">
        <v>200</v>
      </c>
      <c r="AH21" s="96"/>
      <c r="AO21" s="1" t="s">
        <v>440</v>
      </c>
      <c r="AP21" s="1">
        <v>100</v>
      </c>
    </row>
    <row r="22" s="1" customFormat="1" ht="27" customHeight="1" spans="1:42">
      <c r="A22" s="5"/>
      <c r="B22" s="6"/>
      <c r="C22" s="7"/>
      <c r="D22" s="7"/>
      <c r="H22" s="92" t="s">
        <v>481</v>
      </c>
      <c r="I22" s="92">
        <v>120</v>
      </c>
      <c r="AF22" s="1" t="s">
        <v>632</v>
      </c>
      <c r="AG22" s="1">
        <v>200</v>
      </c>
      <c r="AH22" s="96"/>
      <c r="AO22" s="1" t="s">
        <v>195</v>
      </c>
      <c r="AP22" s="1">
        <v>-100</v>
      </c>
    </row>
    <row r="23" s="1" customFormat="1" ht="27" customHeight="1" spans="1:42">
      <c r="A23" s="5"/>
      <c r="B23" s="6"/>
      <c r="C23" s="7"/>
      <c r="D23" s="7"/>
      <c r="H23" s="92" t="s">
        <v>213</v>
      </c>
      <c r="I23" s="92">
        <v>80</v>
      </c>
      <c r="AF23" s="1" t="s">
        <v>204</v>
      </c>
      <c r="AG23" s="1">
        <v>100</v>
      </c>
      <c r="AH23" s="96"/>
      <c r="AO23" s="1" t="s">
        <v>438</v>
      </c>
      <c r="AP23" s="1">
        <v>220</v>
      </c>
    </row>
    <row r="24" s="1" customFormat="1" ht="27" customHeight="1" spans="1:42">
      <c r="A24" s="5"/>
      <c r="B24" s="6"/>
      <c r="C24" s="7"/>
      <c r="D24" s="7"/>
      <c r="H24" s="92" t="s">
        <v>495</v>
      </c>
      <c r="I24" s="92">
        <v>120</v>
      </c>
      <c r="AF24" s="1" t="s">
        <v>246</v>
      </c>
      <c r="AG24" s="1">
        <v>100</v>
      </c>
      <c r="AH24" s="96"/>
      <c r="AO24" s="1" t="s">
        <v>202</v>
      </c>
      <c r="AP24" s="1">
        <v>40</v>
      </c>
    </row>
    <row r="25" s="1" customFormat="1" ht="27" customHeight="1" spans="1:42">
      <c r="A25" s="5"/>
      <c r="B25" s="6"/>
      <c r="C25" s="7"/>
      <c r="D25" s="7"/>
      <c r="H25" s="92" t="s">
        <v>220</v>
      </c>
      <c r="I25" s="92">
        <v>120</v>
      </c>
      <c r="AF25" s="1" t="s">
        <v>212</v>
      </c>
      <c r="AG25" s="1">
        <v>100</v>
      </c>
      <c r="AH25" s="96" t="s">
        <v>633</v>
      </c>
      <c r="AO25" s="1" t="s">
        <v>206</v>
      </c>
      <c r="AP25" s="1">
        <v>960</v>
      </c>
    </row>
    <row r="26" s="1" customFormat="1" ht="14.25" spans="1:42">
      <c r="A26" s="5"/>
      <c r="B26" s="6"/>
      <c r="C26" s="7"/>
      <c r="D26" s="7"/>
      <c r="H26" s="92" t="s">
        <v>487</v>
      </c>
      <c r="I26" s="92">
        <v>40</v>
      </c>
      <c r="AF26" s="1" t="s">
        <v>462</v>
      </c>
      <c r="AG26" s="1">
        <v>100</v>
      </c>
      <c r="AH26" s="96"/>
      <c r="AO26" s="1" t="s">
        <v>621</v>
      </c>
      <c r="AP26" s="1">
        <v>100</v>
      </c>
    </row>
    <row r="27" s="1" customFormat="1" ht="14.25" spans="1:42">
      <c r="A27" s="5"/>
      <c r="B27" s="6"/>
      <c r="C27" s="7"/>
      <c r="D27" s="7"/>
      <c r="H27" s="92" t="s">
        <v>400</v>
      </c>
      <c r="I27" s="92">
        <v>880</v>
      </c>
      <c r="AF27" s="1" t="s">
        <v>496</v>
      </c>
      <c r="AG27" s="1">
        <v>100</v>
      </c>
      <c r="AH27" s="96"/>
      <c r="AO27" s="1" t="s">
        <v>456</v>
      </c>
      <c r="AP27" s="1">
        <v>400</v>
      </c>
    </row>
    <row r="28" s="1" customFormat="1" ht="14.25" spans="1:42">
      <c r="A28" s="5"/>
      <c r="B28" s="6"/>
      <c r="C28" s="7"/>
      <c r="D28" s="7"/>
      <c r="H28" s="92" t="s">
        <v>206</v>
      </c>
      <c r="I28" s="92">
        <v>760</v>
      </c>
      <c r="AF28" s="1" t="s">
        <v>634</v>
      </c>
      <c r="AG28" s="1">
        <v>100</v>
      </c>
      <c r="AH28" s="96"/>
      <c r="AO28" s="1" t="s">
        <v>317</v>
      </c>
      <c r="AP28" s="1">
        <v>560</v>
      </c>
    </row>
    <row r="29" s="1" customFormat="1" ht="14.25" spans="1:42">
      <c r="A29" s="5"/>
      <c r="B29" s="6"/>
      <c r="C29" s="7"/>
      <c r="D29" s="7"/>
      <c r="H29" s="92" t="s">
        <v>466</v>
      </c>
      <c r="I29" s="92">
        <v>640</v>
      </c>
      <c r="AF29" s="1" t="s">
        <v>438</v>
      </c>
      <c r="AG29" s="1">
        <v>100</v>
      </c>
      <c r="AH29" s="96"/>
      <c r="AO29" s="1" t="s">
        <v>417</v>
      </c>
      <c r="AP29" s="1">
        <v>640</v>
      </c>
    </row>
    <row r="30" s="1" customFormat="1" ht="14.25" spans="1:42">
      <c r="A30" s="5"/>
      <c r="B30" s="6"/>
      <c r="C30" s="7"/>
      <c r="D30" s="7"/>
      <c r="H30" s="92" t="s">
        <v>215</v>
      </c>
      <c r="I30" s="92">
        <v>840</v>
      </c>
      <c r="AF30" s="1" t="s">
        <v>440</v>
      </c>
      <c r="AG30" s="1">
        <v>100</v>
      </c>
      <c r="AH30" s="96"/>
      <c r="AO30" s="1" t="s">
        <v>62</v>
      </c>
      <c r="AP30" s="1">
        <v>100</v>
      </c>
    </row>
    <row r="31" s="1" customFormat="1" ht="14.25" spans="1:42">
      <c r="A31" s="5"/>
      <c r="B31" s="6"/>
      <c r="C31" s="7"/>
      <c r="D31" s="7"/>
      <c r="H31" s="92" t="s">
        <v>189</v>
      </c>
      <c r="I31" s="92">
        <v>760</v>
      </c>
      <c r="AG31" s="1">
        <f>SUM(AG5:AG30)</f>
        <v>3900</v>
      </c>
      <c r="AO31" s="1" t="s">
        <v>108</v>
      </c>
      <c r="AP31" s="1">
        <v>500</v>
      </c>
    </row>
    <row r="32" s="1" customFormat="1" ht="14.25" spans="1:42">
      <c r="A32" s="5"/>
      <c r="B32" s="6"/>
      <c r="C32" s="7"/>
      <c r="D32" s="7"/>
      <c r="H32" s="92" t="s">
        <v>417</v>
      </c>
      <c r="I32" s="92">
        <v>640</v>
      </c>
      <c r="AO32" s="1" t="s">
        <v>595</v>
      </c>
      <c r="AP32" s="1">
        <v>200</v>
      </c>
    </row>
    <row r="33" s="1" customFormat="1" ht="14.25" spans="1:42">
      <c r="A33" s="5"/>
      <c r="B33" s="6"/>
      <c r="C33" s="7"/>
      <c r="D33" s="7"/>
      <c r="H33" s="92" t="s">
        <v>59</v>
      </c>
      <c r="I33" s="92">
        <v>560</v>
      </c>
      <c r="AO33" s="1" t="s">
        <v>393</v>
      </c>
      <c r="AP33" s="1">
        <v>360</v>
      </c>
    </row>
    <row r="34" s="1" customFormat="1" ht="14.25" spans="1:42">
      <c r="A34" s="5"/>
      <c r="B34" s="6"/>
      <c r="C34" s="7"/>
      <c r="D34" s="7"/>
      <c r="H34" s="92" t="s">
        <v>204</v>
      </c>
      <c r="I34" s="92">
        <v>320</v>
      </c>
      <c r="AO34" s="1" t="s">
        <v>210</v>
      </c>
      <c r="AP34" s="1">
        <v>480</v>
      </c>
    </row>
    <row r="35" s="1" customFormat="1" ht="14.25" spans="1:42">
      <c r="A35" s="5"/>
      <c r="B35" s="6"/>
      <c r="C35" s="7"/>
      <c r="D35" s="7"/>
      <c r="H35" s="92" t="s">
        <v>212</v>
      </c>
      <c r="I35" s="92">
        <v>120</v>
      </c>
      <c r="AO35" s="1" t="s">
        <v>481</v>
      </c>
      <c r="AP35" s="1">
        <v>320</v>
      </c>
    </row>
    <row r="36" s="4" customFormat="1" ht="14.25" spans="1:16318">
      <c r="A36" s="5"/>
      <c r="B36" s="6"/>
      <c r="C36" s="7"/>
      <c r="D36" s="7"/>
      <c r="E36" s="1"/>
      <c r="F36" s="1"/>
      <c r="H36" s="92" t="s">
        <v>438</v>
      </c>
      <c r="I36" s="92">
        <v>120</v>
      </c>
      <c r="K36" s="1"/>
      <c r="L36" s="1"/>
      <c r="AO36" s="4" t="s">
        <v>57</v>
      </c>
      <c r="AP36" s="4">
        <v>300</v>
      </c>
      <c r="XCH36"/>
      <c r="XCI36"/>
      <c r="XCJ36"/>
      <c r="XCK36" s="1"/>
      <c r="XCL36" s="1"/>
      <c r="XCM36" s="1"/>
      <c r="XCN36" s="1"/>
      <c r="XCO36" s="1"/>
      <c r="XCP36" s="1"/>
    </row>
    <row r="37" s="4" customFormat="1" ht="14.25" spans="1:16318">
      <c r="A37" s="5"/>
      <c r="B37" s="6"/>
      <c r="C37" s="7"/>
      <c r="D37" s="7"/>
      <c r="E37" s="1"/>
      <c r="F37" s="1"/>
      <c r="H37" s="92" t="s">
        <v>634</v>
      </c>
      <c r="I37" s="92">
        <v>80</v>
      </c>
      <c r="K37" s="1"/>
      <c r="L37" s="1"/>
      <c r="AO37" s="4" t="s">
        <v>80</v>
      </c>
      <c r="AP37" s="4">
        <v>250</v>
      </c>
      <c r="XCH37"/>
      <c r="XCI37"/>
      <c r="XCJ37"/>
      <c r="XCK37" s="1"/>
      <c r="XCL37" s="1"/>
      <c r="XCM37" s="1"/>
      <c r="XCN37" s="1"/>
      <c r="XCO37" s="1"/>
      <c r="XCP37" s="1"/>
    </row>
    <row r="38" s="4" customFormat="1" ht="14.25" spans="1:16318">
      <c r="A38" s="5"/>
      <c r="B38" s="6"/>
      <c r="C38" s="7"/>
      <c r="D38" s="7"/>
      <c r="E38" s="1"/>
      <c r="F38" s="1"/>
      <c r="H38" s="92" t="s">
        <v>496</v>
      </c>
      <c r="I38" s="92">
        <v>360</v>
      </c>
      <c r="K38" s="1"/>
      <c r="L38" s="1"/>
      <c r="AO38" s="4" t="s">
        <v>614</v>
      </c>
      <c r="AP38" s="4">
        <v>360</v>
      </c>
      <c r="XCH38"/>
      <c r="XCI38"/>
      <c r="XCJ38"/>
      <c r="XCK38" s="1"/>
      <c r="XCL38" s="1"/>
      <c r="XCM38" s="1"/>
      <c r="XCN38" s="1"/>
      <c r="XCO38" s="1"/>
      <c r="XCP38" s="1"/>
    </row>
    <row r="39" s="4" customFormat="1" ht="14.25" spans="1:16318">
      <c r="A39" s="5"/>
      <c r="B39" s="6"/>
      <c r="C39" s="7"/>
      <c r="D39" s="7"/>
      <c r="E39" s="1"/>
      <c r="F39" s="1"/>
      <c r="H39" s="92" t="s">
        <v>462</v>
      </c>
      <c r="I39" s="92">
        <v>360</v>
      </c>
      <c r="AO39" s="4" t="s">
        <v>492</v>
      </c>
      <c r="AP39" s="4">
        <v>120</v>
      </c>
      <c r="XCH39"/>
      <c r="XCI39"/>
      <c r="XCJ39"/>
      <c r="XCK39" s="1"/>
      <c r="XCL39" s="1"/>
      <c r="XCM39" s="1"/>
      <c r="XCN39" s="1"/>
      <c r="XCO39" s="1"/>
      <c r="XCP39" s="1"/>
    </row>
    <row r="40" s="4" customFormat="1" spans="1:16318">
      <c r="A40" s="5"/>
      <c r="B40" s="6"/>
      <c r="C40" s="7"/>
      <c r="D40" s="7"/>
      <c r="E40" s="1"/>
      <c r="F40" s="1"/>
      <c r="I40" s="4">
        <f>SUM(I5:I39)</f>
        <v>11000</v>
      </c>
      <c r="AO40" s="4" t="s">
        <v>619</v>
      </c>
      <c r="AP40" s="4">
        <v>120</v>
      </c>
      <c r="XCH40"/>
      <c r="XCI40"/>
      <c r="XCJ40"/>
      <c r="XCK40" s="1"/>
      <c r="XCL40" s="1"/>
      <c r="XCM40" s="1"/>
      <c r="XCN40" s="1"/>
      <c r="XCO40" s="1"/>
      <c r="XCP40" s="1"/>
    </row>
    <row r="41" s="4" customFormat="1" spans="1:16318">
      <c r="A41" s="5"/>
      <c r="B41" s="6"/>
      <c r="C41" s="7"/>
      <c r="D41" s="7"/>
      <c r="E41" s="1"/>
      <c r="F41" s="1"/>
      <c r="AO41" s="4" t="s">
        <v>199</v>
      </c>
      <c r="AP41" s="4">
        <v>-100</v>
      </c>
      <c r="XCH41"/>
      <c r="XCI41"/>
      <c r="XCJ41"/>
      <c r="XCK41" s="1"/>
      <c r="XCL41" s="1"/>
      <c r="XCM41" s="1"/>
      <c r="XCN41" s="1"/>
      <c r="XCO41" s="1"/>
      <c r="XCP41" s="1"/>
    </row>
    <row r="42" s="4" customFormat="1" spans="1:16318">
      <c r="A42" s="5"/>
      <c r="B42" s="6"/>
      <c r="C42" s="7"/>
      <c r="D42" s="7"/>
      <c r="E42" s="1"/>
      <c r="F42" s="1"/>
      <c r="AO42" s="4" t="s">
        <v>625</v>
      </c>
      <c r="AP42" s="4">
        <v>120</v>
      </c>
      <c r="XCH42"/>
      <c r="XCI42"/>
      <c r="XCJ42"/>
      <c r="XCK42" s="1"/>
      <c r="XCL42" s="1"/>
      <c r="XCM42" s="1"/>
      <c r="XCN42" s="1"/>
      <c r="XCO42" s="1"/>
      <c r="XCP42" s="1"/>
    </row>
    <row r="43" s="4" customFormat="1" spans="1:16318">
      <c r="A43" s="5"/>
      <c r="B43" s="6"/>
      <c r="C43" s="7"/>
      <c r="D43" s="7"/>
      <c r="E43" s="1"/>
      <c r="F43" s="1"/>
      <c r="AO43" s="4" t="s">
        <v>496</v>
      </c>
      <c r="AP43" s="4">
        <v>460</v>
      </c>
      <c r="XCH43"/>
      <c r="XCI43"/>
      <c r="XCJ43"/>
      <c r="XCK43" s="1"/>
      <c r="XCL43" s="1"/>
      <c r="XCM43" s="1"/>
      <c r="XCN43" s="1"/>
      <c r="XCO43" s="1"/>
      <c r="XCP43" s="1"/>
    </row>
    <row r="44" s="4" customFormat="1" spans="1:16318">
      <c r="A44" s="5"/>
      <c r="B44" s="6"/>
      <c r="C44" s="7"/>
      <c r="D44" s="7"/>
      <c r="E44" s="1"/>
      <c r="F44" s="1"/>
      <c r="AO44" s="4" t="s">
        <v>71</v>
      </c>
      <c r="AP44" s="4">
        <v>100</v>
      </c>
      <c r="XCH44"/>
      <c r="XCI44"/>
      <c r="XCJ44"/>
      <c r="XCK44" s="1"/>
      <c r="XCL44" s="1"/>
      <c r="XCM44" s="1"/>
      <c r="XCN44" s="1"/>
      <c r="XCO44" s="1"/>
      <c r="XCP44" s="1"/>
    </row>
    <row r="45" s="4" customFormat="1" spans="1:16318">
      <c r="A45" s="5"/>
      <c r="B45" s="6"/>
      <c r="C45" s="7"/>
      <c r="D45" s="7"/>
      <c r="E45" s="1"/>
      <c r="F45" s="1"/>
      <c r="AO45" s="4" t="s">
        <v>476</v>
      </c>
      <c r="AP45" s="4">
        <v>240</v>
      </c>
      <c r="XCH45"/>
      <c r="XCI45"/>
      <c r="XCJ45"/>
      <c r="XCK45" s="1"/>
      <c r="XCL45" s="1"/>
      <c r="XCM45" s="1"/>
      <c r="XCN45" s="1"/>
      <c r="XCO45" s="1"/>
      <c r="XCP45" s="1"/>
    </row>
    <row r="46" s="4" customFormat="1" spans="1:16318">
      <c r="A46" s="5"/>
      <c r="B46" s="6"/>
      <c r="C46" s="7"/>
      <c r="D46" s="7"/>
      <c r="E46" s="1"/>
      <c r="F46" s="1"/>
      <c r="AO46" s="4" t="s">
        <v>466</v>
      </c>
      <c r="AP46" s="4">
        <v>840</v>
      </c>
      <c r="XCH46"/>
      <c r="XCI46"/>
      <c r="XCJ46"/>
      <c r="XCK46" s="1"/>
      <c r="XCL46" s="1"/>
      <c r="XCM46" s="1"/>
      <c r="XCN46" s="1"/>
      <c r="XCO46" s="1"/>
      <c r="XCP46" s="1"/>
    </row>
    <row r="47" s="4" customFormat="1" spans="1:16318">
      <c r="A47" s="5"/>
      <c r="B47" s="6"/>
      <c r="C47" s="7"/>
      <c r="D47" s="7"/>
      <c r="E47" s="1"/>
      <c r="F47" s="1"/>
      <c r="AO47" s="4" t="s">
        <v>634</v>
      </c>
      <c r="AP47" s="4">
        <v>180</v>
      </c>
      <c r="XCH47"/>
      <c r="XCI47"/>
      <c r="XCJ47"/>
      <c r="XCK47" s="1"/>
      <c r="XCL47" s="1"/>
      <c r="XCM47" s="1"/>
      <c r="XCN47" s="1"/>
      <c r="XCO47" s="1"/>
      <c r="XCP47" s="1"/>
    </row>
    <row r="48" s="4" customFormat="1" spans="1:16318">
      <c r="A48" s="5"/>
      <c r="B48" s="6"/>
      <c r="C48" s="7"/>
      <c r="D48" s="7"/>
      <c r="E48" s="1"/>
      <c r="F48" s="1"/>
      <c r="AO48" s="4" t="s">
        <v>488</v>
      </c>
      <c r="AP48" s="4">
        <v>200</v>
      </c>
      <c r="XCH48"/>
      <c r="XCI48"/>
      <c r="XCJ48"/>
      <c r="XCK48" s="1"/>
      <c r="XCL48" s="1"/>
      <c r="XCM48" s="1"/>
      <c r="XCN48" s="1"/>
      <c r="XCO48" s="1"/>
      <c r="XCP48" s="1"/>
    </row>
    <row r="49" s="4" customFormat="1" spans="1:16318">
      <c r="A49" s="5"/>
      <c r="B49" s="6"/>
      <c r="C49" s="7"/>
      <c r="D49" s="7"/>
      <c r="E49" s="1"/>
      <c r="F49" s="1"/>
      <c r="AO49" s="4" t="s">
        <v>204</v>
      </c>
      <c r="AP49" s="4">
        <v>420</v>
      </c>
      <c r="XCH49"/>
      <c r="XCI49"/>
      <c r="XCJ49"/>
      <c r="XCK49" s="1"/>
      <c r="XCL49" s="1"/>
      <c r="XCM49" s="1"/>
      <c r="XCN49" s="1"/>
      <c r="XCO49" s="1"/>
      <c r="XCP49" s="1"/>
    </row>
    <row r="50" s="4" customFormat="1" spans="1:16318">
      <c r="A50" s="5"/>
      <c r="B50" s="6"/>
      <c r="C50" s="7"/>
      <c r="D50" s="7"/>
      <c r="E50" s="1"/>
      <c r="F50" s="1"/>
      <c r="AO50" s="4" t="s">
        <v>194</v>
      </c>
      <c r="AP50" s="4">
        <v>200</v>
      </c>
      <c r="XCH50"/>
      <c r="XCI50"/>
      <c r="XCJ50"/>
      <c r="XCK50" s="1"/>
      <c r="XCL50" s="1"/>
      <c r="XCM50" s="1"/>
      <c r="XCN50" s="1"/>
      <c r="XCO50" s="1"/>
      <c r="XCP50" s="1"/>
    </row>
    <row r="51" s="4" customFormat="1" spans="1:16318">
      <c r="A51" s="5"/>
      <c r="B51" s="6"/>
      <c r="C51" s="7"/>
      <c r="D51" s="7"/>
      <c r="E51" s="1"/>
      <c r="F51" s="1"/>
      <c r="AO51" s="4" t="s">
        <v>271</v>
      </c>
      <c r="AP51" s="4">
        <v>100</v>
      </c>
      <c r="XCH51"/>
      <c r="XCI51"/>
      <c r="XCJ51"/>
      <c r="XCK51" s="1"/>
      <c r="XCL51" s="1"/>
      <c r="XCM51" s="1"/>
      <c r="XCN51" s="1"/>
      <c r="XCO51" s="1"/>
      <c r="XCP51" s="1"/>
    </row>
    <row r="52" s="4" customFormat="1" spans="1:16318">
      <c r="A52" s="5"/>
      <c r="B52" s="6"/>
      <c r="C52" s="7"/>
      <c r="D52" s="7"/>
      <c r="E52" s="1"/>
      <c r="F52" s="1"/>
      <c r="AO52" s="4" t="s">
        <v>491</v>
      </c>
      <c r="AP52" s="4">
        <v>240</v>
      </c>
      <c r="XCH52"/>
      <c r="XCI52"/>
      <c r="XCJ52"/>
      <c r="XCK52" s="1"/>
      <c r="XCL52" s="1"/>
      <c r="XCM52" s="1"/>
      <c r="XCN52" s="1"/>
      <c r="XCO52" s="1"/>
      <c r="XCP52" s="1"/>
    </row>
    <row r="53" s="4" customFormat="1" spans="1:16318">
      <c r="A53" s="5"/>
      <c r="B53" s="6"/>
      <c r="C53" s="7"/>
      <c r="D53" s="7"/>
      <c r="E53" s="1"/>
      <c r="F53" s="1"/>
      <c r="AO53" s="4" t="s">
        <v>400</v>
      </c>
      <c r="AP53" s="4">
        <v>1280</v>
      </c>
      <c r="XCH53"/>
      <c r="XCI53"/>
      <c r="XCJ53"/>
      <c r="XCK53" s="1"/>
      <c r="XCL53" s="1"/>
      <c r="XCM53" s="1"/>
      <c r="XCN53" s="1"/>
      <c r="XCO53" s="1"/>
      <c r="XCP53" s="1"/>
    </row>
    <row r="54" s="4" customFormat="1" spans="1:16318">
      <c r="A54" s="5"/>
      <c r="B54" s="6"/>
      <c r="C54" s="7"/>
      <c r="D54" s="7"/>
      <c r="E54" s="1"/>
      <c r="F54" s="1"/>
      <c r="AO54" s="4" t="s">
        <v>448</v>
      </c>
      <c r="AP54" s="4">
        <v>-200</v>
      </c>
      <c r="XCH54"/>
      <c r="XCI54"/>
      <c r="XCJ54"/>
      <c r="XCK54" s="1"/>
      <c r="XCL54" s="1"/>
      <c r="XCM54" s="1"/>
      <c r="XCN54" s="1"/>
      <c r="XCO54" s="1"/>
      <c r="XCP54" s="1"/>
    </row>
    <row r="55" s="4" customFormat="1" spans="1:16318">
      <c r="A55" s="5"/>
      <c r="B55" s="6"/>
      <c r="C55" s="7"/>
      <c r="D55" s="7"/>
      <c r="E55" s="1"/>
      <c r="F55" s="1"/>
      <c r="AO55" s="4" t="s">
        <v>259</v>
      </c>
      <c r="AP55" s="4">
        <v>200</v>
      </c>
      <c r="XCH55"/>
      <c r="XCI55"/>
      <c r="XCJ55"/>
      <c r="XCK55" s="1"/>
      <c r="XCL55" s="1"/>
      <c r="XCM55" s="1"/>
      <c r="XCN55" s="1"/>
      <c r="XCO55" s="1"/>
      <c r="XCP55" s="1"/>
    </row>
    <row r="56" s="4" customFormat="1" spans="1:16318">
      <c r="A56" s="5"/>
      <c r="B56" s="6"/>
      <c r="C56" s="7"/>
      <c r="D56" s="7"/>
      <c r="E56" s="1"/>
      <c r="F56" s="1"/>
      <c r="AO56" s="4" t="s">
        <v>81</v>
      </c>
      <c r="AP56" s="4">
        <v>320</v>
      </c>
      <c r="XCH56"/>
      <c r="XCI56"/>
      <c r="XCJ56"/>
      <c r="XCK56" s="1"/>
      <c r="XCL56" s="1"/>
      <c r="XCM56" s="1"/>
      <c r="XCN56" s="1"/>
      <c r="XCO56" s="1"/>
      <c r="XCP56" s="1"/>
    </row>
    <row r="57" s="4" customFormat="1" spans="1:16318">
      <c r="A57" s="5"/>
      <c r="B57" s="6"/>
      <c r="C57" s="7"/>
      <c r="D57" s="7"/>
      <c r="E57" s="1"/>
      <c r="F57" s="1"/>
      <c r="AO57" s="4" t="s">
        <v>266</v>
      </c>
      <c r="AP57" s="4">
        <v>50</v>
      </c>
      <c r="XCH57"/>
      <c r="XCI57"/>
      <c r="XCJ57"/>
      <c r="XCK57" s="1"/>
      <c r="XCL57" s="1"/>
      <c r="XCM57" s="1"/>
      <c r="XCN57" s="1"/>
      <c r="XCO57" s="1"/>
      <c r="XCP57" s="1"/>
    </row>
    <row r="58" s="4" customFormat="1" spans="1:16318">
      <c r="A58" s="5"/>
      <c r="B58" s="6"/>
      <c r="C58" s="7"/>
      <c r="D58" s="7"/>
      <c r="E58" s="1"/>
      <c r="F58" s="1"/>
      <c r="AO58" s="4" t="s">
        <v>216</v>
      </c>
      <c r="AP58" s="4">
        <v>200</v>
      </c>
      <c r="XCH58"/>
      <c r="XCI58"/>
      <c r="XCJ58"/>
      <c r="XCK58" s="1"/>
      <c r="XCL58" s="1"/>
      <c r="XCM58" s="1"/>
      <c r="XCN58" s="1"/>
      <c r="XCO58" s="1"/>
      <c r="XCP58" s="1"/>
    </row>
    <row r="59" s="4" customFormat="1" spans="1:16318">
      <c r="A59" s="5"/>
      <c r="B59" s="6"/>
      <c r="C59" s="7"/>
      <c r="D59" s="7"/>
      <c r="E59" s="1"/>
      <c r="F59" s="1"/>
      <c r="AO59" s="4" t="s">
        <v>508</v>
      </c>
      <c r="AP59" s="4">
        <v>300</v>
      </c>
      <c r="XCH59"/>
      <c r="XCI59"/>
      <c r="XCJ59"/>
      <c r="XCK59" s="1"/>
      <c r="XCL59" s="1"/>
      <c r="XCM59" s="1"/>
      <c r="XCN59" s="1"/>
      <c r="XCO59" s="1"/>
      <c r="XCP59" s="1"/>
    </row>
    <row r="60" s="4" customFormat="1" spans="1:16318">
      <c r="A60" s="5"/>
      <c r="B60" s="6"/>
      <c r="C60" s="7"/>
      <c r="D60" s="7"/>
      <c r="E60" s="1"/>
      <c r="F60" s="1"/>
      <c r="AO60" s="4" t="s">
        <v>495</v>
      </c>
      <c r="AP60" s="4">
        <v>320</v>
      </c>
      <c r="XCH60"/>
      <c r="XCI60"/>
      <c r="XCJ60"/>
      <c r="XCK60" s="1"/>
      <c r="XCL60" s="1"/>
      <c r="XCM60" s="1"/>
      <c r="XCN60" s="1"/>
      <c r="XCO60" s="1"/>
      <c r="XCP60" s="1"/>
    </row>
    <row r="61" s="4" customFormat="1" spans="1:16318">
      <c r="A61" s="5"/>
      <c r="B61" s="6"/>
      <c r="C61" s="7"/>
      <c r="D61" s="7"/>
      <c r="E61" s="1"/>
      <c r="F61" s="1"/>
      <c r="AO61" s="4" t="s">
        <v>198</v>
      </c>
      <c r="AP61" s="4">
        <v>240</v>
      </c>
      <c r="XCH61"/>
      <c r="XCI61"/>
      <c r="XCJ61"/>
      <c r="XCK61" s="1"/>
      <c r="XCL61" s="1"/>
      <c r="XCM61" s="1"/>
      <c r="XCN61" s="1"/>
      <c r="XCO61" s="1"/>
      <c r="XCP61" s="1"/>
    </row>
    <row r="62" s="4" customFormat="1" spans="1:16318">
      <c r="A62" s="5"/>
      <c r="B62" s="6"/>
      <c r="C62" s="7"/>
      <c r="D62" s="7"/>
      <c r="E62" s="1"/>
      <c r="F62" s="1"/>
      <c r="AO62" s="4" t="s">
        <v>579</v>
      </c>
      <c r="AP62" s="4">
        <v>-100</v>
      </c>
      <c r="XCH62"/>
      <c r="XCI62"/>
      <c r="XCJ62"/>
      <c r="XCK62" s="1"/>
      <c r="XCL62" s="1"/>
      <c r="XCM62" s="1"/>
      <c r="XCN62" s="1"/>
      <c r="XCO62" s="1"/>
      <c r="XCP62" s="1"/>
    </row>
    <row r="63" s="4" customFormat="1" spans="1:16318">
      <c r="A63" s="5"/>
      <c r="B63" s="6"/>
      <c r="C63" s="7"/>
      <c r="D63" s="7"/>
      <c r="E63" s="1"/>
      <c r="F63" s="1"/>
      <c r="AO63" s="4" t="s">
        <v>632</v>
      </c>
      <c r="AP63" s="4">
        <v>200</v>
      </c>
      <c r="XCH63"/>
      <c r="XCI63"/>
      <c r="XCJ63"/>
      <c r="XCK63" s="1"/>
      <c r="XCL63" s="1"/>
      <c r="XCM63" s="1"/>
      <c r="XCN63" s="1"/>
      <c r="XCO63" s="1"/>
      <c r="XCP63" s="1"/>
    </row>
    <row r="64" s="4" customFormat="1" spans="1:16318">
      <c r="A64" s="5"/>
      <c r="B64" s="6"/>
      <c r="C64" s="7"/>
      <c r="D64" s="7"/>
      <c r="E64" s="1"/>
      <c r="F64" s="1"/>
      <c r="AO64" s="4" t="s">
        <v>189</v>
      </c>
      <c r="AP64" s="4">
        <v>760</v>
      </c>
      <c r="XCH64"/>
      <c r="XCI64"/>
      <c r="XCJ64"/>
      <c r="XCK64" s="1"/>
      <c r="XCL64" s="1"/>
      <c r="XCM64" s="1"/>
      <c r="XCN64" s="1"/>
      <c r="XCO64" s="1"/>
      <c r="XCP64" s="1"/>
    </row>
    <row r="65" s="4" customFormat="1" spans="1:16318">
      <c r="A65" s="5"/>
      <c r="B65" s="6"/>
      <c r="C65" s="7"/>
      <c r="D65" s="7"/>
      <c r="E65" s="1"/>
      <c r="F65" s="1"/>
      <c r="AO65" s="4" t="s">
        <v>59</v>
      </c>
      <c r="AP65" s="4">
        <v>560</v>
      </c>
      <c r="XCH65"/>
      <c r="XCI65"/>
      <c r="XCJ65"/>
      <c r="XCK65" s="1"/>
      <c r="XCL65" s="1"/>
      <c r="XCM65" s="1"/>
      <c r="XCN65" s="1"/>
      <c r="XCO65" s="1"/>
      <c r="XCP65" s="1"/>
    </row>
    <row r="66" s="4" customFormat="1" spans="1:16318">
      <c r="A66" s="5"/>
      <c r="B66" s="6"/>
      <c r="C66" s="7"/>
      <c r="D66" s="7"/>
      <c r="E66" s="1"/>
      <c r="F66" s="1"/>
      <c r="AO66" s="4" t="s">
        <v>213</v>
      </c>
      <c r="AP66" s="4">
        <v>80</v>
      </c>
      <c r="XCH66"/>
      <c r="XCI66"/>
      <c r="XCJ66"/>
      <c r="XCK66" s="1"/>
      <c r="XCL66" s="1"/>
      <c r="XCM66" s="1"/>
      <c r="XCN66" s="1"/>
      <c r="XCO66" s="1"/>
      <c r="XCP66" s="1"/>
    </row>
    <row r="67" s="4" customFormat="1" spans="1:16318">
      <c r="A67" s="5"/>
      <c r="B67" s="6"/>
      <c r="C67" s="7"/>
      <c r="D67" s="7"/>
      <c r="E67" s="1"/>
      <c r="F67" s="1"/>
      <c r="AO67" s="4" t="s">
        <v>220</v>
      </c>
      <c r="AP67" s="4">
        <v>120</v>
      </c>
      <c r="XCH67"/>
      <c r="XCI67"/>
      <c r="XCJ67"/>
      <c r="XCK67" s="1"/>
      <c r="XCL67" s="1"/>
      <c r="XCM67" s="1"/>
      <c r="XCN67" s="1"/>
      <c r="XCO67" s="1"/>
      <c r="XCP67" s="1"/>
    </row>
    <row r="68" s="4" customFormat="1" spans="1:16318">
      <c r="A68" s="5"/>
      <c r="B68" s="6"/>
      <c r="C68" s="7"/>
      <c r="D68" s="7"/>
      <c r="E68" s="1"/>
      <c r="F68" s="1"/>
      <c r="AO68" s="4" t="s">
        <v>205</v>
      </c>
      <c r="AP68" s="4">
        <v>-100</v>
      </c>
      <c r="XCH68"/>
      <c r="XCI68"/>
      <c r="XCJ68"/>
      <c r="XCK68" s="1"/>
      <c r="XCL68" s="1"/>
      <c r="XCM68" s="1"/>
      <c r="XCN68" s="1"/>
      <c r="XCO68" s="1"/>
      <c r="XCP68" s="1"/>
    </row>
    <row r="69" s="4" customFormat="1" spans="1:16318">
      <c r="A69" s="5"/>
      <c r="B69" s="6"/>
      <c r="C69" s="7"/>
      <c r="D69" s="7"/>
      <c r="E69" s="1"/>
      <c r="F69" s="1"/>
      <c r="AO69" s="4" t="s">
        <v>86</v>
      </c>
      <c r="AP69" s="4">
        <v>420</v>
      </c>
      <c r="XCH69"/>
      <c r="XCI69"/>
      <c r="XCJ69"/>
      <c r="XCK69" s="1"/>
      <c r="XCL69" s="1"/>
      <c r="XCM69" s="1"/>
      <c r="XCN69" s="1"/>
      <c r="XCO69" s="1"/>
      <c r="XCP69" s="1"/>
    </row>
    <row r="70" s="4" customFormat="1" spans="1:16318">
      <c r="A70" s="5"/>
      <c r="B70" s="6"/>
      <c r="C70" s="7"/>
      <c r="D70" s="7"/>
      <c r="E70" s="1"/>
      <c r="F70" s="1"/>
      <c r="AP70" s="4">
        <f>SUM(AP5:AP69)</f>
        <v>17510</v>
      </c>
      <c r="XCH70"/>
      <c r="XCI70"/>
      <c r="XCJ70"/>
      <c r="XCK70" s="1"/>
      <c r="XCL70" s="1"/>
      <c r="XCM70" s="1"/>
      <c r="XCN70" s="1"/>
      <c r="XCO70" s="1"/>
      <c r="XCP70" s="1"/>
    </row>
    <row r="71" s="4" customFormat="1" spans="1:16318">
      <c r="A71" s="5"/>
      <c r="B71" s="6"/>
      <c r="C71" s="7"/>
      <c r="D71" s="7"/>
      <c r="E71" s="1"/>
      <c r="F71" s="1"/>
      <c r="XCH71"/>
      <c r="XCI71"/>
      <c r="XCJ71"/>
      <c r="XCK71" s="1"/>
      <c r="XCL71" s="1"/>
      <c r="XCM71" s="1"/>
      <c r="XCN71" s="1"/>
      <c r="XCO71" s="1"/>
      <c r="XCP71" s="1"/>
    </row>
    <row r="72" s="4" customFormat="1" spans="1:16318">
      <c r="A72" s="5"/>
      <c r="B72" s="6"/>
      <c r="C72" s="7"/>
      <c r="D72" s="7"/>
      <c r="E72" s="1"/>
      <c r="F72" s="1"/>
      <c r="XCH72"/>
      <c r="XCI72"/>
      <c r="XCJ72"/>
      <c r="XCK72" s="1"/>
      <c r="XCL72" s="1"/>
      <c r="XCM72" s="1"/>
      <c r="XCN72" s="1"/>
      <c r="XCO72" s="1"/>
      <c r="XCP72" s="1"/>
    </row>
    <row r="73" s="4" customFormat="1" spans="1:16318">
      <c r="A73" s="5"/>
      <c r="B73" s="6"/>
      <c r="C73" s="7"/>
      <c r="D73" s="7"/>
      <c r="E73" s="1"/>
      <c r="F73" s="1"/>
      <c r="XCH73"/>
      <c r="XCI73"/>
      <c r="XCJ73"/>
      <c r="XCK73" s="1"/>
      <c r="XCL73" s="1"/>
      <c r="XCM73" s="1"/>
      <c r="XCN73" s="1"/>
      <c r="XCO73" s="1"/>
      <c r="XCP73" s="1"/>
    </row>
    <row r="74" s="4" customFormat="1" spans="1:16318">
      <c r="A74" s="5"/>
      <c r="B74" s="6"/>
      <c r="C74" s="7"/>
      <c r="D74" s="7"/>
      <c r="E74" s="1"/>
      <c r="F74" s="1"/>
      <c r="XCH74"/>
      <c r="XCI74"/>
      <c r="XCJ74"/>
      <c r="XCK74" s="1"/>
      <c r="XCL74" s="1"/>
      <c r="XCM74" s="1"/>
      <c r="XCN74" s="1"/>
      <c r="XCO74" s="1"/>
      <c r="XCP74" s="1"/>
    </row>
    <row r="75" s="4" customFormat="1" spans="1:16318">
      <c r="A75" s="5"/>
      <c r="B75" s="6"/>
      <c r="C75" s="7"/>
      <c r="D75" s="7"/>
      <c r="E75" s="1"/>
      <c r="F75" s="1"/>
      <c r="XCH75"/>
      <c r="XCI75"/>
      <c r="XCJ75"/>
      <c r="XCK75" s="1"/>
      <c r="XCL75" s="1"/>
      <c r="XCM75" s="1"/>
      <c r="XCN75" s="1"/>
      <c r="XCO75" s="1"/>
      <c r="XCP75" s="1"/>
    </row>
    <row r="76" s="4" customFormat="1" spans="1:16318">
      <c r="A76" s="5"/>
      <c r="B76" s="6"/>
      <c r="C76" s="7"/>
      <c r="D76" s="7"/>
      <c r="E76" s="1"/>
      <c r="F76" s="1"/>
      <c r="XCH76"/>
      <c r="XCI76"/>
      <c r="XCJ76"/>
      <c r="XCK76" s="1"/>
      <c r="XCL76" s="1"/>
      <c r="XCM76" s="1"/>
      <c r="XCN76" s="1"/>
      <c r="XCO76" s="1"/>
      <c r="XCP76" s="1"/>
    </row>
    <row r="77" s="4" customFormat="1" spans="1:16318">
      <c r="A77" s="5"/>
      <c r="B77" s="6"/>
      <c r="C77" s="7"/>
      <c r="D77" s="7"/>
      <c r="E77" s="1"/>
      <c r="F77" s="1"/>
      <c r="XCH77"/>
      <c r="XCI77"/>
      <c r="XCJ77"/>
      <c r="XCK77" s="1"/>
      <c r="XCL77" s="1"/>
      <c r="XCM77" s="1"/>
      <c r="XCN77" s="1"/>
      <c r="XCO77" s="1"/>
      <c r="XCP77" s="1"/>
    </row>
    <row r="78" s="4" customFormat="1" spans="1:16318">
      <c r="A78" s="5"/>
      <c r="B78" s="6"/>
      <c r="C78" s="7"/>
      <c r="D78" s="7"/>
      <c r="E78" s="1"/>
      <c r="F78" s="1"/>
      <c r="XCH78"/>
      <c r="XCI78"/>
      <c r="XCJ78"/>
      <c r="XCK78" s="1"/>
      <c r="XCL78" s="1"/>
      <c r="XCM78" s="1"/>
      <c r="XCN78" s="1"/>
      <c r="XCO78" s="1"/>
      <c r="XCP78" s="1"/>
    </row>
    <row r="79" s="4" customFormat="1" spans="1:16318">
      <c r="A79" s="5"/>
      <c r="B79" s="6"/>
      <c r="C79" s="7"/>
      <c r="D79" s="7"/>
      <c r="E79" s="1"/>
      <c r="F79" s="1"/>
      <c r="XCH79"/>
      <c r="XCI79"/>
      <c r="XCJ79"/>
      <c r="XCK79" s="1"/>
      <c r="XCL79" s="1"/>
      <c r="XCM79" s="1"/>
      <c r="XCN79" s="1"/>
      <c r="XCO79" s="1"/>
      <c r="XCP79" s="1"/>
    </row>
    <row r="80" s="4" customFormat="1" spans="1:16318">
      <c r="A80" s="5"/>
      <c r="B80" s="6"/>
      <c r="C80" s="7"/>
      <c r="D80" s="7"/>
      <c r="E80" s="1"/>
      <c r="F80" s="1"/>
      <c r="XCH80"/>
      <c r="XCI80"/>
      <c r="XCJ80"/>
      <c r="XCK80" s="1"/>
      <c r="XCL80" s="1"/>
      <c r="XCM80" s="1"/>
      <c r="XCN80" s="1"/>
      <c r="XCO80" s="1"/>
      <c r="XCP80" s="1"/>
    </row>
    <row r="81" s="4" customFormat="1" spans="1:16318">
      <c r="A81" s="5"/>
      <c r="B81" s="6"/>
      <c r="C81" s="7"/>
      <c r="D81" s="7"/>
      <c r="E81" s="1"/>
      <c r="F81" s="1"/>
      <c r="XCH81"/>
      <c r="XCI81"/>
      <c r="XCJ81"/>
      <c r="XCK81" s="1"/>
      <c r="XCL81" s="1"/>
      <c r="XCM81" s="1"/>
      <c r="XCN81" s="1"/>
      <c r="XCO81" s="1"/>
      <c r="XCP81" s="1"/>
    </row>
    <row r="82" s="4" customFormat="1" spans="1:16318">
      <c r="A82" s="5"/>
      <c r="B82" s="6"/>
      <c r="C82" s="7"/>
      <c r="D82" s="7"/>
      <c r="E82" s="1"/>
      <c r="F82" s="1"/>
      <c r="XCH82"/>
      <c r="XCI82"/>
      <c r="XCJ82"/>
      <c r="XCK82" s="1"/>
      <c r="XCL82" s="1"/>
      <c r="XCM82" s="1"/>
      <c r="XCN82" s="1"/>
      <c r="XCO82" s="1"/>
      <c r="XCP82" s="1"/>
    </row>
    <row r="83" s="4" customFormat="1" spans="1:16318">
      <c r="A83" s="5"/>
      <c r="B83" s="6"/>
      <c r="C83" s="7"/>
      <c r="D83" s="7"/>
      <c r="E83" s="1"/>
      <c r="F83" s="1"/>
      <c r="XCH83"/>
      <c r="XCI83"/>
      <c r="XCJ83"/>
      <c r="XCK83" s="1"/>
      <c r="XCL83" s="1"/>
      <c r="XCM83" s="1"/>
      <c r="XCN83" s="1"/>
      <c r="XCO83" s="1"/>
      <c r="XCP83" s="1"/>
    </row>
    <row r="84" s="4" customFormat="1" spans="1:16318">
      <c r="A84" s="5"/>
      <c r="B84" s="6"/>
      <c r="C84" s="7"/>
      <c r="D84" s="7"/>
      <c r="E84" s="1"/>
      <c r="F84" s="1"/>
      <c r="XCH84"/>
      <c r="XCI84"/>
      <c r="XCJ84"/>
      <c r="XCK84" s="1"/>
      <c r="XCL84" s="1"/>
      <c r="XCM84" s="1"/>
      <c r="XCN84" s="1"/>
      <c r="XCO84" s="1"/>
      <c r="XCP84" s="1"/>
    </row>
    <row r="85" s="4" customFormat="1" spans="1:16318">
      <c r="A85" s="5"/>
      <c r="B85" s="6"/>
      <c r="C85" s="7"/>
      <c r="D85" s="7"/>
      <c r="E85" s="1"/>
      <c r="F85" s="1"/>
      <c r="XCH85"/>
      <c r="XCI85"/>
      <c r="XCJ85"/>
      <c r="XCK85" s="1"/>
      <c r="XCL85" s="1"/>
      <c r="XCM85" s="1"/>
      <c r="XCN85" s="1"/>
      <c r="XCO85" s="1"/>
      <c r="XCP85" s="1"/>
    </row>
    <row r="86" s="4" customFormat="1" spans="1:16318">
      <c r="A86" s="5"/>
      <c r="B86" s="6"/>
      <c r="C86" s="7"/>
      <c r="D86" s="7"/>
      <c r="E86" s="1"/>
      <c r="F86" s="1"/>
      <c r="XCH86"/>
      <c r="XCI86"/>
      <c r="XCJ86"/>
      <c r="XCK86" s="1"/>
      <c r="XCL86" s="1"/>
      <c r="XCM86" s="1"/>
      <c r="XCN86" s="1"/>
      <c r="XCO86" s="1"/>
      <c r="XCP86" s="1"/>
    </row>
    <row r="87" s="4" customFormat="1" spans="1:16318">
      <c r="A87" s="5"/>
      <c r="B87" s="6"/>
      <c r="C87" s="7"/>
      <c r="D87" s="7"/>
      <c r="E87" s="1"/>
      <c r="F87" s="1"/>
      <c r="XCH87"/>
      <c r="XCI87"/>
      <c r="XCJ87"/>
      <c r="XCK87" s="1"/>
      <c r="XCL87" s="1"/>
      <c r="XCM87" s="1"/>
      <c r="XCN87" s="1"/>
      <c r="XCO87" s="1"/>
      <c r="XCP87" s="1"/>
    </row>
    <row r="88" s="4" customFormat="1" spans="1:16318">
      <c r="A88" s="5"/>
      <c r="B88" s="6"/>
      <c r="C88" s="7"/>
      <c r="D88" s="7"/>
      <c r="E88" s="1"/>
      <c r="F88" s="1"/>
      <c r="XCH88"/>
      <c r="XCI88"/>
      <c r="XCJ88"/>
      <c r="XCK88" s="1"/>
      <c r="XCL88" s="1"/>
      <c r="XCM88" s="1"/>
      <c r="XCN88" s="1"/>
      <c r="XCO88" s="1"/>
      <c r="XCP88" s="1"/>
    </row>
    <row r="89" s="4" customFormat="1" spans="1:16318">
      <c r="A89" s="5"/>
      <c r="B89" s="6"/>
      <c r="C89" s="7"/>
      <c r="D89" s="7"/>
      <c r="E89" s="1"/>
      <c r="F89" s="1"/>
      <c r="XCH89"/>
      <c r="XCI89"/>
      <c r="XCJ89"/>
      <c r="XCK89" s="1"/>
      <c r="XCL89" s="1"/>
      <c r="XCM89" s="1"/>
      <c r="XCN89" s="1"/>
      <c r="XCO89" s="1"/>
      <c r="XCP89" s="1"/>
    </row>
    <row r="90" s="4" customFormat="1" spans="1:16318">
      <c r="A90" s="5"/>
      <c r="B90" s="6"/>
      <c r="C90" s="7"/>
      <c r="D90" s="7"/>
      <c r="E90" s="1"/>
      <c r="F90" s="1"/>
      <c r="XCH90"/>
      <c r="XCI90"/>
      <c r="XCJ90"/>
      <c r="XCK90" s="1"/>
      <c r="XCL90" s="1"/>
      <c r="XCM90" s="1"/>
      <c r="XCN90" s="1"/>
      <c r="XCO90" s="1"/>
      <c r="XCP90" s="1"/>
    </row>
    <row r="91" s="4" customFormat="1" spans="1:16318">
      <c r="A91" s="5"/>
      <c r="B91" s="6"/>
      <c r="C91" s="7"/>
      <c r="D91" s="7"/>
      <c r="E91" s="1"/>
      <c r="F91" s="1"/>
      <c r="XCH91"/>
      <c r="XCI91"/>
      <c r="XCJ91"/>
      <c r="XCK91" s="1"/>
      <c r="XCL91" s="1"/>
      <c r="XCM91" s="1"/>
      <c r="XCN91" s="1"/>
      <c r="XCO91" s="1"/>
      <c r="XCP91" s="1"/>
    </row>
    <row r="92" s="4" customFormat="1" spans="1:16318">
      <c r="A92" s="5"/>
      <c r="B92" s="6"/>
      <c r="C92" s="7"/>
      <c r="D92" s="7"/>
      <c r="E92" s="1"/>
      <c r="F92" s="1"/>
      <c r="XCH92"/>
      <c r="XCI92"/>
      <c r="XCJ92"/>
      <c r="XCK92" s="1"/>
      <c r="XCL92" s="1"/>
      <c r="XCM92" s="1"/>
      <c r="XCN92" s="1"/>
      <c r="XCO92" s="1"/>
      <c r="XCP92" s="1"/>
    </row>
    <row r="93" s="4" customFormat="1" spans="1:16318">
      <c r="A93" s="5"/>
      <c r="B93" s="6"/>
      <c r="C93" s="7"/>
      <c r="D93" s="7"/>
      <c r="E93" s="1"/>
      <c r="F93" s="1"/>
      <c r="XCH93"/>
      <c r="XCI93"/>
      <c r="XCJ93"/>
      <c r="XCK93" s="1"/>
      <c r="XCL93" s="1"/>
      <c r="XCM93" s="1"/>
      <c r="XCN93" s="1"/>
      <c r="XCO93" s="1"/>
      <c r="XCP93" s="1"/>
    </row>
    <row r="94" s="4" customFormat="1" spans="1:16318">
      <c r="A94" s="5"/>
      <c r="B94" s="6"/>
      <c r="C94" s="7"/>
      <c r="D94" s="7"/>
      <c r="E94" s="1"/>
      <c r="F94" s="1"/>
      <c r="XCH94"/>
      <c r="XCI94"/>
      <c r="XCJ94"/>
      <c r="XCK94" s="1"/>
      <c r="XCL94" s="1"/>
      <c r="XCM94" s="1"/>
      <c r="XCN94" s="1"/>
      <c r="XCO94" s="1"/>
      <c r="XCP94" s="1"/>
    </row>
    <row r="95" s="4" customFormat="1" spans="1:16318">
      <c r="A95" s="5"/>
      <c r="B95" s="6"/>
      <c r="C95" s="7"/>
      <c r="D95" s="7"/>
      <c r="E95" s="1"/>
      <c r="F95" s="1"/>
      <c r="XCH95"/>
      <c r="XCI95"/>
      <c r="XCJ95"/>
      <c r="XCK95" s="1"/>
      <c r="XCL95" s="1"/>
      <c r="XCM95" s="1"/>
      <c r="XCN95" s="1"/>
      <c r="XCO95" s="1"/>
      <c r="XCP95" s="1"/>
    </row>
    <row r="96" s="4" customFormat="1" spans="1:16318">
      <c r="A96" s="5"/>
      <c r="B96" s="6"/>
      <c r="C96" s="7"/>
      <c r="D96" s="7"/>
      <c r="E96" s="1"/>
      <c r="F96" s="1"/>
      <c r="XCH96"/>
      <c r="XCI96"/>
      <c r="XCJ96"/>
      <c r="XCK96" s="1"/>
      <c r="XCL96" s="1"/>
      <c r="XCM96" s="1"/>
      <c r="XCN96" s="1"/>
      <c r="XCO96" s="1"/>
      <c r="XCP96" s="1"/>
    </row>
    <row r="97" s="4" customFormat="1" spans="1:16318">
      <c r="A97" s="5"/>
      <c r="B97" s="6"/>
      <c r="C97" s="7"/>
      <c r="D97" s="7"/>
      <c r="E97" s="1"/>
      <c r="F97" s="1"/>
      <c r="XCH97"/>
      <c r="XCI97"/>
      <c r="XCJ97"/>
      <c r="XCK97" s="1"/>
      <c r="XCL97" s="1"/>
      <c r="XCM97" s="1"/>
      <c r="XCN97" s="1"/>
      <c r="XCO97" s="1"/>
      <c r="XCP97" s="1"/>
    </row>
    <row r="98" s="4" customFormat="1" spans="1:16318">
      <c r="A98" s="5"/>
      <c r="B98" s="6"/>
      <c r="C98" s="7"/>
      <c r="D98" s="7"/>
      <c r="E98" s="1"/>
      <c r="F98" s="1"/>
      <c r="XCH98"/>
      <c r="XCI98"/>
      <c r="XCJ98"/>
      <c r="XCK98" s="1"/>
      <c r="XCL98" s="1"/>
      <c r="XCM98" s="1"/>
      <c r="XCN98" s="1"/>
      <c r="XCO98" s="1"/>
      <c r="XCP98" s="1"/>
    </row>
    <row r="99" s="4" customFormat="1" spans="1:16318">
      <c r="A99" s="5"/>
      <c r="B99" s="6"/>
      <c r="C99" s="7"/>
      <c r="D99" s="7"/>
      <c r="E99" s="1"/>
      <c r="F99" s="1"/>
      <c r="XCH99"/>
      <c r="XCI99"/>
      <c r="XCJ99"/>
      <c r="XCK99" s="1"/>
      <c r="XCL99" s="1"/>
      <c r="XCM99" s="1"/>
      <c r="XCN99" s="1"/>
      <c r="XCO99" s="1"/>
      <c r="XCP99" s="1"/>
    </row>
    <row r="100" s="4" customFormat="1" spans="1:16318">
      <c r="A100" s="5"/>
      <c r="B100" s="6"/>
      <c r="C100" s="7"/>
      <c r="D100" s="7"/>
      <c r="E100" s="1"/>
      <c r="F100" s="1"/>
      <c r="XCH100"/>
      <c r="XCI100"/>
      <c r="XCJ100"/>
      <c r="XCK100" s="1"/>
      <c r="XCL100" s="1"/>
      <c r="XCM100" s="1"/>
      <c r="XCN100" s="1"/>
      <c r="XCO100" s="1"/>
      <c r="XCP100" s="1"/>
    </row>
    <row r="101" s="4" customFormat="1" spans="1:16318">
      <c r="A101" s="5"/>
      <c r="B101" s="6"/>
      <c r="C101" s="7"/>
      <c r="D101" s="7"/>
      <c r="E101" s="1"/>
      <c r="F101" s="1"/>
      <c r="XCH101"/>
      <c r="XCI101"/>
      <c r="XCJ101"/>
      <c r="XCK101" s="1"/>
      <c r="XCL101" s="1"/>
      <c r="XCM101" s="1"/>
      <c r="XCN101" s="1"/>
      <c r="XCO101" s="1"/>
      <c r="XCP101" s="1"/>
    </row>
    <row r="102" s="4" customFormat="1" spans="1:16318">
      <c r="A102" s="5"/>
      <c r="B102" s="6"/>
      <c r="C102" s="7"/>
      <c r="D102" s="7"/>
      <c r="E102" s="1"/>
      <c r="F102" s="1"/>
      <c r="XCH102"/>
      <c r="XCI102"/>
      <c r="XCJ102"/>
      <c r="XCK102" s="1"/>
      <c r="XCL102" s="1"/>
      <c r="XCM102" s="1"/>
      <c r="XCN102" s="1"/>
      <c r="XCO102" s="1"/>
      <c r="XCP102" s="1"/>
    </row>
    <row r="103" s="4" customFormat="1" spans="1:16318">
      <c r="A103" s="5"/>
      <c r="B103" s="6"/>
      <c r="C103" s="7"/>
      <c r="D103" s="7"/>
      <c r="E103" s="1"/>
      <c r="F103" s="1"/>
      <c r="XCH103"/>
      <c r="XCI103"/>
      <c r="XCJ103"/>
      <c r="XCK103" s="1"/>
      <c r="XCL103" s="1"/>
      <c r="XCM103" s="1"/>
      <c r="XCN103" s="1"/>
      <c r="XCO103" s="1"/>
      <c r="XCP103" s="1"/>
    </row>
    <row r="104" s="4" customFormat="1" spans="1:16318">
      <c r="A104" s="5"/>
      <c r="B104" s="6"/>
      <c r="C104" s="7"/>
      <c r="D104" s="7"/>
      <c r="E104" s="1"/>
      <c r="F104" s="1"/>
      <c r="XCH104"/>
      <c r="XCI104"/>
      <c r="XCJ104"/>
      <c r="XCK104" s="1"/>
      <c r="XCL104" s="1"/>
      <c r="XCM104" s="1"/>
      <c r="XCN104" s="1"/>
      <c r="XCO104" s="1"/>
      <c r="XCP104" s="1"/>
    </row>
    <row r="105" s="4" customFormat="1" spans="1:16318">
      <c r="A105" s="5"/>
      <c r="B105" s="6"/>
      <c r="C105" s="7"/>
      <c r="D105" s="7"/>
      <c r="E105" s="1"/>
      <c r="F105" s="1"/>
      <c r="XCH105"/>
      <c r="XCI105"/>
      <c r="XCJ105"/>
      <c r="XCK105" s="1"/>
      <c r="XCL105" s="1"/>
      <c r="XCM105" s="1"/>
      <c r="XCN105" s="1"/>
      <c r="XCO105" s="1"/>
      <c r="XCP105" s="1"/>
    </row>
    <row r="106" s="4" customFormat="1" spans="1:16318">
      <c r="A106" s="5"/>
      <c r="B106" s="6"/>
      <c r="C106" s="7"/>
      <c r="D106" s="7"/>
      <c r="E106" s="1"/>
      <c r="F106" s="1"/>
      <c r="XCH106"/>
      <c r="XCI106"/>
      <c r="XCJ106"/>
      <c r="XCK106" s="1"/>
      <c r="XCL106" s="1"/>
      <c r="XCM106" s="1"/>
      <c r="XCN106" s="1"/>
      <c r="XCO106" s="1"/>
      <c r="XCP106" s="1"/>
    </row>
    <row r="107" s="4" customFormat="1" spans="1:16318">
      <c r="A107" s="5"/>
      <c r="B107" s="6"/>
      <c r="C107" s="7"/>
      <c r="D107" s="7"/>
      <c r="E107" s="1"/>
      <c r="F107" s="1"/>
      <c r="XCH107"/>
      <c r="XCI107"/>
      <c r="XCJ107"/>
      <c r="XCK107" s="1"/>
      <c r="XCL107" s="1"/>
      <c r="XCM107" s="1"/>
      <c r="XCN107" s="1"/>
      <c r="XCO107" s="1"/>
      <c r="XCP107" s="1"/>
    </row>
    <row r="108" s="4" customFormat="1" spans="1:16318">
      <c r="A108" s="5"/>
      <c r="B108" s="6"/>
      <c r="C108" s="7"/>
      <c r="D108" s="7"/>
      <c r="E108" s="1"/>
      <c r="F108" s="1"/>
      <c r="XCH108"/>
      <c r="XCI108"/>
      <c r="XCJ108"/>
      <c r="XCK108" s="1"/>
      <c r="XCL108" s="1"/>
      <c r="XCM108" s="1"/>
      <c r="XCN108" s="1"/>
      <c r="XCO108" s="1"/>
      <c r="XCP108" s="1"/>
    </row>
    <row r="109" s="4" customFormat="1" spans="1:16318">
      <c r="A109" s="5"/>
      <c r="B109" s="6"/>
      <c r="C109" s="7"/>
      <c r="D109" s="7"/>
      <c r="E109" s="1"/>
      <c r="F109" s="1"/>
      <c r="XCH109"/>
      <c r="XCI109"/>
      <c r="XCJ109"/>
      <c r="XCK109" s="1"/>
      <c r="XCL109" s="1"/>
      <c r="XCM109" s="1"/>
      <c r="XCN109" s="1"/>
      <c r="XCO109" s="1"/>
      <c r="XCP109" s="1"/>
    </row>
    <row r="110" s="4" customFormat="1" spans="1:16318">
      <c r="A110" s="5"/>
      <c r="B110" s="6"/>
      <c r="C110" s="7"/>
      <c r="D110" s="7"/>
      <c r="E110" s="1"/>
      <c r="F110" s="1"/>
      <c r="XCH110"/>
      <c r="XCI110"/>
      <c r="XCJ110"/>
      <c r="XCK110" s="1"/>
      <c r="XCL110" s="1"/>
      <c r="XCM110" s="1"/>
      <c r="XCN110" s="1"/>
      <c r="XCO110" s="1"/>
      <c r="XCP110" s="1"/>
    </row>
    <row r="111" s="4" customFormat="1" spans="1:16318">
      <c r="A111" s="5"/>
      <c r="B111" s="6"/>
      <c r="C111" s="7"/>
      <c r="D111" s="7"/>
      <c r="E111" s="1"/>
      <c r="F111" s="1"/>
      <c r="XCH111"/>
      <c r="XCI111"/>
      <c r="XCJ111"/>
      <c r="XCK111" s="1"/>
      <c r="XCL111" s="1"/>
      <c r="XCM111" s="1"/>
      <c r="XCN111" s="1"/>
      <c r="XCO111" s="1"/>
      <c r="XCP111" s="1"/>
    </row>
    <row r="112" s="4" customFormat="1" spans="1:16318">
      <c r="A112" s="5"/>
      <c r="B112" s="6"/>
      <c r="C112" s="7"/>
      <c r="D112" s="7"/>
      <c r="E112" s="1"/>
      <c r="F112" s="1"/>
      <c r="XCH112"/>
      <c r="XCI112"/>
      <c r="XCJ112"/>
      <c r="XCK112" s="1"/>
      <c r="XCL112" s="1"/>
      <c r="XCM112" s="1"/>
      <c r="XCN112" s="1"/>
      <c r="XCO112" s="1"/>
      <c r="XCP112" s="1"/>
    </row>
    <row r="113" s="4" customFormat="1" spans="1:16318">
      <c r="A113" s="5"/>
      <c r="B113" s="6"/>
      <c r="C113" s="7"/>
      <c r="D113" s="7"/>
      <c r="E113" s="1"/>
      <c r="F113" s="1"/>
      <c r="XCH113"/>
      <c r="XCI113"/>
      <c r="XCJ113"/>
      <c r="XCK113" s="1"/>
      <c r="XCL113" s="1"/>
      <c r="XCM113" s="1"/>
      <c r="XCN113" s="1"/>
      <c r="XCO113" s="1"/>
      <c r="XCP113" s="1"/>
    </row>
    <row r="114" s="4" customFormat="1" spans="1:16318">
      <c r="A114" s="5"/>
      <c r="B114" s="6"/>
      <c r="C114" s="7"/>
      <c r="D114" s="7"/>
      <c r="E114" s="1"/>
      <c r="F114" s="1"/>
      <c r="XCH114"/>
      <c r="XCI114"/>
      <c r="XCJ114"/>
      <c r="XCK114" s="1"/>
      <c r="XCL114" s="1"/>
      <c r="XCM114" s="1"/>
      <c r="XCN114" s="1"/>
      <c r="XCO114" s="1"/>
      <c r="XCP114" s="1"/>
    </row>
    <row r="115" s="4" customFormat="1" spans="1:16318">
      <c r="A115" s="5"/>
      <c r="B115" s="6"/>
      <c r="C115" s="7"/>
      <c r="D115" s="7"/>
      <c r="E115" s="1"/>
      <c r="F115" s="1"/>
      <c r="XCH115"/>
      <c r="XCI115"/>
      <c r="XCJ115"/>
      <c r="XCK115" s="1"/>
      <c r="XCL115" s="1"/>
      <c r="XCM115" s="1"/>
      <c r="XCN115" s="1"/>
      <c r="XCO115" s="1"/>
      <c r="XCP115" s="1"/>
    </row>
    <row r="116" s="4" customFormat="1" spans="1:16318">
      <c r="A116" s="5"/>
      <c r="B116" s="6"/>
      <c r="C116" s="7"/>
      <c r="D116" s="7"/>
      <c r="E116" s="1"/>
      <c r="F116" s="1"/>
      <c r="XCH116"/>
      <c r="XCI116"/>
      <c r="XCJ116"/>
      <c r="XCK116" s="1"/>
      <c r="XCL116" s="1"/>
      <c r="XCM116" s="1"/>
      <c r="XCN116" s="1"/>
      <c r="XCO116" s="1"/>
      <c r="XCP116" s="1"/>
    </row>
    <row r="117" s="4" customFormat="1" spans="1:16318">
      <c r="A117" s="5"/>
      <c r="B117" s="6"/>
      <c r="C117" s="7"/>
      <c r="D117" s="7"/>
      <c r="E117" s="1"/>
      <c r="F117" s="1"/>
      <c r="XCH117"/>
      <c r="XCI117"/>
      <c r="XCJ117"/>
      <c r="XCK117" s="1"/>
      <c r="XCL117" s="1"/>
      <c r="XCM117" s="1"/>
      <c r="XCN117" s="1"/>
      <c r="XCO117" s="1"/>
      <c r="XCP117" s="1"/>
    </row>
    <row r="118" s="4" customFormat="1" spans="1:16318">
      <c r="A118" s="5"/>
      <c r="B118" s="6"/>
      <c r="C118" s="7"/>
      <c r="D118" s="7"/>
      <c r="E118" s="1"/>
      <c r="F118" s="1"/>
      <c r="XCH118"/>
      <c r="XCI118"/>
      <c r="XCJ118"/>
      <c r="XCK118" s="1"/>
      <c r="XCL118" s="1"/>
      <c r="XCM118" s="1"/>
      <c r="XCN118" s="1"/>
      <c r="XCO118" s="1"/>
      <c r="XCP118" s="1"/>
    </row>
    <row r="119" s="4" customFormat="1" spans="1:16318">
      <c r="A119" s="5"/>
      <c r="B119" s="6"/>
      <c r="C119" s="7"/>
      <c r="D119" s="7"/>
      <c r="E119" s="1"/>
      <c r="F119" s="1"/>
      <c r="XCH119"/>
      <c r="XCI119"/>
      <c r="XCJ119"/>
      <c r="XCK119" s="1"/>
      <c r="XCL119" s="1"/>
      <c r="XCM119" s="1"/>
      <c r="XCN119" s="1"/>
      <c r="XCO119" s="1"/>
      <c r="XCP119" s="1"/>
    </row>
    <row r="120" s="4" customFormat="1" spans="1:16318">
      <c r="A120" s="5"/>
      <c r="B120" s="6"/>
      <c r="C120" s="7"/>
      <c r="D120" s="7"/>
      <c r="E120" s="1"/>
      <c r="F120" s="1"/>
      <c r="XCH120"/>
      <c r="XCI120"/>
      <c r="XCJ120"/>
      <c r="XCK120" s="1"/>
      <c r="XCL120" s="1"/>
      <c r="XCM120" s="1"/>
      <c r="XCN120" s="1"/>
      <c r="XCO120" s="1"/>
      <c r="XCP120" s="1"/>
    </row>
    <row r="121" s="4" customFormat="1" spans="1:16318">
      <c r="A121" s="5"/>
      <c r="B121" s="6"/>
      <c r="C121" s="7"/>
      <c r="D121" s="7"/>
      <c r="E121" s="1"/>
      <c r="F121" s="1"/>
      <c r="XCH121"/>
      <c r="XCI121"/>
      <c r="XCJ121"/>
      <c r="XCK121" s="1"/>
      <c r="XCL121" s="1"/>
      <c r="XCM121" s="1"/>
      <c r="XCN121" s="1"/>
      <c r="XCO121" s="1"/>
      <c r="XCP121" s="1"/>
    </row>
    <row r="122" s="4" customFormat="1" spans="1:16318">
      <c r="A122" s="5"/>
      <c r="B122" s="6"/>
      <c r="C122" s="7"/>
      <c r="D122" s="7"/>
      <c r="E122" s="1"/>
      <c r="F122" s="1"/>
      <c r="XCH122"/>
      <c r="XCI122"/>
      <c r="XCJ122"/>
      <c r="XCK122" s="1"/>
      <c r="XCL122" s="1"/>
      <c r="XCM122" s="1"/>
      <c r="XCN122" s="1"/>
      <c r="XCO122" s="1"/>
      <c r="XCP122" s="1"/>
    </row>
    <row r="123" s="4" customFormat="1" spans="1:16318">
      <c r="A123" s="5"/>
      <c r="B123" s="6"/>
      <c r="C123" s="7"/>
      <c r="D123" s="7"/>
      <c r="E123" s="1"/>
      <c r="F123" s="1"/>
      <c r="XCH123"/>
      <c r="XCI123"/>
      <c r="XCJ123"/>
      <c r="XCK123" s="1"/>
      <c r="XCL123" s="1"/>
      <c r="XCM123" s="1"/>
      <c r="XCN123" s="1"/>
      <c r="XCO123" s="1"/>
      <c r="XCP123" s="1"/>
    </row>
    <row r="124" s="4" customFormat="1" spans="1:16318">
      <c r="A124" s="5"/>
      <c r="B124" s="6"/>
      <c r="C124" s="7"/>
      <c r="D124" s="7"/>
      <c r="E124" s="1"/>
      <c r="F124" s="1"/>
      <c r="XCH124"/>
      <c r="XCI124"/>
      <c r="XCJ124"/>
      <c r="XCK124" s="1"/>
      <c r="XCL124" s="1"/>
      <c r="XCM124" s="1"/>
      <c r="XCN124" s="1"/>
      <c r="XCO124" s="1"/>
      <c r="XCP124" s="1"/>
    </row>
    <row r="125" s="4" customFormat="1" spans="1:16318">
      <c r="A125" s="5"/>
      <c r="B125" s="6"/>
      <c r="C125" s="7"/>
      <c r="D125" s="7"/>
      <c r="E125" s="1"/>
      <c r="F125" s="1"/>
      <c r="XCH125"/>
      <c r="XCI125"/>
      <c r="XCJ125"/>
      <c r="XCK125" s="1"/>
      <c r="XCL125" s="1"/>
      <c r="XCM125" s="1"/>
      <c r="XCN125" s="1"/>
      <c r="XCO125" s="1"/>
      <c r="XCP125" s="1"/>
    </row>
    <row r="126" s="4" customFormat="1" spans="1:16318">
      <c r="A126" s="5"/>
      <c r="B126" s="6"/>
      <c r="C126" s="7"/>
      <c r="D126" s="7"/>
      <c r="E126" s="1"/>
      <c r="F126" s="1"/>
      <c r="XCH126"/>
      <c r="XCI126"/>
      <c r="XCJ126"/>
      <c r="XCK126" s="1"/>
      <c r="XCL126" s="1"/>
      <c r="XCM126" s="1"/>
      <c r="XCN126" s="1"/>
      <c r="XCO126" s="1"/>
      <c r="XCP126" s="1"/>
    </row>
    <row r="127" s="4" customFormat="1" spans="1:16318">
      <c r="A127" s="5"/>
      <c r="B127" s="6"/>
      <c r="C127" s="7"/>
      <c r="D127" s="7"/>
      <c r="E127" s="1"/>
      <c r="F127" s="1"/>
      <c r="XCH127"/>
      <c r="XCI127"/>
      <c r="XCJ127"/>
      <c r="XCK127" s="1"/>
      <c r="XCL127" s="1"/>
      <c r="XCM127" s="1"/>
      <c r="XCN127" s="1"/>
      <c r="XCO127" s="1"/>
      <c r="XCP127" s="1"/>
    </row>
    <row r="128" s="4" customFormat="1" spans="1:16318">
      <c r="A128" s="5"/>
      <c r="B128" s="6"/>
      <c r="C128" s="7"/>
      <c r="D128" s="7"/>
      <c r="E128" s="1"/>
      <c r="F128" s="1"/>
      <c r="XCH128"/>
      <c r="XCI128"/>
      <c r="XCJ128"/>
      <c r="XCK128" s="1"/>
      <c r="XCL128" s="1"/>
      <c r="XCM128" s="1"/>
      <c r="XCN128" s="1"/>
      <c r="XCO128" s="1"/>
      <c r="XCP128" s="1"/>
    </row>
    <row r="129" spans="8:12">
      <c r="H129" s="4"/>
      <c r="I129" s="4"/>
      <c r="K129" s="4"/>
      <c r="L129" s="4"/>
    </row>
    <row r="130" spans="8:12">
      <c r="H130" s="4"/>
      <c r="I130" s="4"/>
      <c r="K130" s="4"/>
      <c r="L130" s="4"/>
    </row>
    <row r="131" spans="8:12">
      <c r="H131" s="4"/>
      <c r="I131" s="4"/>
      <c r="K131" s="4"/>
      <c r="L131" s="4"/>
    </row>
  </sheetData>
  <mergeCells count="6">
    <mergeCell ref="A1:F1"/>
    <mergeCell ref="A2:F2"/>
    <mergeCell ref="A15:B15"/>
    <mergeCell ref="AH15:AH18"/>
    <mergeCell ref="AH20:AH24"/>
    <mergeCell ref="AH25:AH30"/>
  </mergeCells>
  <pageMargins left="0.75" right="0.75" top="1" bottom="1" header="0.5" footer="0.5"/>
  <pageSetup paperSize="9" orientation="portrait"/>
  <headerFooter/>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XCU131"/>
  <sheetViews>
    <sheetView workbookViewId="0">
      <pane xSplit="3" ySplit="3" topLeftCell="AI4" activePane="bottomRight" state="frozen"/>
      <selection/>
      <selection pane="topRight"/>
      <selection pane="bottomLeft"/>
      <selection pane="bottomRight" activeCell="AU3" sqref="AU3:AV7"/>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125" style="1" customWidth="1"/>
    <col min="8" max="8" width="6.75" style="1" customWidth="1"/>
    <col min="9" max="9" width="9" style="1"/>
    <col min="10" max="10" width="3" style="1" customWidth="1"/>
    <col min="11" max="11" width="7.375" style="1" customWidth="1"/>
    <col min="12" max="12" width="9" style="1"/>
    <col min="13" max="13" width="3" style="1" customWidth="1"/>
    <col min="14" max="15" width="9" style="1"/>
    <col min="16" max="16" width="4.125" style="1" customWidth="1"/>
    <col min="17" max="18" width="9" style="1"/>
    <col min="19" max="19" width="2.375" style="1" customWidth="1"/>
    <col min="20" max="21" width="9" style="1"/>
    <col min="22" max="22" width="2.375" style="1" customWidth="1"/>
    <col min="23" max="24" width="9" style="1"/>
    <col min="25" max="25" width="3.125" style="1" customWidth="1"/>
    <col min="26" max="27" width="9" style="1"/>
    <col min="28" max="28" width="2.5" style="1" customWidth="1"/>
    <col min="29" max="30" width="9" style="1"/>
    <col min="31" max="31" width="2.25" style="1" customWidth="1"/>
    <col min="32" max="33" width="9" style="1"/>
    <col min="34" max="34" width="1.625" style="1" customWidth="1"/>
    <col min="35" max="36" width="9" style="1"/>
    <col min="37" max="37" width="3.125" style="1" customWidth="1"/>
    <col min="38" max="39" width="9" style="1"/>
    <col min="40" max="40" width="3.125" style="1" customWidth="1"/>
    <col min="41" max="42" width="9" style="1"/>
    <col min="43" max="43" width="3" style="1" customWidth="1"/>
    <col min="44" max="45" width="9" style="1"/>
    <col min="46" max="46" width="3" style="1" customWidth="1"/>
    <col min="47" max="47" width="9" style="1"/>
    <col min="48" max="48" width="9" style="7"/>
    <col min="49" max="49" width="3" style="1" customWidth="1"/>
    <col min="50" max="16314" width="9" style="1"/>
    <col min="16318" max="16384" width="9" style="1"/>
  </cols>
  <sheetData>
    <row r="1" s="1" customFormat="1" ht="17" customHeight="1" spans="1:48">
      <c r="A1" s="7"/>
      <c r="B1" s="8"/>
      <c r="C1" s="7"/>
      <c r="D1" s="7"/>
      <c r="E1" s="7"/>
      <c r="F1" s="7"/>
      <c r="AV1" s="7"/>
    </row>
    <row r="2" s="1" customFormat="1" ht="39.15" customHeight="1" spans="1:48">
      <c r="A2" s="9" t="s">
        <v>635</v>
      </c>
      <c r="B2" s="10"/>
      <c r="C2" s="11"/>
      <c r="D2" s="11"/>
      <c r="E2" s="11"/>
      <c r="F2" s="11"/>
      <c r="AV2" s="7"/>
    </row>
    <row r="3" s="2" customFormat="1" ht="28.75" customHeight="1" spans="1:51">
      <c r="A3" s="12" t="s">
        <v>1</v>
      </c>
      <c r="B3" s="13" t="s">
        <v>2</v>
      </c>
      <c r="C3" s="14" t="s">
        <v>3</v>
      </c>
      <c r="D3" s="14" t="s">
        <v>4</v>
      </c>
      <c r="E3" s="12" t="s">
        <v>5</v>
      </c>
      <c r="F3" s="12" t="s">
        <v>6</v>
      </c>
      <c r="H3" s="33">
        <v>1</v>
      </c>
      <c r="I3" s="35" t="s">
        <v>636</v>
      </c>
      <c r="K3" s="33">
        <v>2</v>
      </c>
      <c r="L3" s="35" t="s">
        <v>637</v>
      </c>
      <c r="N3" s="33">
        <v>3</v>
      </c>
      <c r="O3" s="16" t="s">
        <v>638</v>
      </c>
      <c r="Q3" s="33">
        <v>4</v>
      </c>
      <c r="R3" s="16" t="s">
        <v>639</v>
      </c>
      <c r="T3" s="33">
        <v>6</v>
      </c>
      <c r="U3" s="16" t="s">
        <v>636</v>
      </c>
      <c r="W3" s="33">
        <v>7</v>
      </c>
      <c r="X3" s="16" t="s">
        <v>640</v>
      </c>
      <c r="Z3" s="33">
        <v>8</v>
      </c>
      <c r="AA3" s="16" t="s">
        <v>636</v>
      </c>
      <c r="AC3" s="33">
        <v>9</v>
      </c>
      <c r="AD3" s="16" t="s">
        <v>641</v>
      </c>
      <c r="AF3" s="33">
        <v>10</v>
      </c>
      <c r="AG3" s="16" t="s">
        <v>641</v>
      </c>
      <c r="AI3" s="33">
        <v>11</v>
      </c>
      <c r="AJ3" s="16" t="s">
        <v>641</v>
      </c>
      <c r="AL3" s="33">
        <v>5</v>
      </c>
      <c r="AM3" s="16" t="s">
        <v>642</v>
      </c>
      <c r="AO3" s="33">
        <v>12</v>
      </c>
      <c r="AP3" s="16" t="s">
        <v>643</v>
      </c>
      <c r="AR3" s="33">
        <v>13</v>
      </c>
      <c r="AS3" s="16" t="s">
        <v>644</v>
      </c>
      <c r="AU3" s="33">
        <v>14</v>
      </c>
      <c r="AV3" s="16" t="s">
        <v>644</v>
      </c>
      <c r="AX3" s="2" t="s">
        <v>645</v>
      </c>
      <c r="AY3" s="2" t="s">
        <v>644</v>
      </c>
    </row>
    <row r="4" s="3" customFormat="1" ht="49" customHeight="1" spans="1:51">
      <c r="A4" s="15">
        <v>1</v>
      </c>
      <c r="B4" s="16" t="s">
        <v>636</v>
      </c>
      <c r="C4" s="17">
        <v>600</v>
      </c>
      <c r="D4" s="18"/>
      <c r="E4" s="19"/>
      <c r="F4" s="21" t="s">
        <v>646</v>
      </c>
      <c r="H4" s="34" t="s">
        <v>52</v>
      </c>
      <c r="I4" s="34" t="s">
        <v>54</v>
      </c>
      <c r="K4" s="34" t="s">
        <v>52</v>
      </c>
      <c r="L4" s="34" t="s">
        <v>54</v>
      </c>
      <c r="N4" s="34" t="s">
        <v>52</v>
      </c>
      <c r="O4" s="34" t="s">
        <v>234</v>
      </c>
      <c r="Q4" s="34" t="s">
        <v>52</v>
      </c>
      <c r="R4" s="34" t="s">
        <v>54</v>
      </c>
      <c r="T4" s="34" t="s">
        <v>52</v>
      </c>
      <c r="U4" s="34" t="s">
        <v>234</v>
      </c>
      <c r="W4" s="34" t="s">
        <v>52</v>
      </c>
      <c r="X4" s="34" t="s">
        <v>54</v>
      </c>
      <c r="Z4" s="34" t="s">
        <v>52</v>
      </c>
      <c r="AA4" s="34" t="s">
        <v>234</v>
      </c>
      <c r="AC4" s="34" t="s">
        <v>52</v>
      </c>
      <c r="AD4" s="34" t="s">
        <v>53</v>
      </c>
      <c r="AF4" s="34" t="s">
        <v>52</v>
      </c>
      <c r="AG4" s="34" t="s">
        <v>234</v>
      </c>
      <c r="AI4" s="34" t="s">
        <v>52</v>
      </c>
      <c r="AJ4" s="34" t="s">
        <v>54</v>
      </c>
      <c r="AL4" s="34" t="s">
        <v>52</v>
      </c>
      <c r="AM4" s="34" t="s">
        <v>54</v>
      </c>
      <c r="AO4" s="34" t="s">
        <v>52</v>
      </c>
      <c r="AP4" s="34" t="s">
        <v>54</v>
      </c>
      <c r="AR4" s="34" t="s">
        <v>52</v>
      </c>
      <c r="AS4" s="34" t="s">
        <v>54</v>
      </c>
      <c r="AU4" s="34" t="s">
        <v>52</v>
      </c>
      <c r="AV4" s="34" t="s">
        <v>54</v>
      </c>
      <c r="AX4" s="3" t="s">
        <v>319</v>
      </c>
      <c r="AY4" s="3">
        <v>620</v>
      </c>
    </row>
    <row r="5" s="3" customFormat="1" ht="37" customHeight="1" spans="1:51">
      <c r="A5" s="15">
        <v>2</v>
      </c>
      <c r="B5" s="16" t="s">
        <v>637</v>
      </c>
      <c r="C5" s="17">
        <f>150*9+150*2</f>
        <v>1650</v>
      </c>
      <c r="D5" s="18"/>
      <c r="E5" s="19"/>
      <c r="F5" s="21" t="s">
        <v>647</v>
      </c>
      <c r="H5" s="34" t="s">
        <v>270</v>
      </c>
      <c r="I5" s="34">
        <v>300</v>
      </c>
      <c r="K5" s="34" t="s">
        <v>185</v>
      </c>
      <c r="L5" s="34">
        <v>150</v>
      </c>
      <c r="N5" s="34" t="s">
        <v>96</v>
      </c>
      <c r="O5" s="34">
        <v>-100</v>
      </c>
      <c r="Q5" s="3" t="s">
        <v>108</v>
      </c>
      <c r="R5" s="3">
        <f t="shared" ref="R5:R23" si="0">90*8</f>
        <v>720</v>
      </c>
      <c r="T5" s="3" t="s">
        <v>648</v>
      </c>
      <c r="U5" s="3">
        <f>-1389.2/8</f>
        <v>-173.65</v>
      </c>
      <c r="W5" s="3" t="s">
        <v>190</v>
      </c>
      <c r="X5" s="3">
        <v>500</v>
      </c>
      <c r="Z5" s="3" t="s">
        <v>648</v>
      </c>
      <c r="AA5" s="3">
        <v>-30</v>
      </c>
      <c r="AC5" s="3" t="s">
        <v>648</v>
      </c>
      <c r="AD5" s="3">
        <v>-20</v>
      </c>
      <c r="AF5" s="3" t="s">
        <v>448</v>
      </c>
      <c r="AG5" s="3">
        <v>-80</v>
      </c>
      <c r="AI5" s="3" t="s">
        <v>649</v>
      </c>
      <c r="AJ5" s="3">
        <v>1000</v>
      </c>
      <c r="AL5" s="3" t="s">
        <v>400</v>
      </c>
      <c r="AM5" s="3">
        <f>511*2</f>
        <v>1022</v>
      </c>
      <c r="AO5" s="3" t="s">
        <v>400</v>
      </c>
      <c r="AP5" s="3">
        <v>120</v>
      </c>
      <c r="AR5" s="3" t="s">
        <v>185</v>
      </c>
      <c r="AS5" s="3">
        <v>200</v>
      </c>
      <c r="AU5" s="3" t="s">
        <v>194</v>
      </c>
      <c r="AV5" s="7">
        <v>200</v>
      </c>
      <c r="AX5" s="3" t="s">
        <v>462</v>
      </c>
      <c r="AY5" s="3">
        <v>140</v>
      </c>
    </row>
    <row r="6" s="3" customFormat="1" ht="36" customHeight="1" spans="1:51">
      <c r="A6" s="15">
        <v>3</v>
      </c>
      <c r="B6" s="16" t="s">
        <v>638</v>
      </c>
      <c r="C6" s="17"/>
      <c r="D6" s="18">
        <v>-400</v>
      </c>
      <c r="E6" s="19" t="s">
        <v>650</v>
      </c>
      <c r="F6" s="21"/>
      <c r="H6" s="12" t="s">
        <v>78</v>
      </c>
      <c r="I6" s="26">
        <v>300</v>
      </c>
      <c r="K6" s="12" t="s">
        <v>210</v>
      </c>
      <c r="L6" s="12">
        <v>150</v>
      </c>
      <c r="N6" s="12" t="s">
        <v>344</v>
      </c>
      <c r="O6" s="34">
        <v>-100</v>
      </c>
      <c r="Q6" s="3" t="s">
        <v>97</v>
      </c>
      <c r="R6" s="3">
        <f t="shared" si="0"/>
        <v>720</v>
      </c>
      <c r="T6" s="3" t="s">
        <v>185</v>
      </c>
      <c r="U6" s="3">
        <f t="shared" ref="U6:U12" si="1">-1389.2/8</f>
        <v>-173.65</v>
      </c>
      <c r="W6" s="3" t="s">
        <v>339</v>
      </c>
      <c r="X6" s="3">
        <v>500</v>
      </c>
      <c r="Z6" s="3" t="s">
        <v>651</v>
      </c>
      <c r="AA6" s="3">
        <v>-50</v>
      </c>
      <c r="AC6" s="3" t="s">
        <v>651</v>
      </c>
      <c r="AD6" s="3">
        <v>-20</v>
      </c>
      <c r="AF6" s="3" t="s">
        <v>99</v>
      </c>
      <c r="AG6" s="3">
        <v>-80</v>
      </c>
      <c r="AM6" s="3">
        <f>SUM(AM5:AM5)</f>
        <v>1022</v>
      </c>
      <c r="AO6" s="3" t="s">
        <v>393</v>
      </c>
      <c r="AP6" s="3">
        <v>120</v>
      </c>
      <c r="AR6" s="3" t="s">
        <v>206</v>
      </c>
      <c r="AS6" s="3">
        <v>200</v>
      </c>
      <c r="AU6" s="3" t="s">
        <v>456</v>
      </c>
      <c r="AV6" s="7">
        <v>200</v>
      </c>
      <c r="AX6" s="3" t="s">
        <v>212</v>
      </c>
      <c r="AY6" s="3">
        <v>70</v>
      </c>
    </row>
    <row r="7" s="3" customFormat="1" ht="51" customHeight="1" spans="1:51">
      <c r="A7" s="15">
        <v>4</v>
      </c>
      <c r="B7" s="16" t="s">
        <v>639</v>
      </c>
      <c r="C7" s="76">
        <f>19*90*8</f>
        <v>13680</v>
      </c>
      <c r="D7" s="18"/>
      <c r="E7" s="19"/>
      <c r="F7" s="77" t="s">
        <v>652</v>
      </c>
      <c r="I7" s="3">
        <f>SUM(I5:I6)</f>
        <v>600</v>
      </c>
      <c r="K7" s="12" t="s">
        <v>393</v>
      </c>
      <c r="L7" s="34">
        <v>150</v>
      </c>
      <c r="N7" s="12" t="s">
        <v>319</v>
      </c>
      <c r="O7" s="34">
        <v>-100</v>
      </c>
      <c r="Q7" s="3" t="s">
        <v>100</v>
      </c>
      <c r="R7" s="3">
        <f t="shared" si="0"/>
        <v>720</v>
      </c>
      <c r="T7" s="3" t="s">
        <v>651</v>
      </c>
      <c r="U7" s="3">
        <f t="shared" si="1"/>
        <v>-173.65</v>
      </c>
      <c r="W7" s="3" t="s">
        <v>71</v>
      </c>
      <c r="X7" s="3">
        <v>500</v>
      </c>
      <c r="AA7" s="3">
        <f>SUM(AA5:AA6)</f>
        <v>-80</v>
      </c>
      <c r="AC7" s="3" t="s">
        <v>101</v>
      </c>
      <c r="AD7" s="3">
        <v>-20</v>
      </c>
      <c r="AF7" s="3" t="s">
        <v>619</v>
      </c>
      <c r="AG7" s="3">
        <v>-100</v>
      </c>
      <c r="AO7" s="3" t="s">
        <v>185</v>
      </c>
      <c r="AP7" s="3">
        <v>80</v>
      </c>
      <c r="AR7" s="3" t="s">
        <v>400</v>
      </c>
      <c r="AS7" s="3">
        <v>400</v>
      </c>
      <c r="AU7" s="3" t="s">
        <v>595</v>
      </c>
      <c r="AV7" s="7">
        <v>200</v>
      </c>
      <c r="AX7" s="3" t="s">
        <v>479</v>
      </c>
      <c r="AY7" s="3">
        <v>200</v>
      </c>
    </row>
    <row r="8" s="3" customFormat="1" ht="40.75" customHeight="1" spans="1:51">
      <c r="A8" s="15">
        <v>5</v>
      </c>
      <c r="B8" s="16" t="s">
        <v>639</v>
      </c>
      <c r="C8" s="17">
        <f>511*2</f>
        <v>1022</v>
      </c>
      <c r="D8" s="18"/>
      <c r="E8" s="19"/>
      <c r="F8" s="21" t="s">
        <v>653</v>
      </c>
      <c r="K8" s="12" t="s">
        <v>317</v>
      </c>
      <c r="L8" s="34">
        <v>150</v>
      </c>
      <c r="N8" s="12" t="s">
        <v>108</v>
      </c>
      <c r="O8" s="34">
        <v>-100</v>
      </c>
      <c r="Q8" s="3" t="s">
        <v>96</v>
      </c>
      <c r="R8" s="3">
        <f t="shared" si="0"/>
        <v>720</v>
      </c>
      <c r="T8" s="3" t="s">
        <v>206</v>
      </c>
      <c r="U8" s="3">
        <f t="shared" si="1"/>
        <v>-173.65</v>
      </c>
      <c r="X8" s="3">
        <f>SUM(X5:X7)</f>
        <v>1500</v>
      </c>
      <c r="AC8" s="3" t="s">
        <v>654</v>
      </c>
      <c r="AD8" s="3">
        <v>20</v>
      </c>
      <c r="AF8" s="3" t="s">
        <v>655</v>
      </c>
      <c r="AG8" s="3">
        <v>-20</v>
      </c>
      <c r="AO8" s="3" t="s">
        <v>86</v>
      </c>
      <c r="AP8" s="3">
        <v>80</v>
      </c>
      <c r="AS8" s="3">
        <f>SUM(AS5:AS7)</f>
        <v>800</v>
      </c>
      <c r="AU8" s="3" t="s">
        <v>466</v>
      </c>
      <c r="AV8" s="7">
        <v>200</v>
      </c>
      <c r="AX8" s="3" t="s">
        <v>76</v>
      </c>
      <c r="AY8" s="3">
        <v>720</v>
      </c>
    </row>
    <row r="9" s="3" customFormat="1" ht="49" customHeight="1" spans="1:51">
      <c r="A9" s="15">
        <v>6</v>
      </c>
      <c r="B9" s="16" t="s">
        <v>636</v>
      </c>
      <c r="C9" s="17"/>
      <c r="D9" s="87">
        <v>-1389.2</v>
      </c>
      <c r="E9" s="19" t="s">
        <v>656</v>
      </c>
      <c r="F9" s="21"/>
      <c r="K9" s="12" t="s">
        <v>206</v>
      </c>
      <c r="L9" s="34">
        <v>150</v>
      </c>
      <c r="O9" s="3">
        <f>SUM(O5:O8)</f>
        <v>-400</v>
      </c>
      <c r="Q9" s="3" t="s">
        <v>105</v>
      </c>
      <c r="R9" s="3">
        <f t="shared" si="0"/>
        <v>720</v>
      </c>
      <c r="T9" s="3" t="s">
        <v>62</v>
      </c>
      <c r="U9" s="3">
        <f t="shared" si="1"/>
        <v>-173.65</v>
      </c>
      <c r="AC9" s="3" t="s">
        <v>67</v>
      </c>
      <c r="AD9" s="3">
        <v>20</v>
      </c>
      <c r="AF9" s="3" t="s">
        <v>317</v>
      </c>
      <c r="AG9" s="3">
        <v>-30</v>
      </c>
      <c r="AO9" s="3" t="s">
        <v>488</v>
      </c>
      <c r="AP9" s="3">
        <v>40</v>
      </c>
      <c r="AU9" s="3" t="s">
        <v>204</v>
      </c>
      <c r="AV9" s="7">
        <v>200</v>
      </c>
      <c r="AX9" s="3" t="s">
        <v>185</v>
      </c>
      <c r="AY9" s="3">
        <v>256.35</v>
      </c>
    </row>
    <row r="10" s="3" customFormat="1" ht="51" customHeight="1" spans="1:51">
      <c r="A10" s="15">
        <v>7</v>
      </c>
      <c r="B10" s="16" t="s">
        <v>640</v>
      </c>
      <c r="C10" s="17">
        <f>500*3</f>
        <v>1500</v>
      </c>
      <c r="D10" s="18"/>
      <c r="E10" s="19"/>
      <c r="F10" s="21" t="s">
        <v>657</v>
      </c>
      <c r="K10" s="12" t="s">
        <v>215</v>
      </c>
      <c r="L10" s="34">
        <v>150</v>
      </c>
      <c r="Q10" s="3" t="s">
        <v>104</v>
      </c>
      <c r="R10" s="3">
        <f t="shared" si="0"/>
        <v>720</v>
      </c>
      <c r="T10" s="3" t="s">
        <v>654</v>
      </c>
      <c r="U10" s="3">
        <f t="shared" si="1"/>
        <v>-173.65</v>
      </c>
      <c r="AC10" s="1" t="s">
        <v>431</v>
      </c>
      <c r="AD10" s="3">
        <v>20</v>
      </c>
      <c r="AF10" s="3" t="s">
        <v>491</v>
      </c>
      <c r="AG10" s="3">
        <v>-30</v>
      </c>
      <c r="AO10" s="3" t="s">
        <v>216</v>
      </c>
      <c r="AP10" s="3">
        <v>40</v>
      </c>
      <c r="AU10" s="3" t="s">
        <v>246</v>
      </c>
      <c r="AV10" s="7">
        <v>200</v>
      </c>
      <c r="AX10" s="3" t="s">
        <v>67</v>
      </c>
      <c r="AY10" s="3">
        <v>-153.65</v>
      </c>
    </row>
    <row r="11" s="3" customFormat="1" ht="64" customHeight="1" spans="1:51">
      <c r="A11" s="15">
        <v>8</v>
      </c>
      <c r="B11" s="16" t="s">
        <v>658</v>
      </c>
      <c r="C11" s="17"/>
      <c r="D11" s="18">
        <v>-80</v>
      </c>
      <c r="E11" s="19" t="s">
        <v>659</v>
      </c>
      <c r="F11" s="21"/>
      <c r="K11" s="12" t="s">
        <v>204</v>
      </c>
      <c r="L11" s="34">
        <v>150</v>
      </c>
      <c r="Q11" s="3" t="s">
        <v>95</v>
      </c>
      <c r="R11" s="3">
        <f t="shared" si="0"/>
        <v>720</v>
      </c>
      <c r="T11" s="3" t="s">
        <v>67</v>
      </c>
      <c r="U11" s="3">
        <f t="shared" si="1"/>
        <v>-173.65</v>
      </c>
      <c r="AD11" s="3">
        <f>SUM(AD5:AD10)</f>
        <v>0</v>
      </c>
      <c r="AF11" s="3" t="s">
        <v>212</v>
      </c>
      <c r="AG11" s="3">
        <v>-30</v>
      </c>
      <c r="AO11" s="3" t="s">
        <v>81</v>
      </c>
      <c r="AP11" s="3">
        <v>40</v>
      </c>
      <c r="AU11" s="3" t="s">
        <v>479</v>
      </c>
      <c r="AV11" s="7">
        <v>200</v>
      </c>
      <c r="AX11" s="3" t="s">
        <v>215</v>
      </c>
      <c r="AY11" s="3">
        <v>270</v>
      </c>
    </row>
    <row r="12" s="1" customFormat="1" ht="40.75" customHeight="1" spans="1:51">
      <c r="A12" s="15">
        <v>9</v>
      </c>
      <c r="B12" s="16" t="s">
        <v>660</v>
      </c>
      <c r="C12" s="17">
        <v>60</v>
      </c>
      <c r="D12" s="18">
        <v>-60</v>
      </c>
      <c r="E12" s="88" t="s">
        <v>661</v>
      </c>
      <c r="F12" s="21"/>
      <c r="K12" s="79" t="s">
        <v>189</v>
      </c>
      <c r="L12" s="34">
        <v>150</v>
      </c>
      <c r="Q12" s="1" t="s">
        <v>76</v>
      </c>
      <c r="R12" s="3">
        <f t="shared" si="0"/>
        <v>720</v>
      </c>
      <c r="T12" s="1" t="s">
        <v>431</v>
      </c>
      <c r="U12" s="3">
        <f t="shared" si="1"/>
        <v>-173.65</v>
      </c>
      <c r="AF12" s="1" t="s">
        <v>213</v>
      </c>
      <c r="AG12" s="1">
        <v>-100</v>
      </c>
      <c r="AO12" s="1" t="s">
        <v>210</v>
      </c>
      <c r="AP12" s="1">
        <v>40</v>
      </c>
      <c r="AU12" s="1" t="s">
        <v>586</v>
      </c>
      <c r="AV12" s="7">
        <v>200</v>
      </c>
      <c r="AX12" s="1" t="s">
        <v>246</v>
      </c>
      <c r="AY12" s="1">
        <v>200</v>
      </c>
    </row>
    <row r="13" s="1" customFormat="1" ht="53" customHeight="1" spans="1:51">
      <c r="A13" s="15">
        <v>10</v>
      </c>
      <c r="B13" s="16" t="s">
        <v>660</v>
      </c>
      <c r="C13" s="17"/>
      <c r="D13" s="18">
        <f>-160-120-90-100-100</f>
        <v>-570</v>
      </c>
      <c r="E13" s="89" t="s">
        <v>662</v>
      </c>
      <c r="F13" s="21"/>
      <c r="K13" s="79" t="s">
        <v>400</v>
      </c>
      <c r="L13" s="34">
        <v>150</v>
      </c>
      <c r="Q13" s="1" t="s">
        <v>83</v>
      </c>
      <c r="R13" s="3">
        <f t="shared" si="0"/>
        <v>720</v>
      </c>
      <c r="U13" s="71">
        <f>SUM(U5:U12)</f>
        <v>-1389.2</v>
      </c>
      <c r="AF13" s="1" t="s">
        <v>595</v>
      </c>
      <c r="AG13" s="1">
        <v>-100</v>
      </c>
      <c r="AO13" s="1" t="s">
        <v>189</v>
      </c>
      <c r="AP13" s="1">
        <v>120</v>
      </c>
      <c r="AU13" s="1" t="s">
        <v>495</v>
      </c>
      <c r="AV13" s="7">
        <v>200</v>
      </c>
      <c r="AX13" s="1" t="s">
        <v>78</v>
      </c>
      <c r="AY13" s="1">
        <v>300</v>
      </c>
    </row>
    <row r="14" s="1" customFormat="1" ht="40.75" customHeight="1" spans="1:51">
      <c r="A14" s="15">
        <v>11</v>
      </c>
      <c r="B14" s="22" t="s">
        <v>663</v>
      </c>
      <c r="C14" s="17">
        <v>1000</v>
      </c>
      <c r="D14" s="18"/>
      <c r="E14" s="19"/>
      <c r="F14" s="21" t="s">
        <v>664</v>
      </c>
      <c r="K14" s="79" t="s">
        <v>57</v>
      </c>
      <c r="L14" s="34">
        <v>150</v>
      </c>
      <c r="Q14" s="1" t="s">
        <v>69</v>
      </c>
      <c r="R14" s="3">
        <f t="shared" si="0"/>
        <v>720</v>
      </c>
      <c r="AG14" s="1">
        <f>SUM(AG5:AG13)</f>
        <v>-570</v>
      </c>
      <c r="AO14" s="1" t="s">
        <v>206</v>
      </c>
      <c r="AP14" s="1">
        <v>80</v>
      </c>
      <c r="AU14" s="1" t="s">
        <v>481</v>
      </c>
      <c r="AV14" s="7">
        <v>200</v>
      </c>
      <c r="AX14" s="1" t="s">
        <v>431</v>
      </c>
      <c r="AY14" s="1">
        <v>-153.65</v>
      </c>
    </row>
    <row r="15" s="1" customFormat="1" ht="40" customHeight="1" spans="1:51">
      <c r="A15" s="15">
        <v>12</v>
      </c>
      <c r="B15" s="26" t="s">
        <v>607</v>
      </c>
      <c r="C15" s="17">
        <v>1040</v>
      </c>
      <c r="D15" s="18"/>
      <c r="E15" s="19"/>
      <c r="F15" s="21" t="s">
        <v>608</v>
      </c>
      <c r="K15" s="79" t="s">
        <v>508</v>
      </c>
      <c r="L15" s="34">
        <v>150</v>
      </c>
      <c r="Q15" s="1" t="s">
        <v>64</v>
      </c>
      <c r="R15" s="3">
        <f t="shared" si="0"/>
        <v>720</v>
      </c>
      <c r="AO15" s="1" t="s">
        <v>215</v>
      </c>
      <c r="AP15" s="1">
        <v>120</v>
      </c>
      <c r="AU15" s="1" t="s">
        <v>212</v>
      </c>
      <c r="AV15" s="7">
        <v>100</v>
      </c>
      <c r="AX15" s="1" t="s">
        <v>94</v>
      </c>
      <c r="AY15" s="1">
        <v>720</v>
      </c>
    </row>
    <row r="16" s="1" customFormat="1" ht="40" customHeight="1" spans="1:51">
      <c r="A16" s="15">
        <v>13</v>
      </c>
      <c r="B16" s="90" t="s">
        <v>665</v>
      </c>
      <c r="C16" s="17">
        <v>800</v>
      </c>
      <c r="D16" s="18"/>
      <c r="E16" s="19"/>
      <c r="F16" s="21" t="s">
        <v>666</v>
      </c>
      <c r="K16" s="7"/>
      <c r="L16" s="1">
        <f>SUM(L5:L15)</f>
        <v>1650</v>
      </c>
      <c r="Q16" s="1" t="s">
        <v>89</v>
      </c>
      <c r="R16" s="3">
        <f t="shared" si="0"/>
        <v>720</v>
      </c>
      <c r="AO16" s="1" t="s">
        <v>466</v>
      </c>
      <c r="AP16" s="1">
        <v>40</v>
      </c>
      <c r="AU16" s="1" t="s">
        <v>440</v>
      </c>
      <c r="AV16" s="7">
        <v>100</v>
      </c>
      <c r="AX16" s="1" t="s">
        <v>649</v>
      </c>
      <c r="AY16" s="1">
        <v>1000</v>
      </c>
    </row>
    <row r="17" s="1" customFormat="1" ht="40" customHeight="1" spans="1:51">
      <c r="A17" s="15">
        <v>14</v>
      </c>
      <c r="B17" s="90" t="s">
        <v>665</v>
      </c>
      <c r="C17" s="17">
        <v>3200</v>
      </c>
      <c r="D17" s="18"/>
      <c r="E17" s="19"/>
      <c r="F17" s="21" t="s">
        <v>667</v>
      </c>
      <c r="K17" s="7"/>
      <c r="L17" s="69"/>
      <c r="Q17" s="1" t="s">
        <v>209</v>
      </c>
      <c r="R17" s="3">
        <f t="shared" si="0"/>
        <v>720</v>
      </c>
      <c r="AO17" s="1" t="s">
        <v>204</v>
      </c>
      <c r="AP17" s="1">
        <v>40</v>
      </c>
      <c r="AU17" s="1" t="s">
        <v>634</v>
      </c>
      <c r="AV17" s="7">
        <v>100</v>
      </c>
      <c r="AX17" s="1" t="s">
        <v>586</v>
      </c>
      <c r="AY17" s="1">
        <v>200</v>
      </c>
    </row>
    <row r="18" s="1" customFormat="1" ht="28" customHeight="1" spans="1:51">
      <c r="A18" s="23" t="s">
        <v>12</v>
      </c>
      <c r="B18" s="24"/>
      <c r="C18" s="25">
        <f>SUM(C4:C17)</f>
        <v>24552</v>
      </c>
      <c r="D18" s="25">
        <f>SUM(D4:D15)</f>
        <v>-2499.2</v>
      </c>
      <c r="E18" s="26"/>
      <c r="F18" s="26"/>
      <c r="Q18" s="1" t="s">
        <v>356</v>
      </c>
      <c r="R18" s="3">
        <f t="shared" si="0"/>
        <v>720</v>
      </c>
      <c r="AO18" s="1" t="s">
        <v>496</v>
      </c>
      <c r="AP18" s="1">
        <v>40</v>
      </c>
      <c r="AU18" s="1" t="s">
        <v>496</v>
      </c>
      <c r="AV18" s="7">
        <v>100</v>
      </c>
      <c r="AX18" s="1" t="s">
        <v>91</v>
      </c>
      <c r="AY18" s="1">
        <v>720</v>
      </c>
    </row>
    <row r="19" s="1" customFormat="1" ht="27" customHeight="1" spans="1:51">
      <c r="A19" s="2"/>
      <c r="B19" s="27" t="s">
        <v>274</v>
      </c>
      <c r="C19" s="32">
        <f>C18+D18</f>
        <v>22052.8</v>
      </c>
      <c r="D19" s="28"/>
      <c r="E19" s="29"/>
      <c r="F19" s="3"/>
      <c r="Q19" s="1" t="s">
        <v>344</v>
      </c>
      <c r="R19" s="3">
        <f t="shared" si="0"/>
        <v>720</v>
      </c>
      <c r="AO19" s="1" t="s">
        <v>462</v>
      </c>
      <c r="AP19" s="1">
        <v>40</v>
      </c>
      <c r="AU19" s="1" t="s">
        <v>462</v>
      </c>
      <c r="AV19" s="7">
        <v>100</v>
      </c>
      <c r="AX19" s="1" t="s">
        <v>440</v>
      </c>
      <c r="AY19" s="1">
        <v>100</v>
      </c>
    </row>
    <row r="20" s="1" customFormat="1" ht="27" customHeight="1" spans="1:51">
      <c r="A20" s="5"/>
      <c r="B20" s="6"/>
      <c r="C20" s="30" t="s">
        <v>13</v>
      </c>
      <c r="D20" s="30" t="s">
        <v>242</v>
      </c>
      <c r="E20" s="31" t="s">
        <v>668</v>
      </c>
      <c r="F20" s="30" t="s">
        <v>16</v>
      </c>
      <c r="Q20" s="1" t="s">
        <v>319</v>
      </c>
      <c r="R20" s="3">
        <f t="shared" si="0"/>
        <v>720</v>
      </c>
      <c r="AP20" s="1">
        <f>SUM(AP5:AP19)</f>
        <v>1040</v>
      </c>
      <c r="AU20" s="1" t="s">
        <v>417</v>
      </c>
      <c r="AV20" s="7">
        <v>100</v>
      </c>
      <c r="AX20" s="1" t="s">
        <v>206</v>
      </c>
      <c r="AY20" s="1">
        <v>256.35</v>
      </c>
    </row>
    <row r="21" s="1" customFormat="1" ht="27" customHeight="1" spans="1:51">
      <c r="A21" s="5"/>
      <c r="B21" s="6"/>
      <c r="C21" s="32">
        <f>C18+D18</f>
        <v>22052.8</v>
      </c>
      <c r="D21" s="91">
        <f>C21-D22-D23-D24-D25</f>
        <v>3.63797880709171e-12</v>
      </c>
      <c r="Q21" s="1" t="s">
        <v>364</v>
      </c>
      <c r="R21" s="3">
        <f t="shared" si="0"/>
        <v>720</v>
      </c>
      <c r="AU21" s="1" t="s">
        <v>619</v>
      </c>
      <c r="AV21" s="7">
        <v>100</v>
      </c>
      <c r="AX21" s="1" t="s">
        <v>648</v>
      </c>
      <c r="AY21" s="1">
        <v>-223.65</v>
      </c>
    </row>
    <row r="22" s="1" customFormat="1" ht="27" customHeight="1" spans="1:51">
      <c r="A22" s="5"/>
      <c r="B22" s="6"/>
      <c r="C22" s="7" t="s">
        <v>484</v>
      </c>
      <c r="D22" s="7">
        <v>626.35</v>
      </c>
      <c r="Q22" s="1" t="s">
        <v>91</v>
      </c>
      <c r="R22" s="3">
        <f t="shared" si="0"/>
        <v>720</v>
      </c>
      <c r="AU22" s="1" t="s">
        <v>491</v>
      </c>
      <c r="AV22" s="7">
        <v>100</v>
      </c>
      <c r="AX22" s="1" t="s">
        <v>456</v>
      </c>
      <c r="AY22" s="1">
        <v>200</v>
      </c>
    </row>
    <row r="23" s="1" customFormat="1" ht="27" customHeight="1" spans="1:51">
      <c r="A23" s="5"/>
      <c r="B23" s="6"/>
      <c r="C23" s="7" t="s">
        <v>596</v>
      </c>
      <c r="D23" s="7">
        <v>3238.35</v>
      </c>
      <c r="Q23" s="1" t="s">
        <v>94</v>
      </c>
      <c r="R23" s="3">
        <f t="shared" si="0"/>
        <v>720</v>
      </c>
      <c r="AU23" s="1" t="s">
        <v>220</v>
      </c>
      <c r="AV23" s="7">
        <v>100</v>
      </c>
      <c r="AX23" s="1" t="s">
        <v>64</v>
      </c>
      <c r="AY23" s="1">
        <v>720</v>
      </c>
    </row>
    <row r="24" s="1" customFormat="1" ht="27" customHeight="1" spans="1:51">
      <c r="A24" s="5"/>
      <c r="B24" s="6"/>
      <c r="C24" s="7" t="s">
        <v>368</v>
      </c>
      <c r="D24" s="7">
        <v>17188.1</v>
      </c>
      <c r="R24" s="1">
        <f>SUM(R5:R23)</f>
        <v>13680</v>
      </c>
      <c r="AU24" s="1" t="s">
        <v>210</v>
      </c>
      <c r="AV24" s="7">
        <v>100</v>
      </c>
      <c r="AX24" s="1" t="s">
        <v>344</v>
      </c>
      <c r="AY24" s="1">
        <v>620</v>
      </c>
    </row>
    <row r="25" s="1" customFormat="1" ht="27" customHeight="1" spans="1:51">
      <c r="A25" s="5"/>
      <c r="B25" s="6"/>
      <c r="C25" s="7" t="s">
        <v>669</v>
      </c>
      <c r="D25" s="7">
        <v>1000</v>
      </c>
      <c r="AU25" s="1" t="s">
        <v>81</v>
      </c>
      <c r="AV25" s="7">
        <v>100</v>
      </c>
      <c r="AX25" s="1" t="s">
        <v>317</v>
      </c>
      <c r="AY25" s="1">
        <v>120</v>
      </c>
    </row>
    <row r="26" s="1" customFormat="1" ht="27" customHeight="1" spans="1:51">
      <c r="A26" s="5"/>
      <c r="B26" s="6"/>
      <c r="C26" s="7"/>
      <c r="D26" s="7"/>
      <c r="AU26" s="1" t="s">
        <v>213</v>
      </c>
      <c r="AV26" s="7">
        <v>100</v>
      </c>
      <c r="AX26" s="1" t="s">
        <v>417</v>
      </c>
      <c r="AY26" s="1">
        <v>100</v>
      </c>
    </row>
    <row r="27" s="1" customFormat="1" ht="27" customHeight="1" spans="1:51">
      <c r="A27" s="5"/>
      <c r="B27" s="6"/>
      <c r="C27" s="7"/>
      <c r="D27" s="7"/>
      <c r="AV27" s="7">
        <f>SUM(AV5:AV26)</f>
        <v>3200</v>
      </c>
      <c r="AX27" s="1" t="s">
        <v>209</v>
      </c>
      <c r="AY27" s="1">
        <v>720</v>
      </c>
    </row>
    <row r="28" s="1" customFormat="1" ht="27" customHeight="1" spans="1:51">
      <c r="A28" s="5"/>
      <c r="B28" s="6"/>
      <c r="C28" s="7"/>
      <c r="D28" s="7"/>
      <c r="AV28" s="7"/>
      <c r="AX28" s="1" t="s">
        <v>69</v>
      </c>
      <c r="AY28" s="1">
        <v>720</v>
      </c>
    </row>
    <row r="29" s="1" customFormat="1" spans="1:51">
      <c r="A29" s="5"/>
      <c r="B29" s="6"/>
      <c r="C29" s="7"/>
      <c r="D29" s="7"/>
      <c r="AV29" s="7"/>
      <c r="AX29" s="1" t="s">
        <v>83</v>
      </c>
      <c r="AY29" s="1">
        <v>720</v>
      </c>
    </row>
    <row r="30" s="1" customFormat="1" spans="1:51">
      <c r="A30" s="5"/>
      <c r="B30" s="6"/>
      <c r="C30" s="7"/>
      <c r="D30" s="7"/>
      <c r="AV30" s="7"/>
      <c r="AX30" s="1" t="s">
        <v>62</v>
      </c>
      <c r="AY30" s="1">
        <v>-173.65</v>
      </c>
    </row>
    <row r="31" s="1" customFormat="1" spans="1:51">
      <c r="A31" s="5"/>
      <c r="B31" s="6"/>
      <c r="C31" s="7"/>
      <c r="D31" s="7"/>
      <c r="AV31" s="7"/>
      <c r="AX31" s="1" t="s">
        <v>89</v>
      </c>
      <c r="AY31" s="1">
        <v>720</v>
      </c>
    </row>
    <row r="32" s="1" customFormat="1" spans="1:51">
      <c r="A32" s="5"/>
      <c r="B32" s="6"/>
      <c r="C32" s="7"/>
      <c r="D32" s="7"/>
      <c r="AV32" s="7"/>
      <c r="AX32" s="1" t="s">
        <v>97</v>
      </c>
      <c r="AY32" s="1">
        <v>720</v>
      </c>
    </row>
    <row r="33" s="1" customFormat="1" spans="1:51">
      <c r="A33" s="5"/>
      <c r="B33" s="6"/>
      <c r="C33" s="7"/>
      <c r="D33" s="7"/>
      <c r="AV33" s="7"/>
      <c r="AX33" s="1" t="s">
        <v>108</v>
      </c>
      <c r="AY33" s="1">
        <v>620</v>
      </c>
    </row>
    <row r="34" s="1" customFormat="1" spans="1:51">
      <c r="A34" s="5"/>
      <c r="B34" s="6"/>
      <c r="C34" s="7"/>
      <c r="D34" s="7"/>
      <c r="AV34" s="7"/>
      <c r="AX34" s="1" t="s">
        <v>595</v>
      </c>
      <c r="AY34" s="1">
        <v>100</v>
      </c>
    </row>
    <row r="35" s="1" customFormat="1" spans="1:51">
      <c r="A35" s="5"/>
      <c r="B35" s="6"/>
      <c r="C35" s="7"/>
      <c r="D35" s="7"/>
      <c r="AV35" s="7"/>
      <c r="AX35" s="1" t="s">
        <v>393</v>
      </c>
      <c r="AY35" s="1">
        <v>270</v>
      </c>
    </row>
    <row r="36" s="1" customFormat="1" spans="1:51">
      <c r="A36" s="5"/>
      <c r="B36" s="6"/>
      <c r="C36" s="7"/>
      <c r="D36" s="7"/>
      <c r="AV36" s="7"/>
      <c r="AX36" s="1" t="s">
        <v>210</v>
      </c>
      <c r="AY36" s="1">
        <v>290</v>
      </c>
    </row>
    <row r="37" s="1" customFormat="1" spans="1:51">
      <c r="A37" s="5"/>
      <c r="B37" s="6"/>
      <c r="C37" s="7"/>
      <c r="D37" s="7"/>
      <c r="AV37" s="7"/>
      <c r="AX37" s="4" t="s">
        <v>95</v>
      </c>
      <c r="AY37" s="4">
        <v>720</v>
      </c>
    </row>
    <row r="38" s="1" customFormat="1" spans="1:51">
      <c r="A38" s="5"/>
      <c r="B38" s="6"/>
      <c r="C38" s="7"/>
      <c r="D38" s="7"/>
      <c r="AV38" s="7"/>
      <c r="AX38" s="4" t="s">
        <v>481</v>
      </c>
      <c r="AY38" s="4">
        <v>200</v>
      </c>
    </row>
    <row r="39" s="4" customFormat="1" spans="1:16323">
      <c r="A39" s="5"/>
      <c r="B39" s="6"/>
      <c r="C39" s="7"/>
      <c r="D39" s="7"/>
      <c r="E39" s="1"/>
      <c r="F39" s="1"/>
      <c r="AV39" s="82"/>
      <c r="AX39" s="4" t="s">
        <v>356</v>
      </c>
      <c r="AY39" s="4">
        <v>720</v>
      </c>
      <c r="XCM39"/>
      <c r="XCN39"/>
      <c r="XCO39"/>
      <c r="XCP39" s="1"/>
      <c r="XCQ39" s="1"/>
      <c r="XCR39" s="1"/>
      <c r="XCS39" s="1"/>
      <c r="XCT39" s="1"/>
      <c r="XCU39" s="1"/>
    </row>
    <row r="40" s="4" customFormat="1" spans="1:16323">
      <c r="A40" s="5"/>
      <c r="B40" s="6"/>
      <c r="C40" s="7"/>
      <c r="D40" s="7"/>
      <c r="E40" s="1"/>
      <c r="F40" s="1"/>
      <c r="AV40" s="82"/>
      <c r="AX40" s="4" t="s">
        <v>57</v>
      </c>
      <c r="AY40" s="4">
        <v>150</v>
      </c>
      <c r="XCM40"/>
      <c r="XCN40"/>
      <c r="XCO40"/>
      <c r="XCP40" s="1"/>
      <c r="XCQ40" s="1"/>
      <c r="XCR40" s="1"/>
      <c r="XCS40" s="1"/>
      <c r="XCT40" s="1"/>
      <c r="XCU40" s="1"/>
    </row>
    <row r="41" s="4" customFormat="1" spans="1:16323">
      <c r="A41" s="5"/>
      <c r="B41" s="6"/>
      <c r="C41" s="7"/>
      <c r="D41" s="7"/>
      <c r="E41" s="1"/>
      <c r="F41" s="1"/>
      <c r="AV41" s="82"/>
      <c r="AX41" s="4" t="s">
        <v>99</v>
      </c>
      <c r="AY41" s="4">
        <v>-80</v>
      </c>
      <c r="XCM41"/>
      <c r="XCN41"/>
      <c r="XCO41"/>
      <c r="XCP41" s="1"/>
      <c r="XCQ41" s="1"/>
      <c r="XCR41" s="1"/>
      <c r="XCS41" s="1"/>
      <c r="XCT41" s="1"/>
      <c r="XCU41" s="1"/>
    </row>
    <row r="42" s="4" customFormat="1" spans="1:16323">
      <c r="A42" s="5"/>
      <c r="B42" s="6"/>
      <c r="C42" s="7"/>
      <c r="D42" s="7"/>
      <c r="E42" s="1"/>
      <c r="F42" s="1"/>
      <c r="AV42" s="82"/>
      <c r="AX42" s="4" t="s">
        <v>619</v>
      </c>
      <c r="AY42" s="4">
        <v>0</v>
      </c>
      <c r="XCM42"/>
      <c r="XCN42"/>
      <c r="XCO42"/>
      <c r="XCP42" s="1"/>
      <c r="XCQ42" s="1"/>
      <c r="XCR42" s="1"/>
      <c r="XCS42" s="1"/>
      <c r="XCT42" s="1"/>
      <c r="XCU42" s="1"/>
    </row>
    <row r="43" s="4" customFormat="1" spans="1:16323">
      <c r="A43" s="5"/>
      <c r="B43" s="6"/>
      <c r="C43" s="7"/>
      <c r="D43" s="7"/>
      <c r="E43" s="1"/>
      <c r="F43" s="1"/>
      <c r="AV43" s="82"/>
      <c r="AX43" s="4" t="s">
        <v>105</v>
      </c>
      <c r="AY43" s="4">
        <v>720</v>
      </c>
      <c r="XCM43"/>
      <c r="XCN43"/>
      <c r="XCO43"/>
      <c r="XCP43" s="1"/>
      <c r="XCQ43" s="1"/>
      <c r="XCR43" s="1"/>
      <c r="XCS43" s="1"/>
      <c r="XCT43" s="1"/>
      <c r="XCU43" s="1"/>
    </row>
    <row r="44" s="4" customFormat="1" spans="1:16323">
      <c r="A44" s="5"/>
      <c r="B44" s="6"/>
      <c r="C44" s="7"/>
      <c r="D44" s="7"/>
      <c r="E44" s="1"/>
      <c r="F44" s="1"/>
      <c r="AV44" s="82"/>
      <c r="AX44" s="4" t="s">
        <v>496</v>
      </c>
      <c r="AY44" s="4">
        <v>140</v>
      </c>
      <c r="XCM44"/>
      <c r="XCN44"/>
      <c r="XCO44"/>
      <c r="XCP44" s="1"/>
      <c r="XCQ44" s="1"/>
      <c r="XCR44" s="1"/>
      <c r="XCS44" s="1"/>
      <c r="XCT44" s="1"/>
      <c r="XCU44" s="1"/>
    </row>
    <row r="45" s="4" customFormat="1" spans="1:16323">
      <c r="A45" s="5"/>
      <c r="B45" s="6"/>
      <c r="C45" s="7"/>
      <c r="D45" s="7"/>
      <c r="E45" s="1"/>
      <c r="F45" s="1"/>
      <c r="AV45" s="82"/>
      <c r="AX45" s="4" t="s">
        <v>71</v>
      </c>
      <c r="AY45" s="4">
        <v>500</v>
      </c>
      <c r="XCM45"/>
      <c r="XCN45"/>
      <c r="XCO45"/>
      <c r="XCP45" s="1"/>
      <c r="XCQ45" s="1"/>
      <c r="XCR45" s="1"/>
      <c r="XCS45" s="1"/>
      <c r="XCT45" s="1"/>
      <c r="XCU45" s="1"/>
    </row>
    <row r="46" s="4" customFormat="1" spans="1:16323">
      <c r="A46" s="5"/>
      <c r="B46" s="6"/>
      <c r="C46" s="7"/>
      <c r="D46" s="7"/>
      <c r="E46" s="1"/>
      <c r="F46" s="1"/>
      <c r="AV46" s="82"/>
      <c r="AX46" s="4" t="s">
        <v>466</v>
      </c>
      <c r="AY46" s="4">
        <v>240</v>
      </c>
      <c r="XCM46"/>
      <c r="XCN46"/>
      <c r="XCO46"/>
      <c r="XCP46" s="1"/>
      <c r="XCQ46" s="1"/>
      <c r="XCR46" s="1"/>
      <c r="XCS46" s="1"/>
      <c r="XCT46" s="1"/>
      <c r="XCU46" s="1"/>
    </row>
    <row r="47" s="4" customFormat="1" spans="1:16323">
      <c r="A47" s="5"/>
      <c r="B47" s="6"/>
      <c r="C47" s="7"/>
      <c r="D47" s="7"/>
      <c r="E47" s="1"/>
      <c r="F47" s="1"/>
      <c r="AV47" s="82"/>
      <c r="AX47" s="4" t="s">
        <v>634</v>
      </c>
      <c r="AY47" s="4">
        <v>100</v>
      </c>
      <c r="XCM47"/>
      <c r="XCN47"/>
      <c r="XCO47"/>
      <c r="XCP47" s="1"/>
      <c r="XCQ47" s="1"/>
      <c r="XCR47" s="1"/>
      <c r="XCS47" s="1"/>
      <c r="XCT47" s="1"/>
      <c r="XCU47" s="1"/>
    </row>
    <row r="48" s="4" customFormat="1" spans="1:16323">
      <c r="A48" s="5"/>
      <c r="B48" s="6"/>
      <c r="C48" s="7"/>
      <c r="D48" s="7"/>
      <c r="E48" s="1"/>
      <c r="F48" s="1"/>
      <c r="AV48" s="82"/>
      <c r="AX48" s="4" t="s">
        <v>488</v>
      </c>
      <c r="AY48" s="4">
        <v>40</v>
      </c>
      <c r="XCM48"/>
      <c r="XCN48"/>
      <c r="XCO48"/>
      <c r="XCP48" s="1"/>
      <c r="XCQ48" s="1"/>
      <c r="XCR48" s="1"/>
      <c r="XCS48" s="1"/>
      <c r="XCT48" s="1"/>
      <c r="XCU48" s="1"/>
    </row>
    <row r="49" s="4" customFormat="1" spans="1:16323">
      <c r="A49" s="5"/>
      <c r="B49" s="6"/>
      <c r="C49" s="7"/>
      <c r="D49" s="7"/>
      <c r="E49" s="1"/>
      <c r="F49" s="1"/>
      <c r="AV49" s="82"/>
      <c r="AX49" s="4" t="s">
        <v>204</v>
      </c>
      <c r="AY49" s="4">
        <v>390</v>
      </c>
      <c r="XCM49"/>
      <c r="XCN49"/>
      <c r="XCO49"/>
      <c r="XCP49" s="1"/>
      <c r="XCQ49" s="1"/>
      <c r="XCR49" s="1"/>
      <c r="XCS49" s="1"/>
      <c r="XCT49" s="1"/>
      <c r="XCU49" s="1"/>
    </row>
    <row r="50" s="4" customFormat="1" spans="1:16323">
      <c r="A50" s="5"/>
      <c r="B50" s="6"/>
      <c r="C50" s="7"/>
      <c r="D50" s="7"/>
      <c r="E50" s="1"/>
      <c r="F50" s="1"/>
      <c r="AV50" s="82"/>
      <c r="AX50" s="4" t="s">
        <v>96</v>
      </c>
      <c r="AY50" s="4">
        <v>620</v>
      </c>
      <c r="XCM50"/>
      <c r="XCN50"/>
      <c r="XCO50"/>
      <c r="XCP50" s="1"/>
      <c r="XCQ50" s="1"/>
      <c r="XCR50" s="1"/>
      <c r="XCS50" s="1"/>
      <c r="XCT50" s="1"/>
      <c r="XCU50" s="1"/>
    </row>
    <row r="51" s="4" customFormat="1" spans="1:16323">
      <c r="A51" s="5"/>
      <c r="B51" s="6"/>
      <c r="C51" s="7"/>
      <c r="D51" s="7"/>
      <c r="E51" s="1"/>
      <c r="F51" s="1"/>
      <c r="AV51" s="82"/>
      <c r="AX51" s="4" t="s">
        <v>194</v>
      </c>
      <c r="AY51" s="4">
        <v>200</v>
      </c>
      <c r="XCM51"/>
      <c r="XCN51"/>
      <c r="XCO51"/>
      <c r="XCP51" s="1"/>
      <c r="XCQ51" s="1"/>
      <c r="XCR51" s="1"/>
      <c r="XCS51" s="1"/>
      <c r="XCT51" s="1"/>
      <c r="XCU51" s="1"/>
    </row>
    <row r="52" s="4" customFormat="1" spans="1:16323">
      <c r="A52" s="5"/>
      <c r="B52" s="6"/>
      <c r="C52" s="7"/>
      <c r="D52" s="7"/>
      <c r="E52" s="1"/>
      <c r="F52" s="1"/>
      <c r="AV52" s="82"/>
      <c r="AX52" s="4" t="s">
        <v>491</v>
      </c>
      <c r="AY52" s="4">
        <v>70</v>
      </c>
      <c r="XCM52"/>
      <c r="XCN52"/>
      <c r="XCO52"/>
      <c r="XCP52" s="1"/>
      <c r="XCQ52" s="1"/>
      <c r="XCR52" s="1"/>
      <c r="XCS52" s="1"/>
      <c r="XCT52" s="1"/>
      <c r="XCU52" s="1"/>
    </row>
    <row r="53" s="4" customFormat="1" spans="1:16323">
      <c r="A53" s="5"/>
      <c r="B53" s="6"/>
      <c r="C53" s="7"/>
      <c r="D53" s="7"/>
      <c r="E53" s="1"/>
      <c r="F53" s="1"/>
      <c r="AV53" s="82"/>
      <c r="AX53" s="4" t="s">
        <v>400</v>
      </c>
      <c r="AY53" s="4">
        <v>1692</v>
      </c>
      <c r="XCM53"/>
      <c r="XCN53"/>
      <c r="XCO53"/>
      <c r="XCP53" s="1"/>
      <c r="XCQ53" s="1"/>
      <c r="XCR53" s="1"/>
      <c r="XCS53" s="1"/>
      <c r="XCT53" s="1"/>
      <c r="XCU53" s="1"/>
    </row>
    <row r="54" s="4" customFormat="1" spans="1:16323">
      <c r="A54" s="5"/>
      <c r="B54" s="6"/>
      <c r="C54" s="7"/>
      <c r="D54" s="7"/>
      <c r="E54" s="1"/>
      <c r="F54" s="1"/>
      <c r="AV54" s="82"/>
      <c r="AX54" s="4" t="s">
        <v>654</v>
      </c>
      <c r="AY54" s="4">
        <v>-153.65</v>
      </c>
      <c r="XCM54"/>
      <c r="XCN54"/>
      <c r="XCO54"/>
      <c r="XCP54" s="1"/>
      <c r="XCQ54" s="1"/>
      <c r="XCR54" s="1"/>
      <c r="XCS54" s="1"/>
      <c r="XCT54" s="1"/>
      <c r="XCU54" s="1"/>
    </row>
    <row r="55" s="4" customFormat="1" spans="1:16323">
      <c r="A55" s="5"/>
      <c r="B55" s="6"/>
      <c r="C55" s="7"/>
      <c r="D55" s="7"/>
      <c r="E55" s="1"/>
      <c r="F55" s="1"/>
      <c r="AV55" s="82"/>
      <c r="AX55" s="4" t="s">
        <v>448</v>
      </c>
      <c r="AY55" s="4">
        <v>-80</v>
      </c>
      <c r="XCM55"/>
      <c r="XCN55"/>
      <c r="XCO55"/>
      <c r="XCP55" s="1"/>
      <c r="XCQ55" s="1"/>
      <c r="XCR55" s="1"/>
      <c r="XCS55" s="1"/>
      <c r="XCT55" s="1"/>
      <c r="XCU55" s="1"/>
    </row>
    <row r="56" s="4" customFormat="1" spans="1:16323">
      <c r="A56" s="5"/>
      <c r="B56" s="6"/>
      <c r="C56" s="7"/>
      <c r="D56" s="7"/>
      <c r="E56" s="1"/>
      <c r="F56" s="1"/>
      <c r="AV56" s="82"/>
      <c r="AX56" s="4" t="s">
        <v>464</v>
      </c>
      <c r="AY56" s="4">
        <v>-20</v>
      </c>
      <c r="XCM56"/>
      <c r="XCN56"/>
      <c r="XCO56"/>
      <c r="XCP56" s="1"/>
      <c r="XCQ56" s="1"/>
      <c r="XCR56" s="1"/>
      <c r="XCS56" s="1"/>
      <c r="XCT56" s="1"/>
      <c r="XCU56" s="1"/>
    </row>
    <row r="57" s="4" customFormat="1" spans="1:16323">
      <c r="A57" s="5"/>
      <c r="B57" s="6"/>
      <c r="C57" s="7"/>
      <c r="D57" s="7"/>
      <c r="E57" s="1"/>
      <c r="F57" s="1"/>
      <c r="AV57" s="82"/>
      <c r="AX57" s="4" t="s">
        <v>100</v>
      </c>
      <c r="AY57" s="4">
        <v>720</v>
      </c>
      <c r="XCM57"/>
      <c r="XCN57"/>
      <c r="XCO57"/>
      <c r="XCP57" s="1"/>
      <c r="XCQ57" s="1"/>
      <c r="XCR57" s="1"/>
      <c r="XCS57" s="1"/>
      <c r="XCT57" s="1"/>
      <c r="XCU57" s="1"/>
    </row>
    <row r="58" s="4" customFormat="1" spans="1:16323">
      <c r="A58" s="5"/>
      <c r="B58" s="6"/>
      <c r="C58" s="7"/>
      <c r="D58" s="7"/>
      <c r="E58" s="1"/>
      <c r="F58" s="1"/>
      <c r="AV58" s="82"/>
      <c r="AX58" s="4" t="s">
        <v>81</v>
      </c>
      <c r="AY58" s="4">
        <v>140</v>
      </c>
      <c r="XCM58"/>
      <c r="XCN58"/>
      <c r="XCO58"/>
      <c r="XCP58" s="1"/>
      <c r="XCQ58" s="1"/>
      <c r="XCR58" s="1"/>
      <c r="XCS58" s="1"/>
      <c r="XCT58" s="1"/>
      <c r="XCU58" s="1"/>
    </row>
    <row r="59" s="4" customFormat="1" spans="1:16323">
      <c r="A59" s="5"/>
      <c r="B59" s="6"/>
      <c r="C59" s="7"/>
      <c r="D59" s="7"/>
      <c r="E59" s="1"/>
      <c r="F59" s="1"/>
      <c r="AV59" s="82"/>
      <c r="AX59" s="4" t="s">
        <v>104</v>
      </c>
      <c r="AY59" s="4">
        <v>720</v>
      </c>
      <c r="XCM59"/>
      <c r="XCN59"/>
      <c r="XCO59"/>
      <c r="XCP59" s="1"/>
      <c r="XCQ59" s="1"/>
      <c r="XCR59" s="1"/>
      <c r="XCS59" s="1"/>
      <c r="XCT59" s="1"/>
      <c r="XCU59" s="1"/>
    </row>
    <row r="60" s="4" customFormat="1" spans="1:16323">
      <c r="A60" s="5"/>
      <c r="B60" s="6"/>
      <c r="C60" s="7"/>
      <c r="D60" s="7"/>
      <c r="E60" s="1"/>
      <c r="F60" s="1"/>
      <c r="AV60" s="82"/>
      <c r="AX60" s="4" t="s">
        <v>101</v>
      </c>
      <c r="AY60" s="4">
        <v>-20</v>
      </c>
      <c r="XCM60"/>
      <c r="XCN60"/>
      <c r="XCO60"/>
      <c r="XCP60" s="1"/>
      <c r="XCQ60" s="1"/>
      <c r="XCR60" s="1"/>
      <c r="XCS60" s="1"/>
      <c r="XCT60" s="1"/>
      <c r="XCU60" s="1"/>
    </row>
    <row r="61" s="4" customFormat="1" spans="1:16323">
      <c r="A61" s="5"/>
      <c r="B61" s="6"/>
      <c r="C61" s="7"/>
      <c r="D61" s="7"/>
      <c r="E61" s="1"/>
      <c r="F61" s="1"/>
      <c r="AV61" s="82"/>
      <c r="AX61" s="4" t="s">
        <v>216</v>
      </c>
      <c r="AY61" s="4">
        <v>40</v>
      </c>
      <c r="XCM61"/>
      <c r="XCN61"/>
      <c r="XCO61"/>
      <c r="XCP61" s="1"/>
      <c r="XCQ61" s="1"/>
      <c r="XCR61" s="1"/>
      <c r="XCS61" s="1"/>
      <c r="XCT61" s="1"/>
      <c r="XCU61" s="1"/>
    </row>
    <row r="62" s="4" customFormat="1" spans="1:16323">
      <c r="A62" s="5"/>
      <c r="B62" s="6"/>
      <c r="C62" s="7"/>
      <c r="D62" s="7"/>
      <c r="E62" s="1"/>
      <c r="F62" s="1"/>
      <c r="AV62" s="82"/>
      <c r="AX62" s="4" t="s">
        <v>339</v>
      </c>
      <c r="AY62" s="4">
        <v>500</v>
      </c>
      <c r="XCM62"/>
      <c r="XCN62"/>
      <c r="XCO62"/>
      <c r="XCP62" s="1"/>
      <c r="XCQ62" s="1"/>
      <c r="XCR62" s="1"/>
      <c r="XCS62" s="1"/>
      <c r="XCT62" s="1"/>
      <c r="XCU62" s="1"/>
    </row>
    <row r="63" s="4" customFormat="1" spans="1:16323">
      <c r="A63" s="5"/>
      <c r="B63" s="6"/>
      <c r="C63" s="7"/>
      <c r="D63" s="7"/>
      <c r="E63" s="1"/>
      <c r="F63" s="1"/>
      <c r="AV63" s="82"/>
      <c r="AX63" s="4" t="s">
        <v>364</v>
      </c>
      <c r="AY63" s="4">
        <v>720</v>
      </c>
      <c r="XCM63"/>
      <c r="XCN63"/>
      <c r="XCO63"/>
      <c r="XCP63" s="1"/>
      <c r="XCQ63" s="1"/>
      <c r="XCR63" s="1"/>
      <c r="XCS63" s="1"/>
      <c r="XCT63" s="1"/>
      <c r="XCU63" s="1"/>
    </row>
    <row r="64" s="4" customFormat="1" spans="1:16323">
      <c r="A64" s="5"/>
      <c r="B64" s="6"/>
      <c r="C64" s="7"/>
      <c r="D64" s="7"/>
      <c r="E64" s="1"/>
      <c r="F64" s="1"/>
      <c r="AV64" s="82"/>
      <c r="AX64" s="4" t="s">
        <v>508</v>
      </c>
      <c r="AY64" s="4">
        <v>150</v>
      </c>
      <c r="XCM64"/>
      <c r="XCN64"/>
      <c r="XCO64"/>
      <c r="XCP64" s="1"/>
      <c r="XCQ64" s="1"/>
      <c r="XCR64" s="1"/>
      <c r="XCS64" s="1"/>
      <c r="XCT64" s="1"/>
      <c r="XCU64" s="1"/>
    </row>
    <row r="65" s="4" customFormat="1" spans="1:16323">
      <c r="A65" s="5"/>
      <c r="B65" s="6"/>
      <c r="C65" s="7"/>
      <c r="D65" s="7"/>
      <c r="E65" s="1"/>
      <c r="F65" s="1"/>
      <c r="AV65" s="82"/>
      <c r="AX65" s="4" t="s">
        <v>495</v>
      </c>
      <c r="AY65" s="4">
        <v>200</v>
      </c>
      <c r="XCM65"/>
      <c r="XCN65"/>
      <c r="XCO65"/>
      <c r="XCP65" s="1"/>
      <c r="XCQ65" s="1"/>
      <c r="XCR65" s="1"/>
      <c r="XCS65" s="1"/>
      <c r="XCT65" s="1"/>
      <c r="XCU65" s="1"/>
    </row>
    <row r="66" s="4" customFormat="1" spans="1:16323">
      <c r="A66" s="5"/>
      <c r="B66" s="6"/>
      <c r="C66" s="7"/>
      <c r="D66" s="7"/>
      <c r="E66" s="1"/>
      <c r="F66" s="1"/>
      <c r="AV66" s="82"/>
      <c r="AX66" s="4" t="s">
        <v>270</v>
      </c>
      <c r="AY66" s="4">
        <v>300</v>
      </c>
      <c r="XCM66"/>
      <c r="XCN66"/>
      <c r="XCO66"/>
      <c r="XCP66" s="1"/>
      <c r="XCQ66" s="1"/>
      <c r="XCR66" s="1"/>
      <c r="XCS66" s="1"/>
      <c r="XCT66" s="1"/>
      <c r="XCU66" s="1"/>
    </row>
    <row r="67" s="4" customFormat="1" spans="1:16323">
      <c r="A67" s="5"/>
      <c r="B67" s="6"/>
      <c r="C67" s="7"/>
      <c r="D67" s="7"/>
      <c r="E67" s="1"/>
      <c r="F67" s="1"/>
      <c r="AV67" s="82"/>
      <c r="AX67" s="4" t="s">
        <v>651</v>
      </c>
      <c r="AY67" s="4">
        <v>-243.65</v>
      </c>
      <c r="XCM67"/>
      <c r="XCN67"/>
      <c r="XCO67"/>
      <c r="XCP67" s="1"/>
      <c r="XCQ67" s="1"/>
      <c r="XCR67" s="1"/>
      <c r="XCS67" s="1"/>
      <c r="XCT67" s="1"/>
      <c r="XCU67" s="1"/>
    </row>
    <row r="68" s="4" customFormat="1" spans="1:16323">
      <c r="A68" s="5"/>
      <c r="B68" s="6"/>
      <c r="C68" s="7"/>
      <c r="D68" s="7"/>
      <c r="E68" s="1"/>
      <c r="F68" s="1"/>
      <c r="AV68" s="82"/>
      <c r="AX68" s="4" t="s">
        <v>189</v>
      </c>
      <c r="AY68" s="4">
        <v>270</v>
      </c>
      <c r="XCM68"/>
      <c r="XCN68"/>
      <c r="XCO68"/>
      <c r="XCP68" s="1"/>
      <c r="XCQ68" s="1"/>
      <c r="XCR68" s="1"/>
      <c r="XCS68" s="1"/>
      <c r="XCT68" s="1"/>
      <c r="XCU68" s="1"/>
    </row>
    <row r="69" s="4" customFormat="1" spans="1:16323">
      <c r="A69" s="5"/>
      <c r="B69" s="6"/>
      <c r="C69" s="7"/>
      <c r="D69" s="7"/>
      <c r="E69" s="1"/>
      <c r="F69" s="1"/>
      <c r="AV69" s="82"/>
      <c r="AX69" s="4" t="s">
        <v>213</v>
      </c>
      <c r="AY69" s="4">
        <v>0</v>
      </c>
      <c r="XCM69"/>
      <c r="XCN69"/>
      <c r="XCO69"/>
      <c r="XCP69" s="1"/>
      <c r="XCQ69" s="1"/>
      <c r="XCR69" s="1"/>
      <c r="XCS69" s="1"/>
      <c r="XCT69" s="1"/>
      <c r="XCU69" s="1"/>
    </row>
    <row r="70" s="4" customFormat="1" spans="1:16323">
      <c r="A70" s="5"/>
      <c r="B70" s="6"/>
      <c r="C70" s="7"/>
      <c r="D70" s="7"/>
      <c r="E70" s="1"/>
      <c r="F70" s="1"/>
      <c r="AV70" s="82"/>
      <c r="AX70" s="4" t="s">
        <v>220</v>
      </c>
      <c r="AY70" s="4">
        <v>100</v>
      </c>
      <c r="XCM70"/>
      <c r="XCN70"/>
      <c r="XCO70"/>
      <c r="XCP70" s="1"/>
      <c r="XCQ70" s="1"/>
      <c r="XCR70" s="1"/>
      <c r="XCS70" s="1"/>
      <c r="XCT70" s="1"/>
      <c r="XCU70" s="1"/>
    </row>
    <row r="71" s="4" customFormat="1" spans="1:16323">
      <c r="A71" s="5"/>
      <c r="B71" s="6"/>
      <c r="C71" s="7"/>
      <c r="D71" s="7"/>
      <c r="E71" s="1"/>
      <c r="F71" s="1"/>
      <c r="AV71" s="82"/>
      <c r="AX71" s="4" t="s">
        <v>190</v>
      </c>
      <c r="AY71" s="4">
        <v>500</v>
      </c>
      <c r="XCM71"/>
      <c r="XCN71"/>
      <c r="XCO71"/>
      <c r="XCP71" s="1"/>
      <c r="XCQ71" s="1"/>
      <c r="XCR71" s="1"/>
      <c r="XCS71" s="1"/>
      <c r="XCT71" s="1"/>
      <c r="XCU71" s="1"/>
    </row>
    <row r="72" s="4" customFormat="1" spans="1:16323">
      <c r="A72" s="5"/>
      <c r="B72" s="6"/>
      <c r="C72" s="7"/>
      <c r="D72" s="7"/>
      <c r="E72" s="1"/>
      <c r="F72" s="1"/>
      <c r="AV72" s="82"/>
      <c r="AX72" s="4" t="s">
        <v>86</v>
      </c>
      <c r="AY72" s="4">
        <v>80</v>
      </c>
      <c r="XCM72"/>
      <c r="XCN72"/>
      <c r="XCO72"/>
      <c r="XCP72" s="1"/>
      <c r="XCQ72" s="1"/>
      <c r="XCR72" s="1"/>
      <c r="XCS72" s="1"/>
      <c r="XCT72" s="1"/>
      <c r="XCU72" s="1"/>
    </row>
    <row r="73" s="4" customFormat="1" spans="1:16323">
      <c r="A73" s="5"/>
      <c r="B73" s="6"/>
      <c r="C73" s="7"/>
      <c r="D73" s="7"/>
      <c r="E73" s="1"/>
      <c r="F73" s="1"/>
      <c r="AV73" s="82"/>
      <c r="AY73" s="4">
        <f>SUM(AY4:AY72)</f>
        <v>22052.8</v>
      </c>
      <c r="XCM73"/>
      <c r="XCN73"/>
      <c r="XCO73"/>
      <c r="XCP73" s="1"/>
      <c r="XCQ73" s="1"/>
      <c r="XCR73" s="1"/>
      <c r="XCS73" s="1"/>
      <c r="XCT73" s="1"/>
      <c r="XCU73" s="1"/>
    </row>
    <row r="74" s="4" customFormat="1" spans="1:16323">
      <c r="A74" s="5"/>
      <c r="B74" s="6"/>
      <c r="C74" s="7"/>
      <c r="D74" s="7"/>
      <c r="E74" s="1"/>
      <c r="F74" s="1"/>
      <c r="AV74" s="82"/>
      <c r="XCM74"/>
      <c r="XCN74"/>
      <c r="XCO74"/>
      <c r="XCP74" s="1"/>
      <c r="XCQ74" s="1"/>
      <c r="XCR74" s="1"/>
      <c r="XCS74" s="1"/>
      <c r="XCT74" s="1"/>
      <c r="XCU74" s="1"/>
    </row>
    <row r="75" s="4" customFormat="1" spans="1:16323">
      <c r="A75" s="5"/>
      <c r="B75" s="6"/>
      <c r="C75" s="7"/>
      <c r="D75" s="7"/>
      <c r="E75" s="1"/>
      <c r="F75" s="1"/>
      <c r="AV75" s="82"/>
      <c r="XCM75"/>
      <c r="XCN75"/>
      <c r="XCO75"/>
      <c r="XCP75" s="1"/>
      <c r="XCQ75" s="1"/>
      <c r="XCR75" s="1"/>
      <c r="XCS75" s="1"/>
      <c r="XCT75" s="1"/>
      <c r="XCU75" s="1"/>
    </row>
    <row r="76" s="4" customFormat="1" spans="1:16323">
      <c r="A76" s="5"/>
      <c r="B76" s="6"/>
      <c r="C76" s="7"/>
      <c r="D76" s="7"/>
      <c r="E76" s="1"/>
      <c r="F76" s="1"/>
      <c r="AV76" s="82"/>
      <c r="XCM76"/>
      <c r="XCN76"/>
      <c r="XCO76"/>
      <c r="XCP76" s="1"/>
      <c r="XCQ76" s="1"/>
      <c r="XCR76" s="1"/>
      <c r="XCS76" s="1"/>
      <c r="XCT76" s="1"/>
      <c r="XCU76" s="1"/>
    </row>
    <row r="77" s="4" customFormat="1" spans="1:16323">
      <c r="A77" s="5"/>
      <c r="B77" s="6"/>
      <c r="C77" s="7"/>
      <c r="D77" s="7"/>
      <c r="E77" s="1"/>
      <c r="F77" s="1"/>
      <c r="AV77" s="82"/>
      <c r="XCM77"/>
      <c r="XCN77"/>
      <c r="XCO77"/>
      <c r="XCP77" s="1"/>
      <c r="XCQ77" s="1"/>
      <c r="XCR77" s="1"/>
      <c r="XCS77" s="1"/>
      <c r="XCT77" s="1"/>
      <c r="XCU77" s="1"/>
    </row>
    <row r="78" s="4" customFormat="1" spans="1:16323">
      <c r="A78" s="5"/>
      <c r="B78" s="6"/>
      <c r="C78" s="7"/>
      <c r="D78" s="7"/>
      <c r="E78" s="1"/>
      <c r="F78" s="1"/>
      <c r="AV78" s="82"/>
      <c r="XCM78"/>
      <c r="XCN78"/>
      <c r="XCO78"/>
      <c r="XCP78" s="1"/>
      <c r="XCQ78" s="1"/>
      <c r="XCR78" s="1"/>
      <c r="XCS78" s="1"/>
      <c r="XCT78" s="1"/>
      <c r="XCU78" s="1"/>
    </row>
    <row r="79" s="4" customFormat="1" spans="1:16323">
      <c r="A79" s="5"/>
      <c r="B79" s="6"/>
      <c r="C79" s="7"/>
      <c r="D79" s="7"/>
      <c r="E79" s="1"/>
      <c r="F79" s="1"/>
      <c r="AV79" s="82"/>
      <c r="XCM79"/>
      <c r="XCN79"/>
      <c r="XCO79"/>
      <c r="XCP79" s="1"/>
      <c r="XCQ79" s="1"/>
      <c r="XCR79" s="1"/>
      <c r="XCS79" s="1"/>
      <c r="XCT79" s="1"/>
      <c r="XCU79" s="1"/>
    </row>
    <row r="80" s="4" customFormat="1" spans="1:16323">
      <c r="A80" s="5"/>
      <c r="B80" s="6"/>
      <c r="C80" s="7"/>
      <c r="D80" s="7"/>
      <c r="E80" s="1"/>
      <c r="F80" s="1"/>
      <c r="AV80" s="82"/>
      <c r="XCM80"/>
      <c r="XCN80"/>
      <c r="XCO80"/>
      <c r="XCP80" s="1"/>
      <c r="XCQ80" s="1"/>
      <c r="XCR80" s="1"/>
      <c r="XCS80" s="1"/>
      <c r="XCT80" s="1"/>
      <c r="XCU80" s="1"/>
    </row>
    <row r="81" s="4" customFormat="1" spans="1:16323">
      <c r="A81" s="5"/>
      <c r="B81" s="6"/>
      <c r="C81" s="7"/>
      <c r="D81" s="7"/>
      <c r="E81" s="1"/>
      <c r="F81" s="1"/>
      <c r="AV81" s="82"/>
      <c r="XCM81"/>
      <c r="XCN81"/>
      <c r="XCO81"/>
      <c r="XCP81" s="1"/>
      <c r="XCQ81" s="1"/>
      <c r="XCR81" s="1"/>
      <c r="XCS81" s="1"/>
      <c r="XCT81" s="1"/>
      <c r="XCU81" s="1"/>
    </row>
    <row r="82" s="4" customFormat="1" spans="1:16323">
      <c r="A82" s="5"/>
      <c r="B82" s="6"/>
      <c r="C82" s="7"/>
      <c r="D82" s="7"/>
      <c r="E82" s="1"/>
      <c r="F82" s="1"/>
      <c r="AV82" s="82"/>
      <c r="XCM82"/>
      <c r="XCN82"/>
      <c r="XCO82"/>
      <c r="XCP82" s="1"/>
      <c r="XCQ82" s="1"/>
      <c r="XCR82" s="1"/>
      <c r="XCS82" s="1"/>
      <c r="XCT82" s="1"/>
      <c r="XCU82" s="1"/>
    </row>
    <row r="83" s="4" customFormat="1" spans="1:16323">
      <c r="A83" s="5"/>
      <c r="B83" s="6"/>
      <c r="C83" s="7"/>
      <c r="D83" s="7"/>
      <c r="E83" s="1"/>
      <c r="F83" s="1"/>
      <c r="AV83" s="82"/>
      <c r="XCM83"/>
      <c r="XCN83"/>
      <c r="XCO83"/>
      <c r="XCP83" s="1"/>
      <c r="XCQ83" s="1"/>
      <c r="XCR83" s="1"/>
      <c r="XCS83" s="1"/>
      <c r="XCT83" s="1"/>
      <c r="XCU83" s="1"/>
    </row>
    <row r="84" s="4" customFormat="1" spans="1:16323">
      <c r="A84" s="5"/>
      <c r="B84" s="6"/>
      <c r="C84" s="7"/>
      <c r="D84" s="7"/>
      <c r="E84" s="1"/>
      <c r="F84" s="1"/>
      <c r="AV84" s="82"/>
      <c r="XCM84"/>
      <c r="XCN84"/>
      <c r="XCO84"/>
      <c r="XCP84" s="1"/>
      <c r="XCQ84" s="1"/>
      <c r="XCR84" s="1"/>
      <c r="XCS84" s="1"/>
      <c r="XCT84" s="1"/>
      <c r="XCU84" s="1"/>
    </row>
    <row r="85" s="4" customFormat="1" spans="1:16323">
      <c r="A85" s="5"/>
      <c r="B85" s="6"/>
      <c r="C85" s="7"/>
      <c r="D85" s="7"/>
      <c r="E85" s="1"/>
      <c r="F85" s="1"/>
      <c r="AV85" s="82"/>
      <c r="XCM85"/>
      <c r="XCN85"/>
      <c r="XCO85"/>
      <c r="XCP85" s="1"/>
      <c r="XCQ85" s="1"/>
      <c r="XCR85" s="1"/>
      <c r="XCS85" s="1"/>
      <c r="XCT85" s="1"/>
      <c r="XCU85" s="1"/>
    </row>
    <row r="86" s="4" customFormat="1" spans="1:16323">
      <c r="A86" s="5"/>
      <c r="B86" s="6"/>
      <c r="C86" s="7"/>
      <c r="D86" s="7"/>
      <c r="E86" s="1"/>
      <c r="F86" s="1"/>
      <c r="AV86" s="82"/>
      <c r="XCM86"/>
      <c r="XCN86"/>
      <c r="XCO86"/>
      <c r="XCP86" s="1"/>
      <c r="XCQ86" s="1"/>
      <c r="XCR86" s="1"/>
      <c r="XCS86" s="1"/>
      <c r="XCT86" s="1"/>
      <c r="XCU86" s="1"/>
    </row>
    <row r="87" s="4" customFormat="1" spans="1:16323">
      <c r="A87" s="5"/>
      <c r="B87" s="6"/>
      <c r="C87" s="7"/>
      <c r="D87" s="7"/>
      <c r="E87" s="1"/>
      <c r="F87" s="1"/>
      <c r="AV87" s="82"/>
      <c r="XCM87"/>
      <c r="XCN87"/>
      <c r="XCO87"/>
      <c r="XCP87" s="1"/>
      <c r="XCQ87" s="1"/>
      <c r="XCR87" s="1"/>
      <c r="XCS87" s="1"/>
      <c r="XCT87" s="1"/>
      <c r="XCU87" s="1"/>
    </row>
    <row r="88" s="4" customFormat="1" spans="1:16323">
      <c r="A88" s="5"/>
      <c r="B88" s="6"/>
      <c r="C88" s="7"/>
      <c r="D88" s="7"/>
      <c r="E88" s="1"/>
      <c r="F88" s="1"/>
      <c r="AV88" s="82"/>
      <c r="XCM88"/>
      <c r="XCN88"/>
      <c r="XCO88"/>
      <c r="XCP88" s="1"/>
      <c r="XCQ88" s="1"/>
      <c r="XCR88" s="1"/>
      <c r="XCS88" s="1"/>
      <c r="XCT88" s="1"/>
      <c r="XCU88" s="1"/>
    </row>
    <row r="89" s="4" customFormat="1" spans="1:16323">
      <c r="A89" s="5"/>
      <c r="B89" s="6"/>
      <c r="C89" s="7"/>
      <c r="D89" s="7"/>
      <c r="E89" s="1"/>
      <c r="F89" s="1"/>
      <c r="AV89" s="82"/>
      <c r="XCM89"/>
      <c r="XCN89"/>
      <c r="XCO89"/>
      <c r="XCP89" s="1"/>
      <c r="XCQ89" s="1"/>
      <c r="XCR89" s="1"/>
      <c r="XCS89" s="1"/>
      <c r="XCT89" s="1"/>
      <c r="XCU89" s="1"/>
    </row>
    <row r="90" s="4" customFormat="1" spans="1:16323">
      <c r="A90" s="5"/>
      <c r="B90" s="6"/>
      <c r="C90" s="7"/>
      <c r="D90" s="7"/>
      <c r="E90" s="1"/>
      <c r="F90" s="1"/>
      <c r="AV90" s="82"/>
      <c r="XCM90"/>
      <c r="XCN90"/>
      <c r="XCO90"/>
      <c r="XCP90" s="1"/>
      <c r="XCQ90" s="1"/>
      <c r="XCR90" s="1"/>
      <c r="XCS90" s="1"/>
      <c r="XCT90" s="1"/>
      <c r="XCU90" s="1"/>
    </row>
    <row r="91" s="4" customFormat="1" spans="1:16323">
      <c r="A91" s="5"/>
      <c r="B91" s="6"/>
      <c r="C91" s="7"/>
      <c r="D91" s="7"/>
      <c r="E91" s="1"/>
      <c r="F91" s="1"/>
      <c r="AV91" s="82"/>
      <c r="XCM91"/>
      <c r="XCN91"/>
      <c r="XCO91"/>
      <c r="XCP91" s="1"/>
      <c r="XCQ91" s="1"/>
      <c r="XCR91" s="1"/>
      <c r="XCS91" s="1"/>
      <c r="XCT91" s="1"/>
      <c r="XCU91" s="1"/>
    </row>
    <row r="92" s="4" customFormat="1" spans="1:16323">
      <c r="A92" s="5"/>
      <c r="B92" s="6"/>
      <c r="C92" s="7"/>
      <c r="D92" s="7"/>
      <c r="E92" s="1"/>
      <c r="F92" s="1"/>
      <c r="AV92" s="82"/>
      <c r="XCM92"/>
      <c r="XCN92"/>
      <c r="XCO92"/>
      <c r="XCP92" s="1"/>
      <c r="XCQ92" s="1"/>
      <c r="XCR92" s="1"/>
      <c r="XCS92" s="1"/>
      <c r="XCT92" s="1"/>
      <c r="XCU92" s="1"/>
    </row>
    <row r="93" s="4" customFormat="1" spans="1:16323">
      <c r="A93" s="5"/>
      <c r="B93" s="6"/>
      <c r="C93" s="7"/>
      <c r="D93" s="7"/>
      <c r="E93" s="1"/>
      <c r="F93" s="1"/>
      <c r="AV93" s="82"/>
      <c r="XCM93"/>
      <c r="XCN93"/>
      <c r="XCO93"/>
      <c r="XCP93" s="1"/>
      <c r="XCQ93" s="1"/>
      <c r="XCR93" s="1"/>
      <c r="XCS93" s="1"/>
      <c r="XCT93" s="1"/>
      <c r="XCU93" s="1"/>
    </row>
    <row r="94" s="4" customFormat="1" spans="1:16323">
      <c r="A94" s="5"/>
      <c r="B94" s="6"/>
      <c r="C94" s="7"/>
      <c r="D94" s="7"/>
      <c r="E94" s="1"/>
      <c r="F94" s="1"/>
      <c r="AV94" s="82"/>
      <c r="XCM94"/>
      <c r="XCN94"/>
      <c r="XCO94"/>
      <c r="XCP94" s="1"/>
      <c r="XCQ94" s="1"/>
      <c r="XCR94" s="1"/>
      <c r="XCS94" s="1"/>
      <c r="XCT94" s="1"/>
      <c r="XCU94" s="1"/>
    </row>
    <row r="95" s="4" customFormat="1" spans="1:16323">
      <c r="A95" s="5"/>
      <c r="B95" s="6"/>
      <c r="C95" s="7"/>
      <c r="D95" s="7"/>
      <c r="E95" s="1"/>
      <c r="F95" s="1"/>
      <c r="AV95" s="82"/>
      <c r="XCM95"/>
      <c r="XCN95"/>
      <c r="XCO95"/>
      <c r="XCP95" s="1"/>
      <c r="XCQ95" s="1"/>
      <c r="XCR95" s="1"/>
      <c r="XCS95" s="1"/>
      <c r="XCT95" s="1"/>
      <c r="XCU95" s="1"/>
    </row>
    <row r="96" s="4" customFormat="1" spans="1:16323">
      <c r="A96" s="5"/>
      <c r="B96" s="6"/>
      <c r="C96" s="7"/>
      <c r="D96" s="7"/>
      <c r="E96" s="1"/>
      <c r="F96" s="1"/>
      <c r="AV96" s="82"/>
      <c r="XCM96"/>
      <c r="XCN96"/>
      <c r="XCO96"/>
      <c r="XCP96" s="1"/>
      <c r="XCQ96" s="1"/>
      <c r="XCR96" s="1"/>
      <c r="XCS96" s="1"/>
      <c r="XCT96" s="1"/>
      <c r="XCU96" s="1"/>
    </row>
    <row r="97" s="4" customFormat="1" spans="1:16323">
      <c r="A97" s="5"/>
      <c r="B97" s="6"/>
      <c r="C97" s="7"/>
      <c r="D97" s="7"/>
      <c r="E97" s="1"/>
      <c r="F97" s="1"/>
      <c r="AV97" s="82"/>
      <c r="XCM97"/>
      <c r="XCN97"/>
      <c r="XCO97"/>
      <c r="XCP97" s="1"/>
      <c r="XCQ97" s="1"/>
      <c r="XCR97" s="1"/>
      <c r="XCS97" s="1"/>
      <c r="XCT97" s="1"/>
      <c r="XCU97" s="1"/>
    </row>
    <row r="98" s="4" customFormat="1" spans="1:16323">
      <c r="A98" s="5"/>
      <c r="B98" s="6"/>
      <c r="C98" s="7"/>
      <c r="D98" s="7"/>
      <c r="E98" s="1"/>
      <c r="F98" s="1"/>
      <c r="AV98" s="82"/>
      <c r="XCM98"/>
      <c r="XCN98"/>
      <c r="XCO98"/>
      <c r="XCP98" s="1"/>
      <c r="XCQ98" s="1"/>
      <c r="XCR98" s="1"/>
      <c r="XCS98" s="1"/>
      <c r="XCT98" s="1"/>
      <c r="XCU98" s="1"/>
    </row>
    <row r="99" s="4" customFormat="1" spans="1:16323">
      <c r="A99" s="5"/>
      <c r="B99" s="6"/>
      <c r="C99" s="7"/>
      <c r="D99" s="7"/>
      <c r="E99" s="1"/>
      <c r="F99" s="1"/>
      <c r="AV99" s="82"/>
      <c r="XCM99"/>
      <c r="XCN99"/>
      <c r="XCO99"/>
      <c r="XCP99" s="1"/>
      <c r="XCQ99" s="1"/>
      <c r="XCR99" s="1"/>
      <c r="XCS99" s="1"/>
      <c r="XCT99" s="1"/>
      <c r="XCU99" s="1"/>
    </row>
    <row r="100" s="4" customFormat="1" spans="1:16323">
      <c r="A100" s="5"/>
      <c r="B100" s="6"/>
      <c r="C100" s="7"/>
      <c r="D100" s="7"/>
      <c r="E100" s="1"/>
      <c r="F100" s="1"/>
      <c r="AV100" s="82"/>
      <c r="XCM100"/>
      <c r="XCN100"/>
      <c r="XCO100"/>
      <c r="XCP100" s="1"/>
      <c r="XCQ100" s="1"/>
      <c r="XCR100" s="1"/>
      <c r="XCS100" s="1"/>
      <c r="XCT100" s="1"/>
      <c r="XCU100" s="1"/>
    </row>
    <row r="101" s="4" customFormat="1" spans="1:16323">
      <c r="A101" s="5"/>
      <c r="B101" s="6"/>
      <c r="C101" s="7"/>
      <c r="D101" s="7"/>
      <c r="E101" s="1"/>
      <c r="F101" s="1"/>
      <c r="AV101" s="82"/>
      <c r="XCM101"/>
      <c r="XCN101"/>
      <c r="XCO101"/>
      <c r="XCP101" s="1"/>
      <c r="XCQ101" s="1"/>
      <c r="XCR101" s="1"/>
      <c r="XCS101" s="1"/>
      <c r="XCT101" s="1"/>
      <c r="XCU101" s="1"/>
    </row>
    <row r="102" s="4" customFormat="1" spans="1:16323">
      <c r="A102" s="5"/>
      <c r="B102" s="6"/>
      <c r="C102" s="7"/>
      <c r="D102" s="7"/>
      <c r="E102" s="1"/>
      <c r="F102" s="1"/>
      <c r="AV102" s="82"/>
      <c r="XCM102"/>
      <c r="XCN102"/>
      <c r="XCO102"/>
      <c r="XCP102" s="1"/>
      <c r="XCQ102" s="1"/>
      <c r="XCR102" s="1"/>
      <c r="XCS102" s="1"/>
      <c r="XCT102" s="1"/>
      <c r="XCU102" s="1"/>
    </row>
    <row r="103" s="4" customFormat="1" spans="1:16323">
      <c r="A103" s="5"/>
      <c r="B103" s="6"/>
      <c r="C103" s="7"/>
      <c r="D103" s="7"/>
      <c r="E103" s="1"/>
      <c r="F103" s="1"/>
      <c r="AV103" s="82"/>
      <c r="XCM103"/>
      <c r="XCN103"/>
      <c r="XCO103"/>
      <c r="XCP103" s="1"/>
      <c r="XCQ103" s="1"/>
      <c r="XCR103" s="1"/>
      <c r="XCS103" s="1"/>
      <c r="XCT103" s="1"/>
      <c r="XCU103" s="1"/>
    </row>
    <row r="104" s="4" customFormat="1" spans="1:16323">
      <c r="A104" s="5"/>
      <c r="B104" s="6"/>
      <c r="C104" s="7"/>
      <c r="D104" s="7"/>
      <c r="E104" s="1"/>
      <c r="F104" s="1"/>
      <c r="AV104" s="82"/>
      <c r="XCM104"/>
      <c r="XCN104"/>
      <c r="XCO104"/>
      <c r="XCP104" s="1"/>
      <c r="XCQ104" s="1"/>
      <c r="XCR104" s="1"/>
      <c r="XCS104" s="1"/>
      <c r="XCT104" s="1"/>
      <c r="XCU104" s="1"/>
    </row>
    <row r="105" s="4" customFormat="1" spans="1:16323">
      <c r="A105" s="5"/>
      <c r="B105" s="6"/>
      <c r="C105" s="7"/>
      <c r="D105" s="7"/>
      <c r="E105" s="1"/>
      <c r="F105" s="1"/>
      <c r="AV105" s="82"/>
      <c r="XCM105"/>
      <c r="XCN105"/>
      <c r="XCO105"/>
      <c r="XCP105" s="1"/>
      <c r="XCQ105" s="1"/>
      <c r="XCR105" s="1"/>
      <c r="XCS105" s="1"/>
      <c r="XCT105" s="1"/>
      <c r="XCU105" s="1"/>
    </row>
    <row r="106" s="4" customFormat="1" spans="1:16323">
      <c r="A106" s="5"/>
      <c r="B106" s="6"/>
      <c r="C106" s="7"/>
      <c r="D106" s="7"/>
      <c r="E106" s="1"/>
      <c r="F106" s="1"/>
      <c r="AV106" s="82"/>
      <c r="XCM106"/>
      <c r="XCN106"/>
      <c r="XCO106"/>
      <c r="XCP106" s="1"/>
      <c r="XCQ106" s="1"/>
      <c r="XCR106" s="1"/>
      <c r="XCS106" s="1"/>
      <c r="XCT106" s="1"/>
      <c r="XCU106" s="1"/>
    </row>
    <row r="107" s="4" customFormat="1" spans="1:16323">
      <c r="A107" s="5"/>
      <c r="B107" s="6"/>
      <c r="C107" s="7"/>
      <c r="D107" s="7"/>
      <c r="E107" s="1"/>
      <c r="F107" s="1"/>
      <c r="AV107" s="82"/>
      <c r="XCM107"/>
      <c r="XCN107"/>
      <c r="XCO107"/>
      <c r="XCP107" s="1"/>
      <c r="XCQ107" s="1"/>
      <c r="XCR107" s="1"/>
      <c r="XCS107" s="1"/>
      <c r="XCT107" s="1"/>
      <c r="XCU107" s="1"/>
    </row>
    <row r="108" s="4" customFormat="1" spans="1:16323">
      <c r="A108" s="5"/>
      <c r="B108" s="6"/>
      <c r="C108" s="7"/>
      <c r="D108" s="7"/>
      <c r="E108" s="1"/>
      <c r="F108" s="1"/>
      <c r="AV108" s="82"/>
      <c r="XCM108"/>
      <c r="XCN108"/>
      <c r="XCO108"/>
      <c r="XCP108" s="1"/>
      <c r="XCQ108" s="1"/>
      <c r="XCR108" s="1"/>
      <c r="XCS108" s="1"/>
      <c r="XCT108" s="1"/>
      <c r="XCU108" s="1"/>
    </row>
    <row r="109" s="4" customFormat="1" spans="1:16323">
      <c r="A109" s="5"/>
      <c r="B109" s="6"/>
      <c r="C109" s="7"/>
      <c r="D109" s="7"/>
      <c r="E109" s="1"/>
      <c r="F109" s="1"/>
      <c r="AV109" s="82"/>
      <c r="XCM109"/>
      <c r="XCN109"/>
      <c r="XCO109"/>
      <c r="XCP109" s="1"/>
      <c r="XCQ109" s="1"/>
      <c r="XCR109" s="1"/>
      <c r="XCS109" s="1"/>
      <c r="XCT109" s="1"/>
      <c r="XCU109" s="1"/>
    </row>
    <row r="110" s="4" customFormat="1" spans="1:16323">
      <c r="A110" s="5"/>
      <c r="B110" s="6"/>
      <c r="C110" s="7"/>
      <c r="D110" s="7"/>
      <c r="E110" s="1"/>
      <c r="F110" s="1"/>
      <c r="AV110" s="82"/>
      <c r="XCM110"/>
      <c r="XCN110"/>
      <c r="XCO110"/>
      <c r="XCP110" s="1"/>
      <c r="XCQ110" s="1"/>
      <c r="XCR110" s="1"/>
      <c r="XCS110" s="1"/>
      <c r="XCT110" s="1"/>
      <c r="XCU110" s="1"/>
    </row>
    <row r="111" s="4" customFormat="1" spans="1:16323">
      <c r="A111" s="5"/>
      <c r="B111" s="6"/>
      <c r="C111" s="7"/>
      <c r="D111" s="7"/>
      <c r="E111" s="1"/>
      <c r="F111" s="1"/>
      <c r="AV111" s="82"/>
      <c r="XCM111"/>
      <c r="XCN111"/>
      <c r="XCO111"/>
      <c r="XCP111" s="1"/>
      <c r="XCQ111" s="1"/>
      <c r="XCR111" s="1"/>
      <c r="XCS111" s="1"/>
      <c r="XCT111" s="1"/>
      <c r="XCU111" s="1"/>
    </row>
    <row r="112" s="4" customFormat="1" spans="1:16323">
      <c r="A112" s="5"/>
      <c r="B112" s="6"/>
      <c r="C112" s="7"/>
      <c r="D112" s="7"/>
      <c r="E112" s="1"/>
      <c r="F112" s="1"/>
      <c r="AV112" s="82"/>
      <c r="XCM112"/>
      <c r="XCN112"/>
      <c r="XCO112"/>
      <c r="XCP112" s="1"/>
      <c r="XCQ112" s="1"/>
      <c r="XCR112" s="1"/>
      <c r="XCS112" s="1"/>
      <c r="XCT112" s="1"/>
      <c r="XCU112" s="1"/>
    </row>
    <row r="113" s="4" customFormat="1" spans="1:16323">
      <c r="A113" s="5"/>
      <c r="B113" s="6"/>
      <c r="C113" s="7"/>
      <c r="D113" s="7"/>
      <c r="E113" s="1"/>
      <c r="F113" s="1"/>
      <c r="AV113" s="82"/>
      <c r="XCM113"/>
      <c r="XCN113"/>
      <c r="XCO113"/>
      <c r="XCP113" s="1"/>
      <c r="XCQ113" s="1"/>
      <c r="XCR113" s="1"/>
      <c r="XCS113" s="1"/>
      <c r="XCT113" s="1"/>
      <c r="XCU113" s="1"/>
    </row>
    <row r="114" s="4" customFormat="1" spans="1:16323">
      <c r="A114" s="5"/>
      <c r="B114" s="6"/>
      <c r="C114" s="7"/>
      <c r="D114" s="7"/>
      <c r="E114" s="1"/>
      <c r="F114" s="1"/>
      <c r="AV114" s="82"/>
      <c r="XCM114"/>
      <c r="XCN114"/>
      <c r="XCO114"/>
      <c r="XCP114" s="1"/>
      <c r="XCQ114" s="1"/>
      <c r="XCR114" s="1"/>
      <c r="XCS114" s="1"/>
      <c r="XCT114" s="1"/>
      <c r="XCU114" s="1"/>
    </row>
    <row r="115" s="4" customFormat="1" spans="1:16323">
      <c r="A115" s="5"/>
      <c r="B115" s="6"/>
      <c r="C115" s="7"/>
      <c r="D115" s="7"/>
      <c r="E115" s="1"/>
      <c r="F115" s="1"/>
      <c r="AV115" s="82"/>
      <c r="XCM115"/>
      <c r="XCN115"/>
      <c r="XCO115"/>
      <c r="XCP115" s="1"/>
      <c r="XCQ115" s="1"/>
      <c r="XCR115" s="1"/>
      <c r="XCS115" s="1"/>
      <c r="XCT115" s="1"/>
      <c r="XCU115" s="1"/>
    </row>
    <row r="116" s="4" customFormat="1" spans="1:16323">
      <c r="A116" s="5"/>
      <c r="B116" s="6"/>
      <c r="C116" s="7"/>
      <c r="D116" s="7"/>
      <c r="E116" s="1"/>
      <c r="F116" s="1"/>
      <c r="AV116" s="82"/>
      <c r="XCM116"/>
      <c r="XCN116"/>
      <c r="XCO116"/>
      <c r="XCP116" s="1"/>
      <c r="XCQ116" s="1"/>
      <c r="XCR116" s="1"/>
      <c r="XCS116" s="1"/>
      <c r="XCT116" s="1"/>
      <c r="XCU116" s="1"/>
    </row>
    <row r="117" s="4" customFormat="1" spans="1:16323">
      <c r="A117" s="5"/>
      <c r="B117" s="6"/>
      <c r="C117" s="7"/>
      <c r="D117" s="7"/>
      <c r="E117" s="1"/>
      <c r="F117" s="1"/>
      <c r="AV117" s="82"/>
      <c r="XCM117"/>
      <c r="XCN117"/>
      <c r="XCO117"/>
      <c r="XCP117" s="1"/>
      <c r="XCQ117" s="1"/>
      <c r="XCR117" s="1"/>
      <c r="XCS117" s="1"/>
      <c r="XCT117" s="1"/>
      <c r="XCU117" s="1"/>
    </row>
    <row r="118" s="4" customFormat="1" spans="1:16323">
      <c r="A118" s="5"/>
      <c r="B118" s="6"/>
      <c r="C118" s="7"/>
      <c r="D118" s="7"/>
      <c r="E118" s="1"/>
      <c r="F118" s="1"/>
      <c r="AV118" s="82"/>
      <c r="XCM118"/>
      <c r="XCN118"/>
      <c r="XCO118"/>
      <c r="XCP118" s="1"/>
      <c r="XCQ118" s="1"/>
      <c r="XCR118" s="1"/>
      <c r="XCS118" s="1"/>
      <c r="XCT118" s="1"/>
      <c r="XCU118" s="1"/>
    </row>
    <row r="119" s="4" customFormat="1" spans="1:16323">
      <c r="A119" s="5"/>
      <c r="B119" s="6"/>
      <c r="C119" s="7"/>
      <c r="D119" s="7"/>
      <c r="E119" s="1"/>
      <c r="F119" s="1"/>
      <c r="AV119" s="82"/>
      <c r="XCM119"/>
      <c r="XCN119"/>
      <c r="XCO119"/>
      <c r="XCP119" s="1"/>
      <c r="XCQ119" s="1"/>
      <c r="XCR119" s="1"/>
      <c r="XCS119" s="1"/>
      <c r="XCT119" s="1"/>
      <c r="XCU119" s="1"/>
    </row>
    <row r="120" s="4" customFormat="1" spans="1:16323">
      <c r="A120" s="5"/>
      <c r="B120" s="6"/>
      <c r="C120" s="7"/>
      <c r="D120" s="7"/>
      <c r="E120" s="1"/>
      <c r="F120" s="1"/>
      <c r="AV120" s="82"/>
      <c r="XCM120"/>
      <c r="XCN120"/>
      <c r="XCO120"/>
      <c r="XCP120" s="1"/>
      <c r="XCQ120" s="1"/>
      <c r="XCR120" s="1"/>
      <c r="XCS120" s="1"/>
      <c r="XCT120" s="1"/>
      <c r="XCU120" s="1"/>
    </row>
    <row r="121" s="4" customFormat="1" spans="1:16323">
      <c r="A121" s="5"/>
      <c r="B121" s="6"/>
      <c r="C121" s="7"/>
      <c r="D121" s="7"/>
      <c r="E121" s="1"/>
      <c r="F121" s="1"/>
      <c r="AV121" s="82"/>
      <c r="XCM121"/>
      <c r="XCN121"/>
      <c r="XCO121"/>
      <c r="XCP121" s="1"/>
      <c r="XCQ121" s="1"/>
      <c r="XCR121" s="1"/>
      <c r="XCS121" s="1"/>
      <c r="XCT121" s="1"/>
      <c r="XCU121" s="1"/>
    </row>
    <row r="122" s="4" customFormat="1" spans="1:16323">
      <c r="A122" s="5"/>
      <c r="B122" s="6"/>
      <c r="C122" s="7"/>
      <c r="D122" s="7"/>
      <c r="E122" s="1"/>
      <c r="F122" s="1"/>
      <c r="AV122" s="82"/>
      <c r="XCM122"/>
      <c r="XCN122"/>
      <c r="XCO122"/>
      <c r="XCP122" s="1"/>
      <c r="XCQ122" s="1"/>
      <c r="XCR122" s="1"/>
      <c r="XCS122" s="1"/>
      <c r="XCT122" s="1"/>
      <c r="XCU122" s="1"/>
    </row>
    <row r="123" s="4" customFormat="1" spans="1:16323">
      <c r="A123" s="5"/>
      <c r="B123" s="6"/>
      <c r="C123" s="7"/>
      <c r="D123" s="7"/>
      <c r="E123" s="1"/>
      <c r="F123" s="1"/>
      <c r="AV123" s="82"/>
      <c r="XCM123"/>
      <c r="XCN123"/>
      <c r="XCO123"/>
      <c r="XCP123" s="1"/>
      <c r="XCQ123" s="1"/>
      <c r="XCR123" s="1"/>
      <c r="XCS123" s="1"/>
      <c r="XCT123" s="1"/>
      <c r="XCU123" s="1"/>
    </row>
    <row r="124" s="4" customFormat="1" spans="1:16323">
      <c r="A124" s="5"/>
      <c r="B124" s="6"/>
      <c r="C124" s="7"/>
      <c r="D124" s="7"/>
      <c r="E124" s="1"/>
      <c r="F124" s="1"/>
      <c r="AV124" s="82"/>
      <c r="XCM124"/>
      <c r="XCN124"/>
      <c r="XCO124"/>
      <c r="XCP124" s="1"/>
      <c r="XCQ124" s="1"/>
      <c r="XCR124" s="1"/>
      <c r="XCS124" s="1"/>
      <c r="XCT124" s="1"/>
      <c r="XCU124" s="1"/>
    </row>
    <row r="125" s="4" customFormat="1" spans="1:16323">
      <c r="A125" s="5"/>
      <c r="B125" s="6"/>
      <c r="C125" s="7"/>
      <c r="D125" s="7"/>
      <c r="E125" s="1"/>
      <c r="F125" s="1"/>
      <c r="AV125" s="82"/>
      <c r="XCM125"/>
      <c r="XCN125"/>
      <c r="XCO125"/>
      <c r="XCP125" s="1"/>
      <c r="XCQ125" s="1"/>
      <c r="XCR125" s="1"/>
      <c r="XCS125" s="1"/>
      <c r="XCT125" s="1"/>
      <c r="XCU125" s="1"/>
    </row>
    <row r="126" s="4" customFormat="1" spans="1:16323">
      <c r="A126" s="5"/>
      <c r="B126" s="6"/>
      <c r="C126" s="7"/>
      <c r="D126" s="7"/>
      <c r="E126" s="1"/>
      <c r="F126" s="1"/>
      <c r="AV126" s="82"/>
      <c r="XCM126"/>
      <c r="XCN126"/>
      <c r="XCO126"/>
      <c r="XCP126" s="1"/>
      <c r="XCQ126" s="1"/>
      <c r="XCR126" s="1"/>
      <c r="XCS126" s="1"/>
      <c r="XCT126" s="1"/>
      <c r="XCU126" s="1"/>
    </row>
    <row r="127" s="4" customFormat="1" spans="1:16323">
      <c r="A127" s="5"/>
      <c r="B127" s="6"/>
      <c r="C127" s="7"/>
      <c r="D127" s="7"/>
      <c r="E127" s="1"/>
      <c r="F127" s="1"/>
      <c r="AV127" s="82"/>
      <c r="XCM127"/>
      <c r="XCN127"/>
      <c r="XCO127"/>
      <c r="XCP127" s="1"/>
      <c r="XCQ127" s="1"/>
      <c r="XCR127" s="1"/>
      <c r="XCS127" s="1"/>
      <c r="XCT127" s="1"/>
      <c r="XCU127" s="1"/>
    </row>
    <row r="128" s="4" customFormat="1" spans="1:16323">
      <c r="A128" s="5"/>
      <c r="B128" s="6"/>
      <c r="C128" s="7"/>
      <c r="D128" s="7"/>
      <c r="E128" s="1"/>
      <c r="F128" s="1"/>
      <c r="AV128" s="82"/>
      <c r="XCM128"/>
      <c r="XCN128"/>
      <c r="XCO128"/>
      <c r="XCP128" s="1"/>
      <c r="XCQ128" s="1"/>
      <c r="XCR128" s="1"/>
      <c r="XCS128" s="1"/>
      <c r="XCT128" s="1"/>
      <c r="XCU128" s="1"/>
    </row>
    <row r="129" s="4" customFormat="1" spans="1:16323">
      <c r="A129" s="5"/>
      <c r="B129" s="6"/>
      <c r="C129" s="7"/>
      <c r="D129" s="7"/>
      <c r="E129" s="1"/>
      <c r="F129" s="1"/>
      <c r="AV129" s="82"/>
      <c r="XCM129"/>
      <c r="XCN129"/>
      <c r="XCO129"/>
      <c r="XCP129" s="1"/>
      <c r="XCQ129" s="1"/>
      <c r="XCR129" s="1"/>
      <c r="XCS129" s="1"/>
      <c r="XCT129" s="1"/>
      <c r="XCU129" s="1"/>
    </row>
    <row r="130" s="4" customFormat="1" spans="1:16323">
      <c r="A130" s="5"/>
      <c r="B130" s="6"/>
      <c r="C130" s="7"/>
      <c r="D130" s="7"/>
      <c r="E130" s="1"/>
      <c r="F130" s="1"/>
      <c r="AV130" s="82"/>
      <c r="XCM130"/>
      <c r="XCN130"/>
      <c r="XCO130"/>
      <c r="XCP130" s="1"/>
      <c r="XCQ130" s="1"/>
      <c r="XCR130" s="1"/>
      <c r="XCS130" s="1"/>
      <c r="XCT130" s="1"/>
      <c r="XCU130" s="1"/>
    </row>
    <row r="131" s="4" customFormat="1" spans="1:16323">
      <c r="A131" s="5"/>
      <c r="B131" s="6"/>
      <c r="C131" s="7"/>
      <c r="D131" s="7"/>
      <c r="E131" s="1"/>
      <c r="F131" s="1"/>
      <c r="AV131" s="82"/>
      <c r="XCM131"/>
      <c r="XCN131"/>
      <c r="XCO131"/>
      <c r="XCP131" s="1"/>
      <c r="XCQ131" s="1"/>
      <c r="XCR131" s="1"/>
      <c r="XCS131" s="1"/>
      <c r="XCT131" s="1"/>
      <c r="XCU131" s="1"/>
    </row>
  </sheetData>
  <mergeCells count="3">
    <mergeCell ref="A1:F1"/>
    <mergeCell ref="A2:F2"/>
    <mergeCell ref="A18:B18"/>
  </mergeCells>
  <pageMargins left="0.66875" right="0.75" top="0.156944444444444" bottom="0.156944444444444" header="0.0784722222222222" footer="0.118055555555556"/>
  <pageSetup paperSize="9" scale="80" orientation="landscape"/>
  <headerFooter/>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XDA132"/>
  <sheetViews>
    <sheetView workbookViewId="0">
      <pane xSplit="4" ySplit="3" topLeftCell="E10" activePane="bottomRight" state="frozen"/>
      <selection/>
      <selection pane="topRight"/>
      <selection pane="bottomLeft"/>
      <selection pane="bottomRight" activeCell="F17" sqref="F17"/>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3.75" style="1" customWidth="1"/>
    <col min="8" max="9" width="9" style="1"/>
    <col min="10" max="10" width="1.375" style="1" customWidth="1"/>
    <col min="11" max="12" width="9" style="1"/>
    <col min="13" max="13" width="3.25" style="1" customWidth="1"/>
    <col min="14" max="15" width="9" style="1"/>
    <col min="16" max="16" width="2.75" style="1" customWidth="1"/>
    <col min="17" max="18" width="9" style="1"/>
    <col min="19" max="19" width="3.25" style="1" customWidth="1"/>
    <col min="20" max="21" width="9" style="1"/>
    <col min="22" max="22" width="4.375" style="1" customWidth="1"/>
    <col min="23" max="24" width="9" style="1"/>
    <col min="25" max="25" width="3.375" style="1" customWidth="1"/>
    <col min="26" max="27" width="9" style="1"/>
    <col min="28" max="28" width="3.25" style="1" customWidth="1"/>
    <col min="29" max="29" width="9" style="7"/>
    <col min="30" max="30" width="9" style="1"/>
    <col min="31" max="31" width="3.25" style="1" customWidth="1"/>
    <col min="32" max="33" width="9" style="1"/>
    <col min="34" max="34" width="3.125" style="1" customWidth="1"/>
    <col min="35" max="36" width="9" style="1"/>
    <col min="37" max="37" width="2.875" style="1" customWidth="1"/>
    <col min="38" max="39" width="9" style="1"/>
    <col min="40" max="40" width="2.875" style="1" customWidth="1"/>
    <col min="41" max="16320" width="9" style="1"/>
    <col min="16324" max="16384" width="9" style="1"/>
  </cols>
  <sheetData>
    <row r="1" s="1" customFormat="1" ht="17" customHeight="1" spans="1:29">
      <c r="A1" s="7"/>
      <c r="B1" s="8"/>
      <c r="C1" s="7"/>
      <c r="D1" s="7"/>
      <c r="E1" s="7"/>
      <c r="F1" s="7"/>
      <c r="AC1" s="7"/>
    </row>
    <row r="2" s="1" customFormat="1" ht="39.15" customHeight="1" spans="1:29">
      <c r="A2" s="9" t="s">
        <v>670</v>
      </c>
      <c r="B2" s="10"/>
      <c r="C2" s="11"/>
      <c r="D2" s="11"/>
      <c r="E2" s="11"/>
      <c r="F2" s="11"/>
      <c r="AC2" s="7"/>
    </row>
    <row r="3" s="2" customFormat="1" ht="28.75" customHeight="1" spans="1:42">
      <c r="A3" s="12" t="s">
        <v>1</v>
      </c>
      <c r="B3" s="13" t="s">
        <v>2</v>
      </c>
      <c r="C3" s="14" t="s">
        <v>3</v>
      </c>
      <c r="D3" s="14" t="s">
        <v>4</v>
      </c>
      <c r="E3" s="12" t="s">
        <v>5</v>
      </c>
      <c r="F3" s="12" t="s">
        <v>6</v>
      </c>
      <c r="H3" s="33">
        <v>1</v>
      </c>
      <c r="I3" s="35" t="s">
        <v>671</v>
      </c>
      <c r="K3" s="33">
        <v>3</v>
      </c>
      <c r="L3" s="35" t="s">
        <v>672</v>
      </c>
      <c r="N3" s="33">
        <v>4</v>
      </c>
      <c r="O3" s="35" t="s">
        <v>672</v>
      </c>
      <c r="Q3" s="33">
        <v>5</v>
      </c>
      <c r="R3" s="35" t="s">
        <v>673</v>
      </c>
      <c r="T3" s="33">
        <v>6</v>
      </c>
      <c r="U3" s="35" t="s">
        <v>643</v>
      </c>
      <c r="W3" s="33">
        <v>7</v>
      </c>
      <c r="X3" s="35" t="s">
        <v>674</v>
      </c>
      <c r="Z3" s="33">
        <v>8</v>
      </c>
      <c r="AA3" s="35" t="s">
        <v>674</v>
      </c>
      <c r="AC3" s="44" t="s">
        <v>675</v>
      </c>
      <c r="AD3" s="35" t="s">
        <v>676</v>
      </c>
      <c r="AF3" s="33">
        <v>10</v>
      </c>
      <c r="AG3" s="35" t="s">
        <v>674</v>
      </c>
      <c r="AI3" s="33">
        <v>12</v>
      </c>
      <c r="AJ3" s="35" t="s">
        <v>674</v>
      </c>
      <c r="AL3" s="33">
        <v>14</v>
      </c>
      <c r="AM3" s="35" t="s">
        <v>677</v>
      </c>
      <c r="AO3" s="2" t="s">
        <v>678</v>
      </c>
      <c r="AP3" s="2" t="s">
        <v>679</v>
      </c>
    </row>
    <row r="4" s="3" customFormat="1" ht="33" customHeight="1" spans="1:42">
      <c r="A4" s="15">
        <v>1</v>
      </c>
      <c r="B4" s="16" t="s">
        <v>671</v>
      </c>
      <c r="C4" s="17"/>
      <c r="D4" s="18">
        <v>-80</v>
      </c>
      <c r="E4" s="19" t="s">
        <v>680</v>
      </c>
      <c r="F4" s="20"/>
      <c r="H4" s="34" t="s">
        <v>52</v>
      </c>
      <c r="I4" s="34" t="s">
        <v>234</v>
      </c>
      <c r="K4" s="34" t="s">
        <v>52</v>
      </c>
      <c r="L4" s="34" t="s">
        <v>234</v>
      </c>
      <c r="N4" s="34" t="s">
        <v>52</v>
      </c>
      <c r="O4" s="34" t="s">
        <v>54</v>
      </c>
      <c r="Q4" s="34" t="s">
        <v>52</v>
      </c>
      <c r="R4" s="34" t="s">
        <v>234</v>
      </c>
      <c r="T4" s="34" t="s">
        <v>52</v>
      </c>
      <c r="U4" s="34" t="s">
        <v>54</v>
      </c>
      <c r="W4" s="34" t="s">
        <v>52</v>
      </c>
      <c r="X4" s="34" t="s">
        <v>234</v>
      </c>
      <c r="Z4" s="34" t="s">
        <v>52</v>
      </c>
      <c r="AA4" s="34" t="s">
        <v>54</v>
      </c>
      <c r="AC4" s="34" t="s">
        <v>52</v>
      </c>
      <c r="AD4" s="34" t="s">
        <v>54</v>
      </c>
      <c r="AF4" s="34" t="s">
        <v>52</v>
      </c>
      <c r="AG4" s="34" t="s">
        <v>54</v>
      </c>
      <c r="AI4" s="34" t="s">
        <v>52</v>
      </c>
      <c r="AJ4" s="34" t="s">
        <v>54</v>
      </c>
      <c r="AL4" s="34" t="s">
        <v>52</v>
      </c>
      <c r="AM4" s="34" t="s">
        <v>54</v>
      </c>
      <c r="AO4" s="3" t="s">
        <v>52</v>
      </c>
      <c r="AP4" s="3" t="s">
        <v>53</v>
      </c>
    </row>
    <row r="5" s="3" customFormat="1" ht="40.75" customHeight="1" spans="1:42">
      <c r="A5" s="15">
        <v>2</v>
      </c>
      <c r="B5" s="16" t="s">
        <v>681</v>
      </c>
      <c r="C5" s="17"/>
      <c r="D5" s="18"/>
      <c r="E5" s="19"/>
      <c r="F5" s="77" t="s">
        <v>682</v>
      </c>
      <c r="H5" s="34" t="s">
        <v>104</v>
      </c>
      <c r="I5" s="34">
        <v>-50</v>
      </c>
      <c r="K5" s="34" t="s">
        <v>69</v>
      </c>
      <c r="L5" s="34">
        <v>-50</v>
      </c>
      <c r="N5" s="34" t="s">
        <v>95</v>
      </c>
      <c r="O5" s="34">
        <v>300</v>
      </c>
      <c r="Q5" s="34" t="s">
        <v>399</v>
      </c>
      <c r="R5" s="34">
        <v>-100</v>
      </c>
      <c r="T5" s="34" t="s">
        <v>189</v>
      </c>
      <c r="U5" s="34">
        <v>200</v>
      </c>
      <c r="W5" s="34" t="s">
        <v>518</v>
      </c>
      <c r="X5" s="34">
        <v>-20</v>
      </c>
      <c r="Z5" s="34" t="s">
        <v>96</v>
      </c>
      <c r="AA5" s="34">
        <v>90</v>
      </c>
      <c r="AC5" s="2" t="s">
        <v>108</v>
      </c>
      <c r="AD5" s="3">
        <f>15*90</f>
        <v>1350</v>
      </c>
      <c r="AF5" s="34" t="s">
        <v>108</v>
      </c>
      <c r="AG5" s="34">
        <v>500</v>
      </c>
      <c r="AI5" s="34" t="s">
        <v>77</v>
      </c>
      <c r="AJ5" s="34">
        <v>100</v>
      </c>
      <c r="AL5" s="34" t="s">
        <v>649</v>
      </c>
      <c r="AM5" s="34">
        <v>1000</v>
      </c>
      <c r="AO5" s="3" t="s">
        <v>319</v>
      </c>
      <c r="AP5" s="3">
        <v>1350</v>
      </c>
    </row>
    <row r="6" s="3" customFormat="1" ht="40.75" customHeight="1" spans="1:42">
      <c r="A6" s="15">
        <v>3</v>
      </c>
      <c r="B6" s="16" t="s">
        <v>672</v>
      </c>
      <c r="C6" s="17"/>
      <c r="D6" s="18">
        <v>-100</v>
      </c>
      <c r="E6" s="19" t="s">
        <v>683</v>
      </c>
      <c r="F6" s="20"/>
      <c r="H6" s="12" t="s">
        <v>108</v>
      </c>
      <c r="I6" s="12">
        <v>-30</v>
      </c>
      <c r="K6" s="12" t="s">
        <v>108</v>
      </c>
      <c r="L6" s="34">
        <v>-50</v>
      </c>
      <c r="N6" s="12" t="s">
        <v>108</v>
      </c>
      <c r="O6" s="34">
        <v>300</v>
      </c>
      <c r="Q6" s="12" t="s">
        <v>266</v>
      </c>
      <c r="R6" s="34">
        <v>-100</v>
      </c>
      <c r="T6" s="12" t="s">
        <v>86</v>
      </c>
      <c r="U6" s="34">
        <v>200</v>
      </c>
      <c r="X6" s="3">
        <f>SUM(X5:X5)</f>
        <v>-20</v>
      </c>
      <c r="Z6" s="12" t="s">
        <v>89</v>
      </c>
      <c r="AA6" s="34">
        <v>90</v>
      </c>
      <c r="AC6" s="2" t="s">
        <v>97</v>
      </c>
      <c r="AD6" s="3">
        <f t="shared" ref="AD6:AD15" si="0">15*90</f>
        <v>1350</v>
      </c>
      <c r="AG6" s="3">
        <f>SUM(AG5:AG5)</f>
        <v>500</v>
      </c>
      <c r="AI6" s="12" t="s">
        <v>189</v>
      </c>
      <c r="AJ6" s="34">
        <v>100</v>
      </c>
      <c r="AM6" s="3">
        <f>SUM(AM5:AM5)</f>
        <v>1000</v>
      </c>
      <c r="AO6" s="3" t="s">
        <v>76</v>
      </c>
      <c r="AP6" s="3">
        <v>1350</v>
      </c>
    </row>
    <row r="7" s="3" customFormat="1" ht="54" customHeight="1" spans="1:42">
      <c r="A7" s="15">
        <v>4</v>
      </c>
      <c r="B7" s="16" t="s">
        <v>672</v>
      </c>
      <c r="C7" s="17">
        <v>600</v>
      </c>
      <c r="D7" s="18"/>
      <c r="E7" s="19"/>
      <c r="F7" s="20" t="s">
        <v>684</v>
      </c>
      <c r="I7" s="2">
        <f>SUM(I5:I6)</f>
        <v>-80</v>
      </c>
      <c r="L7" s="2">
        <f>SUM(L5:L6)</f>
        <v>-100</v>
      </c>
      <c r="O7" s="2">
        <f>SUM(O5:O6)</f>
        <v>600</v>
      </c>
      <c r="Q7" s="26" t="s">
        <v>268</v>
      </c>
      <c r="R7" s="34">
        <v>-100</v>
      </c>
      <c r="T7" s="26" t="s">
        <v>333</v>
      </c>
      <c r="U7" s="34">
        <v>200</v>
      </c>
      <c r="Z7" s="26" t="s">
        <v>344</v>
      </c>
      <c r="AA7" s="34">
        <v>90</v>
      </c>
      <c r="AC7" s="2" t="s">
        <v>100</v>
      </c>
      <c r="AD7" s="3">
        <f t="shared" si="0"/>
        <v>1350</v>
      </c>
      <c r="AI7" s="12" t="s">
        <v>71</v>
      </c>
      <c r="AJ7" s="34">
        <v>100</v>
      </c>
      <c r="AO7" s="3" t="s">
        <v>333</v>
      </c>
      <c r="AP7" s="3">
        <v>300</v>
      </c>
    </row>
    <row r="8" s="3" customFormat="1" ht="40.75" customHeight="1" spans="1:42">
      <c r="A8" s="15">
        <v>5</v>
      </c>
      <c r="B8" s="16" t="s">
        <v>673</v>
      </c>
      <c r="C8" s="17"/>
      <c r="D8" s="18">
        <v>-600</v>
      </c>
      <c r="E8" s="19" t="s">
        <v>685</v>
      </c>
      <c r="F8" s="20"/>
      <c r="Q8" s="26" t="s">
        <v>686</v>
      </c>
      <c r="R8" s="34">
        <v>-100</v>
      </c>
      <c r="T8" s="26" t="s">
        <v>393</v>
      </c>
      <c r="U8" s="26">
        <v>100</v>
      </c>
      <c r="Z8" s="26" t="s">
        <v>97</v>
      </c>
      <c r="AA8" s="34">
        <v>90</v>
      </c>
      <c r="AC8" s="2" t="s">
        <v>96</v>
      </c>
      <c r="AD8" s="3">
        <f t="shared" si="0"/>
        <v>1350</v>
      </c>
      <c r="AI8" s="12" t="s">
        <v>333</v>
      </c>
      <c r="AJ8" s="34">
        <v>100</v>
      </c>
      <c r="AO8" s="3" t="s">
        <v>94</v>
      </c>
      <c r="AP8" s="3">
        <v>1350</v>
      </c>
    </row>
    <row r="9" s="3" customFormat="1" ht="57" customHeight="1" spans="1:42">
      <c r="A9" s="15">
        <v>6</v>
      </c>
      <c r="B9" s="16" t="s">
        <v>643</v>
      </c>
      <c r="C9" s="17">
        <v>800</v>
      </c>
      <c r="D9" s="18"/>
      <c r="E9" s="19"/>
      <c r="F9" s="21" t="s">
        <v>687</v>
      </c>
      <c r="Q9" s="86" t="s">
        <v>688</v>
      </c>
      <c r="R9" s="34">
        <v>-100</v>
      </c>
      <c r="T9" s="26" t="s">
        <v>77</v>
      </c>
      <c r="U9" s="26">
        <v>100</v>
      </c>
      <c r="Z9" s="26" t="s">
        <v>209</v>
      </c>
      <c r="AA9" s="34">
        <v>120</v>
      </c>
      <c r="AC9" s="2" t="s">
        <v>105</v>
      </c>
      <c r="AD9" s="3">
        <f t="shared" si="0"/>
        <v>1350</v>
      </c>
      <c r="AJ9" s="3">
        <f>SUM(AJ5:AJ8)</f>
        <v>400</v>
      </c>
      <c r="AO9" s="3" t="s">
        <v>91</v>
      </c>
      <c r="AP9" s="3">
        <v>1350</v>
      </c>
    </row>
    <row r="10" s="3" customFormat="1" ht="40.75" customHeight="1" spans="1:42">
      <c r="A10" s="15">
        <v>7</v>
      </c>
      <c r="B10" s="16" t="s">
        <v>674</v>
      </c>
      <c r="C10" s="17"/>
      <c r="D10" s="18">
        <v>-20</v>
      </c>
      <c r="E10" s="19" t="s">
        <v>689</v>
      </c>
      <c r="F10" s="21"/>
      <c r="Q10" s="26" t="s">
        <v>237</v>
      </c>
      <c r="R10" s="34">
        <v>-100</v>
      </c>
      <c r="U10" s="3">
        <f>SUM(U5:U9)</f>
        <v>800</v>
      </c>
      <c r="AA10" s="3">
        <f>SUM(AA5:AA9)</f>
        <v>480</v>
      </c>
      <c r="AC10" s="2" t="s">
        <v>104</v>
      </c>
      <c r="AD10" s="3">
        <f t="shared" si="0"/>
        <v>1350</v>
      </c>
      <c r="AO10" s="3" t="s">
        <v>399</v>
      </c>
      <c r="AP10" s="3">
        <v>-100</v>
      </c>
    </row>
    <row r="11" s="1" customFormat="1" ht="40.75" customHeight="1" spans="1:42">
      <c r="A11" s="15">
        <v>8</v>
      </c>
      <c r="B11" s="16" t="s">
        <v>674</v>
      </c>
      <c r="C11" s="17">
        <f>4*90+120</f>
        <v>480</v>
      </c>
      <c r="D11" s="18"/>
      <c r="E11" s="19"/>
      <c r="F11" s="21" t="s">
        <v>690</v>
      </c>
      <c r="R11" s="1">
        <f>SUM(R5:R10)</f>
        <v>-600</v>
      </c>
      <c r="AC11" s="2" t="s">
        <v>95</v>
      </c>
      <c r="AD11" s="3">
        <f t="shared" si="0"/>
        <v>1350</v>
      </c>
      <c r="AO11" s="1" t="s">
        <v>64</v>
      </c>
      <c r="AP11" s="1">
        <v>1350</v>
      </c>
    </row>
    <row r="12" s="1" customFormat="1" ht="40.75" customHeight="1" spans="1:42">
      <c r="A12" s="15">
        <v>9</v>
      </c>
      <c r="B12" s="16" t="s">
        <v>674</v>
      </c>
      <c r="C12" s="76">
        <v>25650</v>
      </c>
      <c r="D12" s="18"/>
      <c r="E12" s="19"/>
      <c r="F12" s="77" t="s">
        <v>691</v>
      </c>
      <c r="AC12" s="7" t="s">
        <v>76</v>
      </c>
      <c r="AD12" s="3">
        <f t="shared" si="0"/>
        <v>1350</v>
      </c>
      <c r="AO12" s="1" t="s">
        <v>344</v>
      </c>
      <c r="AP12" s="1">
        <v>1440</v>
      </c>
    </row>
    <row r="13" s="1" customFormat="1" ht="40.75" customHeight="1" spans="1:42">
      <c r="A13" s="15">
        <v>10</v>
      </c>
      <c r="B13" s="16" t="s">
        <v>676</v>
      </c>
      <c r="C13" s="17">
        <v>500</v>
      </c>
      <c r="D13" s="18"/>
      <c r="E13" s="19"/>
      <c r="F13" s="21" t="s">
        <v>692</v>
      </c>
      <c r="AC13" s="7" t="s">
        <v>83</v>
      </c>
      <c r="AD13" s="3">
        <f t="shared" si="0"/>
        <v>1350</v>
      </c>
      <c r="AO13" s="1" t="s">
        <v>209</v>
      </c>
      <c r="AP13" s="1">
        <v>1470</v>
      </c>
    </row>
    <row r="14" s="1" customFormat="1" ht="40.75" customHeight="1" spans="1:42">
      <c r="A14" s="15">
        <v>11</v>
      </c>
      <c r="B14" s="22" t="s">
        <v>676</v>
      </c>
      <c r="C14" s="17"/>
      <c r="D14" s="18"/>
      <c r="E14" s="19"/>
      <c r="F14" s="85" t="s">
        <v>693</v>
      </c>
      <c r="AC14" s="7" t="s">
        <v>69</v>
      </c>
      <c r="AD14" s="3">
        <f t="shared" si="0"/>
        <v>1350</v>
      </c>
      <c r="AO14" s="1" t="s">
        <v>69</v>
      </c>
      <c r="AP14" s="1">
        <v>1300</v>
      </c>
    </row>
    <row r="15" s="1" customFormat="1" ht="40.75" customHeight="1" spans="1:42">
      <c r="A15" s="15">
        <v>12</v>
      </c>
      <c r="B15" s="22" t="s">
        <v>694</v>
      </c>
      <c r="C15" s="17">
        <v>400</v>
      </c>
      <c r="D15" s="18"/>
      <c r="E15" s="19"/>
      <c r="F15" s="21" t="s">
        <v>695</v>
      </c>
      <c r="AC15" s="7" t="s">
        <v>64</v>
      </c>
      <c r="AD15" s="3">
        <f t="shared" si="0"/>
        <v>1350</v>
      </c>
      <c r="AO15" s="1" t="s">
        <v>237</v>
      </c>
      <c r="AP15" s="1">
        <v>-100</v>
      </c>
    </row>
    <row r="16" s="1" customFormat="1" ht="40.75" customHeight="1" spans="1:42">
      <c r="A16" s="15">
        <v>13</v>
      </c>
      <c r="B16" s="16" t="s">
        <v>639</v>
      </c>
      <c r="C16" s="17">
        <f>380*2</f>
        <v>760</v>
      </c>
      <c r="D16" s="18"/>
      <c r="E16" s="19"/>
      <c r="F16" s="21" t="s">
        <v>653</v>
      </c>
      <c r="AC16" s="7" t="s">
        <v>89</v>
      </c>
      <c r="AD16" s="3">
        <f t="shared" ref="AD16:AD23" si="1">15*90</f>
        <v>1350</v>
      </c>
      <c r="AO16" s="1" t="s">
        <v>83</v>
      </c>
      <c r="AP16" s="1">
        <v>1350</v>
      </c>
    </row>
    <row r="17" s="1" customFormat="1" ht="40.75" customHeight="1" spans="1:42">
      <c r="A17" s="15">
        <v>14</v>
      </c>
      <c r="B17" s="22" t="s">
        <v>696</v>
      </c>
      <c r="C17" s="17">
        <v>1000</v>
      </c>
      <c r="D17" s="18"/>
      <c r="E17" s="19"/>
      <c r="F17" s="21" t="s">
        <v>697</v>
      </c>
      <c r="AC17" s="7" t="s">
        <v>209</v>
      </c>
      <c r="AD17" s="3">
        <f t="shared" si="1"/>
        <v>1350</v>
      </c>
      <c r="AO17" s="1" t="s">
        <v>89</v>
      </c>
      <c r="AP17" s="1">
        <v>1440</v>
      </c>
    </row>
    <row r="18" s="1" customFormat="1" ht="30" customHeight="1" spans="1:42">
      <c r="A18" s="15">
        <v>15</v>
      </c>
      <c r="B18" s="22"/>
      <c r="C18" s="17"/>
      <c r="D18" s="18"/>
      <c r="E18" s="19"/>
      <c r="F18" s="20"/>
      <c r="AC18" s="7" t="s">
        <v>356</v>
      </c>
      <c r="AD18" s="3">
        <f t="shared" si="1"/>
        <v>1350</v>
      </c>
      <c r="AO18" s="1" t="s">
        <v>268</v>
      </c>
      <c r="AP18" s="1">
        <v>-100</v>
      </c>
    </row>
    <row r="19" s="1" customFormat="1" ht="28" customHeight="1" spans="1:42">
      <c r="A19" s="23" t="s">
        <v>12</v>
      </c>
      <c r="B19" s="24"/>
      <c r="C19" s="25">
        <f>SUM(C4:C18)</f>
        <v>30190</v>
      </c>
      <c r="D19" s="25">
        <f>SUM(D4:D18)</f>
        <v>-800</v>
      </c>
      <c r="E19" s="26"/>
      <c r="F19" s="26"/>
      <c r="AC19" s="7" t="s">
        <v>344</v>
      </c>
      <c r="AD19" s="3">
        <f t="shared" si="1"/>
        <v>1350</v>
      </c>
      <c r="AO19" s="1" t="s">
        <v>97</v>
      </c>
      <c r="AP19" s="1">
        <v>1440</v>
      </c>
    </row>
    <row r="20" s="1" customFormat="1" ht="27" customHeight="1" spans="1:42">
      <c r="A20" s="2"/>
      <c r="B20" s="27"/>
      <c r="C20" s="28"/>
      <c r="D20" s="28"/>
      <c r="E20" s="29"/>
      <c r="F20" s="3"/>
      <c r="AC20" s="7" t="s">
        <v>319</v>
      </c>
      <c r="AD20" s="3">
        <f t="shared" si="1"/>
        <v>1350</v>
      </c>
      <c r="AO20" s="1" t="s">
        <v>108</v>
      </c>
      <c r="AP20" s="1">
        <v>2070</v>
      </c>
    </row>
    <row r="21" s="1" customFormat="1" ht="27" customHeight="1" spans="1:42">
      <c r="A21" s="5"/>
      <c r="B21" s="6"/>
      <c r="C21" s="30" t="s">
        <v>13</v>
      </c>
      <c r="D21" s="30" t="s">
        <v>242</v>
      </c>
      <c r="E21" s="31" t="s">
        <v>355</v>
      </c>
      <c r="F21" s="30" t="s">
        <v>16</v>
      </c>
      <c r="AC21" s="7" t="s">
        <v>364</v>
      </c>
      <c r="AD21" s="3">
        <f t="shared" si="1"/>
        <v>1350</v>
      </c>
      <c r="AO21" s="1" t="s">
        <v>393</v>
      </c>
      <c r="AP21" s="1">
        <v>100</v>
      </c>
    </row>
    <row r="22" s="1" customFormat="1" ht="27" customHeight="1" spans="1:42">
      <c r="A22" s="5"/>
      <c r="B22" s="6"/>
      <c r="C22" s="32">
        <f>C19+D19</f>
        <v>29390</v>
      </c>
      <c r="D22" s="7"/>
      <c r="AC22" s="7" t="s">
        <v>91</v>
      </c>
      <c r="AD22" s="3">
        <f t="shared" si="1"/>
        <v>1350</v>
      </c>
      <c r="AO22" s="1" t="s">
        <v>77</v>
      </c>
      <c r="AP22" s="1">
        <v>200</v>
      </c>
    </row>
    <row r="23" s="1" customFormat="1" ht="27" customHeight="1" spans="1:42">
      <c r="A23" s="5"/>
      <c r="B23" s="6"/>
      <c r="C23" s="7"/>
      <c r="D23" s="7"/>
      <c r="AC23" s="7" t="s">
        <v>94</v>
      </c>
      <c r="AD23" s="3">
        <f t="shared" si="1"/>
        <v>1350</v>
      </c>
      <c r="AO23" s="1" t="s">
        <v>95</v>
      </c>
      <c r="AP23" s="1">
        <v>1650</v>
      </c>
    </row>
    <row r="24" s="1" customFormat="1" ht="27" customHeight="1" spans="1:42">
      <c r="A24" s="5"/>
      <c r="B24" s="6"/>
      <c r="C24" s="7"/>
      <c r="D24" s="7"/>
      <c r="AC24" s="7"/>
      <c r="AD24" s="1">
        <f>SUM(AD5:AD23)</f>
        <v>25650</v>
      </c>
      <c r="AO24" s="1" t="s">
        <v>356</v>
      </c>
      <c r="AP24" s="1">
        <v>1350</v>
      </c>
    </row>
    <row r="25" s="1" customFormat="1" ht="27" customHeight="1" spans="1:42">
      <c r="A25" s="5"/>
      <c r="B25" s="6"/>
      <c r="C25" s="7"/>
      <c r="D25" s="7"/>
      <c r="AC25" s="7"/>
      <c r="AO25" s="1" t="s">
        <v>686</v>
      </c>
      <c r="AP25" s="1">
        <v>-100</v>
      </c>
    </row>
    <row r="26" s="1" customFormat="1" ht="27" customHeight="1" spans="1:42">
      <c r="A26" s="5"/>
      <c r="B26" s="6"/>
      <c r="C26" s="7"/>
      <c r="D26" s="7"/>
      <c r="AC26" s="7"/>
      <c r="AO26" s="1" t="s">
        <v>105</v>
      </c>
      <c r="AP26" s="1">
        <v>1350</v>
      </c>
    </row>
    <row r="27" s="1" customFormat="1" ht="27" customHeight="1" spans="1:42">
      <c r="A27" s="5"/>
      <c r="B27" s="6"/>
      <c r="C27" s="7"/>
      <c r="D27" s="7"/>
      <c r="AC27" s="7"/>
      <c r="AO27" s="1" t="s">
        <v>71</v>
      </c>
      <c r="AP27" s="1">
        <v>100</v>
      </c>
    </row>
    <row r="28" s="1" customFormat="1" ht="27" customHeight="1" spans="1:42">
      <c r="A28" s="5"/>
      <c r="B28" s="6"/>
      <c r="C28" s="7"/>
      <c r="D28" s="7"/>
      <c r="AC28" s="7"/>
      <c r="AO28" s="1" t="s">
        <v>96</v>
      </c>
      <c r="AP28" s="1">
        <v>1440</v>
      </c>
    </row>
    <row r="29" s="1" customFormat="1" ht="27" customHeight="1" spans="1:42">
      <c r="A29" s="5"/>
      <c r="B29" s="6"/>
      <c r="C29" s="7"/>
      <c r="D29" s="7"/>
      <c r="AC29" s="7"/>
      <c r="AO29" s="1" t="s">
        <v>518</v>
      </c>
      <c r="AP29" s="1">
        <v>-20</v>
      </c>
    </row>
    <row r="30" s="1" customFormat="1" spans="1:42">
      <c r="A30" s="5"/>
      <c r="B30" s="6"/>
      <c r="C30" s="7"/>
      <c r="D30" s="7"/>
      <c r="AC30" s="7"/>
      <c r="AO30" s="1" t="s">
        <v>400</v>
      </c>
      <c r="AP30" s="1">
        <v>760</v>
      </c>
    </row>
    <row r="31" s="1" customFormat="1" spans="1:42">
      <c r="A31" s="5"/>
      <c r="B31" s="6"/>
      <c r="C31" s="7"/>
      <c r="D31" s="7"/>
      <c r="AC31" s="7"/>
      <c r="AO31" s="1" t="s">
        <v>100</v>
      </c>
      <c r="AP31" s="1">
        <v>1350</v>
      </c>
    </row>
    <row r="32" s="1" customFormat="1" spans="1:42">
      <c r="A32" s="5"/>
      <c r="B32" s="6"/>
      <c r="C32" s="7"/>
      <c r="D32" s="7"/>
      <c r="AC32" s="7"/>
      <c r="AO32" s="1" t="s">
        <v>266</v>
      </c>
      <c r="AP32" s="1">
        <v>-100</v>
      </c>
    </row>
    <row r="33" s="1" customFormat="1" spans="1:42">
      <c r="A33" s="5"/>
      <c r="B33" s="6"/>
      <c r="C33" s="7"/>
      <c r="D33" s="7"/>
      <c r="AC33" s="7"/>
      <c r="AO33" s="1" t="s">
        <v>104</v>
      </c>
      <c r="AP33" s="1">
        <v>1300</v>
      </c>
    </row>
    <row r="34" s="1" customFormat="1" spans="1:42">
      <c r="A34" s="5"/>
      <c r="B34" s="6"/>
      <c r="C34" s="7"/>
      <c r="D34" s="7"/>
      <c r="AC34" s="7"/>
      <c r="AO34" s="1" t="s">
        <v>364</v>
      </c>
      <c r="AP34" s="1">
        <v>1350</v>
      </c>
    </row>
    <row r="35" s="1" customFormat="1" spans="1:42">
      <c r="A35" s="5"/>
      <c r="B35" s="6"/>
      <c r="C35" s="7"/>
      <c r="D35" s="7"/>
      <c r="AC35" s="7"/>
      <c r="AO35" s="1" t="s">
        <v>688</v>
      </c>
      <c r="AP35" s="1">
        <v>-100</v>
      </c>
    </row>
    <row r="36" s="1" customFormat="1" spans="1:42">
      <c r="A36" s="5"/>
      <c r="B36" s="6"/>
      <c r="C36" s="7"/>
      <c r="D36" s="7"/>
      <c r="AC36" s="7"/>
      <c r="AO36" s="1" t="s">
        <v>189</v>
      </c>
      <c r="AP36" s="1">
        <v>300</v>
      </c>
    </row>
    <row r="37" s="1" customFormat="1" spans="1:42">
      <c r="A37" s="5"/>
      <c r="B37" s="6"/>
      <c r="C37" s="7"/>
      <c r="D37" s="7"/>
      <c r="AC37" s="7"/>
      <c r="AO37" s="1" t="s">
        <v>86</v>
      </c>
      <c r="AP37" s="1">
        <v>200</v>
      </c>
    </row>
    <row r="38" s="1" customFormat="1" spans="1:42">
      <c r="A38" s="5"/>
      <c r="B38" s="6"/>
      <c r="C38" s="7"/>
      <c r="D38" s="7"/>
      <c r="AC38" s="7"/>
      <c r="AO38" s="1" t="s">
        <v>649</v>
      </c>
      <c r="AP38" s="1">
        <v>1000</v>
      </c>
    </row>
    <row r="39" s="1" customFormat="1" spans="1:42">
      <c r="A39" s="5"/>
      <c r="B39" s="6"/>
      <c r="C39" s="7"/>
      <c r="D39" s="7"/>
      <c r="AC39" s="82"/>
      <c r="AD39" s="4"/>
      <c r="AP39" s="1">
        <f>SUM(AP5:AP38)</f>
        <v>29390</v>
      </c>
    </row>
    <row r="40" s="4" customFormat="1" spans="1:16329">
      <c r="A40" s="5"/>
      <c r="B40" s="6"/>
      <c r="C40" s="7"/>
      <c r="D40" s="7"/>
      <c r="E40" s="1"/>
      <c r="F40" s="1"/>
      <c r="AC40" s="82"/>
      <c r="XCS40"/>
      <c r="XCT40"/>
      <c r="XCU40"/>
      <c r="XCV40" s="1"/>
      <c r="XCW40" s="1"/>
      <c r="XCX40" s="1"/>
      <c r="XCY40" s="1"/>
      <c r="XCZ40" s="1"/>
      <c r="XDA40" s="1"/>
    </row>
    <row r="41" s="4" customFormat="1" spans="1:16329">
      <c r="A41" s="5"/>
      <c r="B41" s="6"/>
      <c r="C41" s="7"/>
      <c r="D41" s="7"/>
      <c r="E41" s="1"/>
      <c r="F41" s="1"/>
      <c r="AC41" s="82"/>
      <c r="AO41" s="4" t="s">
        <v>484</v>
      </c>
      <c r="AP41" s="57">
        <v>0</v>
      </c>
      <c r="AQ41" s="4" t="s">
        <v>698</v>
      </c>
      <c r="XCS41"/>
      <c r="XCT41"/>
      <c r="XCU41"/>
      <c r="XCV41" s="1"/>
      <c r="XCW41" s="1"/>
      <c r="XCX41" s="1"/>
      <c r="XCY41" s="1"/>
      <c r="XCZ41" s="1"/>
      <c r="XDA41" s="1"/>
    </row>
    <row r="42" s="4" customFormat="1" spans="1:16329">
      <c r="A42" s="5"/>
      <c r="B42" s="6"/>
      <c r="C42" s="7"/>
      <c r="D42" s="7"/>
      <c r="E42" s="1"/>
      <c r="F42" s="1"/>
      <c r="AC42" s="82"/>
      <c r="AO42" s="4" t="s">
        <v>596</v>
      </c>
      <c r="AP42" s="4">
        <v>2310</v>
      </c>
      <c r="XCS42"/>
      <c r="XCT42"/>
      <c r="XCU42"/>
      <c r="XCV42" s="1"/>
      <c r="XCW42" s="1"/>
      <c r="XCX42" s="1"/>
      <c r="XCY42" s="1"/>
      <c r="XCZ42" s="1"/>
      <c r="XDA42" s="1"/>
    </row>
    <row r="43" s="4" customFormat="1" spans="1:16329">
      <c r="A43" s="5"/>
      <c r="B43" s="6"/>
      <c r="C43" s="7"/>
      <c r="D43" s="7"/>
      <c r="E43" s="1"/>
      <c r="F43" s="1"/>
      <c r="AC43" s="82"/>
      <c r="AO43" s="4" t="s">
        <v>368</v>
      </c>
      <c r="AP43" s="4">
        <v>26280</v>
      </c>
      <c r="XCS43"/>
      <c r="XCT43"/>
      <c r="XCU43"/>
      <c r="XCV43" s="1"/>
      <c r="XCW43" s="1"/>
      <c r="XCX43" s="1"/>
      <c r="XCY43" s="1"/>
      <c r="XCZ43" s="1"/>
      <c r="XDA43" s="1"/>
    </row>
    <row r="44" s="4" customFormat="1" spans="1:16329">
      <c r="A44" s="5"/>
      <c r="B44" s="6"/>
      <c r="C44" s="7"/>
      <c r="D44" s="7"/>
      <c r="E44" s="1"/>
      <c r="F44" s="1"/>
      <c r="AC44" s="82"/>
      <c r="AO44" s="4" t="s">
        <v>669</v>
      </c>
      <c r="AP44" s="4">
        <v>900</v>
      </c>
      <c r="XCS44"/>
      <c r="XCT44"/>
      <c r="XCU44"/>
      <c r="XCV44" s="1"/>
      <c r="XCW44" s="1"/>
      <c r="XCX44" s="1"/>
      <c r="XCY44" s="1"/>
      <c r="XCZ44" s="1"/>
      <c r="XDA44" s="1"/>
    </row>
    <row r="45" s="4" customFormat="1" spans="1:16329">
      <c r="A45" s="5"/>
      <c r="B45" s="6"/>
      <c r="C45" s="7"/>
      <c r="D45" s="7"/>
      <c r="E45" s="1"/>
      <c r="F45" s="1"/>
      <c r="AC45" s="82"/>
      <c r="AP45" s="4">
        <f>SUM(AP41:AP44)</f>
        <v>29490</v>
      </c>
      <c r="XCS45"/>
      <c r="XCT45"/>
      <c r="XCU45"/>
      <c r="XCV45" s="1"/>
      <c r="XCW45" s="1"/>
      <c r="XCX45" s="1"/>
      <c r="XCY45" s="1"/>
      <c r="XCZ45" s="1"/>
      <c r="XDA45" s="1"/>
    </row>
    <row r="46" s="4" customFormat="1" spans="1:16329">
      <c r="A46" s="5"/>
      <c r="B46" s="6"/>
      <c r="C46" s="7"/>
      <c r="D46" s="7"/>
      <c r="E46" s="1"/>
      <c r="F46" s="1"/>
      <c r="AC46" s="82"/>
      <c r="XCS46"/>
      <c r="XCT46"/>
      <c r="XCU46"/>
      <c r="XCV46" s="1"/>
      <c r="XCW46" s="1"/>
      <c r="XCX46" s="1"/>
      <c r="XCY46" s="1"/>
      <c r="XCZ46" s="1"/>
      <c r="XDA46" s="1"/>
    </row>
    <row r="47" s="4" customFormat="1" spans="1:16329">
      <c r="A47" s="5"/>
      <c r="B47" s="6"/>
      <c r="C47" s="7"/>
      <c r="D47" s="7"/>
      <c r="E47" s="1"/>
      <c r="F47" s="1"/>
      <c r="AC47" s="82"/>
      <c r="XCS47"/>
      <c r="XCT47"/>
      <c r="XCU47"/>
      <c r="XCV47" s="1"/>
      <c r="XCW47" s="1"/>
      <c r="XCX47" s="1"/>
      <c r="XCY47" s="1"/>
      <c r="XCZ47" s="1"/>
      <c r="XDA47" s="1"/>
    </row>
    <row r="48" s="4" customFormat="1" spans="1:16329">
      <c r="A48" s="5"/>
      <c r="B48" s="6"/>
      <c r="C48" s="7"/>
      <c r="D48" s="7"/>
      <c r="E48" s="1"/>
      <c r="F48" s="1"/>
      <c r="AC48" s="82"/>
      <c r="XCS48"/>
      <c r="XCT48"/>
      <c r="XCU48"/>
      <c r="XCV48" s="1"/>
      <c r="XCW48" s="1"/>
      <c r="XCX48" s="1"/>
      <c r="XCY48" s="1"/>
      <c r="XCZ48" s="1"/>
      <c r="XDA48" s="1"/>
    </row>
    <row r="49" s="4" customFormat="1" spans="1:16329">
      <c r="A49" s="5"/>
      <c r="B49" s="6"/>
      <c r="C49" s="7"/>
      <c r="D49" s="7"/>
      <c r="E49" s="1"/>
      <c r="F49" s="1"/>
      <c r="AC49" s="82"/>
      <c r="XCS49"/>
      <c r="XCT49"/>
      <c r="XCU49"/>
      <c r="XCV49" s="1"/>
      <c r="XCW49" s="1"/>
      <c r="XCX49" s="1"/>
      <c r="XCY49" s="1"/>
      <c r="XCZ49" s="1"/>
      <c r="XDA49" s="1"/>
    </row>
    <row r="50" s="4" customFormat="1" spans="1:16329">
      <c r="A50" s="5"/>
      <c r="B50" s="6"/>
      <c r="C50" s="7"/>
      <c r="D50" s="7"/>
      <c r="E50" s="1"/>
      <c r="F50" s="1"/>
      <c r="AC50" s="82"/>
      <c r="XCS50"/>
      <c r="XCT50"/>
      <c r="XCU50"/>
      <c r="XCV50" s="1"/>
      <c r="XCW50" s="1"/>
      <c r="XCX50" s="1"/>
      <c r="XCY50" s="1"/>
      <c r="XCZ50" s="1"/>
      <c r="XDA50" s="1"/>
    </row>
    <row r="51" s="4" customFormat="1" spans="1:16329">
      <c r="A51" s="5"/>
      <c r="B51" s="6"/>
      <c r="C51" s="7"/>
      <c r="D51" s="7"/>
      <c r="E51" s="1"/>
      <c r="F51" s="1"/>
      <c r="AC51" s="82"/>
      <c r="XCS51"/>
      <c r="XCT51"/>
      <c r="XCU51"/>
      <c r="XCV51" s="1"/>
      <c r="XCW51" s="1"/>
      <c r="XCX51" s="1"/>
      <c r="XCY51" s="1"/>
      <c r="XCZ51" s="1"/>
      <c r="XDA51" s="1"/>
    </row>
    <row r="52" s="4" customFormat="1" spans="1:16329">
      <c r="A52" s="5"/>
      <c r="B52" s="6"/>
      <c r="C52" s="7"/>
      <c r="D52" s="7"/>
      <c r="E52" s="1"/>
      <c r="F52" s="1"/>
      <c r="AC52" s="82"/>
      <c r="XCS52"/>
      <c r="XCT52"/>
      <c r="XCU52"/>
      <c r="XCV52" s="1"/>
      <c r="XCW52" s="1"/>
      <c r="XCX52" s="1"/>
      <c r="XCY52" s="1"/>
      <c r="XCZ52" s="1"/>
      <c r="XDA52" s="1"/>
    </row>
    <row r="53" s="4" customFormat="1" spans="1:16329">
      <c r="A53" s="5"/>
      <c r="B53" s="6"/>
      <c r="C53" s="7"/>
      <c r="D53" s="7"/>
      <c r="E53" s="1"/>
      <c r="F53" s="1"/>
      <c r="AC53" s="82"/>
      <c r="XCS53"/>
      <c r="XCT53"/>
      <c r="XCU53"/>
      <c r="XCV53" s="1"/>
      <c r="XCW53" s="1"/>
      <c r="XCX53" s="1"/>
      <c r="XCY53" s="1"/>
      <c r="XCZ53" s="1"/>
      <c r="XDA53" s="1"/>
    </row>
    <row r="54" s="4" customFormat="1" spans="1:16329">
      <c r="A54" s="5"/>
      <c r="B54" s="6"/>
      <c r="C54" s="7"/>
      <c r="D54" s="7"/>
      <c r="E54" s="1"/>
      <c r="F54" s="1"/>
      <c r="AC54" s="82"/>
      <c r="XCS54"/>
      <c r="XCT54"/>
      <c r="XCU54"/>
      <c r="XCV54" s="1"/>
      <c r="XCW54" s="1"/>
      <c r="XCX54" s="1"/>
      <c r="XCY54" s="1"/>
      <c r="XCZ54" s="1"/>
      <c r="XDA54" s="1"/>
    </row>
    <row r="55" s="4" customFormat="1" spans="1:16329">
      <c r="A55" s="5"/>
      <c r="B55" s="6"/>
      <c r="C55" s="7"/>
      <c r="D55" s="7"/>
      <c r="E55" s="1"/>
      <c r="F55" s="1"/>
      <c r="AC55" s="82"/>
      <c r="XCS55"/>
      <c r="XCT55"/>
      <c r="XCU55"/>
      <c r="XCV55" s="1"/>
      <c r="XCW55" s="1"/>
      <c r="XCX55" s="1"/>
      <c r="XCY55" s="1"/>
      <c r="XCZ55" s="1"/>
      <c r="XDA55" s="1"/>
    </row>
    <row r="56" s="4" customFormat="1" spans="1:16329">
      <c r="A56" s="5"/>
      <c r="B56" s="6"/>
      <c r="C56" s="7"/>
      <c r="D56" s="7"/>
      <c r="E56" s="1"/>
      <c r="F56" s="1"/>
      <c r="AC56" s="82"/>
      <c r="XCS56"/>
      <c r="XCT56"/>
      <c r="XCU56"/>
      <c r="XCV56" s="1"/>
      <c r="XCW56" s="1"/>
      <c r="XCX56" s="1"/>
      <c r="XCY56" s="1"/>
      <c r="XCZ56" s="1"/>
      <c r="XDA56" s="1"/>
    </row>
    <row r="57" s="4" customFormat="1" spans="1:16329">
      <c r="A57" s="5"/>
      <c r="B57" s="6"/>
      <c r="C57" s="7"/>
      <c r="D57" s="7"/>
      <c r="E57" s="1"/>
      <c r="F57" s="1"/>
      <c r="AC57" s="82"/>
      <c r="XCS57"/>
      <c r="XCT57"/>
      <c r="XCU57"/>
      <c r="XCV57" s="1"/>
      <c r="XCW57" s="1"/>
      <c r="XCX57" s="1"/>
      <c r="XCY57" s="1"/>
      <c r="XCZ57" s="1"/>
      <c r="XDA57" s="1"/>
    </row>
    <row r="58" s="4" customFormat="1" spans="1:16329">
      <c r="A58" s="5"/>
      <c r="B58" s="6"/>
      <c r="C58" s="7"/>
      <c r="D58" s="7"/>
      <c r="E58" s="1"/>
      <c r="F58" s="1"/>
      <c r="AC58" s="82"/>
      <c r="XCS58"/>
      <c r="XCT58"/>
      <c r="XCU58"/>
      <c r="XCV58" s="1"/>
      <c r="XCW58" s="1"/>
      <c r="XCX58" s="1"/>
      <c r="XCY58" s="1"/>
      <c r="XCZ58" s="1"/>
      <c r="XDA58" s="1"/>
    </row>
    <row r="59" s="4" customFormat="1" spans="1:16329">
      <c r="A59" s="5"/>
      <c r="B59" s="6"/>
      <c r="C59" s="7"/>
      <c r="D59" s="7"/>
      <c r="E59" s="1"/>
      <c r="F59" s="1"/>
      <c r="AC59" s="82"/>
      <c r="XCS59"/>
      <c r="XCT59"/>
      <c r="XCU59"/>
      <c r="XCV59" s="1"/>
      <c r="XCW59" s="1"/>
      <c r="XCX59" s="1"/>
      <c r="XCY59" s="1"/>
      <c r="XCZ59" s="1"/>
      <c r="XDA59" s="1"/>
    </row>
    <row r="60" s="4" customFormat="1" spans="1:16329">
      <c r="A60" s="5"/>
      <c r="B60" s="6"/>
      <c r="C60" s="7"/>
      <c r="D60" s="7"/>
      <c r="E60" s="1"/>
      <c r="F60" s="1"/>
      <c r="AC60" s="82"/>
      <c r="XCS60"/>
      <c r="XCT60"/>
      <c r="XCU60"/>
      <c r="XCV60" s="1"/>
      <c r="XCW60" s="1"/>
      <c r="XCX60" s="1"/>
      <c r="XCY60" s="1"/>
      <c r="XCZ60" s="1"/>
      <c r="XDA60" s="1"/>
    </row>
    <row r="61" s="4" customFormat="1" spans="1:16329">
      <c r="A61" s="5"/>
      <c r="B61" s="6"/>
      <c r="C61" s="7"/>
      <c r="D61" s="7"/>
      <c r="E61" s="1"/>
      <c r="F61" s="1"/>
      <c r="AC61" s="82"/>
      <c r="XCS61"/>
      <c r="XCT61"/>
      <c r="XCU61"/>
      <c r="XCV61" s="1"/>
      <c r="XCW61" s="1"/>
      <c r="XCX61" s="1"/>
      <c r="XCY61" s="1"/>
      <c r="XCZ61" s="1"/>
      <c r="XDA61" s="1"/>
    </row>
    <row r="62" s="4" customFormat="1" spans="1:16329">
      <c r="A62" s="5"/>
      <c r="B62" s="6"/>
      <c r="C62" s="7"/>
      <c r="D62" s="7"/>
      <c r="E62" s="1"/>
      <c r="F62" s="1"/>
      <c r="AC62" s="82"/>
      <c r="XCS62"/>
      <c r="XCT62"/>
      <c r="XCU62"/>
      <c r="XCV62" s="1"/>
      <c r="XCW62" s="1"/>
      <c r="XCX62" s="1"/>
      <c r="XCY62" s="1"/>
      <c r="XCZ62" s="1"/>
      <c r="XDA62" s="1"/>
    </row>
    <row r="63" s="4" customFormat="1" spans="1:16329">
      <c r="A63" s="5"/>
      <c r="B63" s="6"/>
      <c r="C63" s="7"/>
      <c r="D63" s="7"/>
      <c r="E63" s="1"/>
      <c r="F63" s="1"/>
      <c r="AC63" s="82"/>
      <c r="XCS63"/>
      <c r="XCT63"/>
      <c r="XCU63"/>
      <c r="XCV63" s="1"/>
      <c r="XCW63" s="1"/>
      <c r="XCX63" s="1"/>
      <c r="XCY63" s="1"/>
      <c r="XCZ63" s="1"/>
      <c r="XDA63" s="1"/>
    </row>
    <row r="64" s="4" customFormat="1" spans="1:16329">
      <c r="A64" s="5"/>
      <c r="B64" s="6"/>
      <c r="C64" s="7"/>
      <c r="D64" s="7"/>
      <c r="E64" s="1"/>
      <c r="F64" s="1"/>
      <c r="AC64" s="82"/>
      <c r="XCS64"/>
      <c r="XCT64"/>
      <c r="XCU64"/>
      <c r="XCV64" s="1"/>
      <c r="XCW64" s="1"/>
      <c r="XCX64" s="1"/>
      <c r="XCY64" s="1"/>
      <c r="XCZ64" s="1"/>
      <c r="XDA64" s="1"/>
    </row>
    <row r="65" s="4" customFormat="1" spans="1:16329">
      <c r="A65" s="5"/>
      <c r="B65" s="6"/>
      <c r="C65" s="7"/>
      <c r="D65" s="7"/>
      <c r="E65" s="1"/>
      <c r="F65" s="1"/>
      <c r="AC65" s="82"/>
      <c r="XCS65"/>
      <c r="XCT65"/>
      <c r="XCU65"/>
      <c r="XCV65" s="1"/>
      <c r="XCW65" s="1"/>
      <c r="XCX65" s="1"/>
      <c r="XCY65" s="1"/>
      <c r="XCZ65" s="1"/>
      <c r="XDA65" s="1"/>
    </row>
    <row r="66" s="4" customFormat="1" spans="1:16329">
      <c r="A66" s="5"/>
      <c r="B66" s="6"/>
      <c r="C66" s="7"/>
      <c r="D66" s="7"/>
      <c r="E66" s="1"/>
      <c r="F66" s="1"/>
      <c r="AC66" s="82"/>
      <c r="XCS66"/>
      <c r="XCT66"/>
      <c r="XCU66"/>
      <c r="XCV66" s="1"/>
      <c r="XCW66" s="1"/>
      <c r="XCX66" s="1"/>
      <c r="XCY66" s="1"/>
      <c r="XCZ66" s="1"/>
      <c r="XDA66" s="1"/>
    </row>
    <row r="67" s="4" customFormat="1" spans="1:16329">
      <c r="A67" s="5"/>
      <c r="B67" s="6"/>
      <c r="C67" s="7"/>
      <c r="D67" s="7"/>
      <c r="E67" s="1"/>
      <c r="F67" s="1"/>
      <c r="AC67" s="82"/>
      <c r="XCS67"/>
      <c r="XCT67"/>
      <c r="XCU67"/>
      <c r="XCV67" s="1"/>
      <c r="XCW67" s="1"/>
      <c r="XCX67" s="1"/>
      <c r="XCY67" s="1"/>
      <c r="XCZ67" s="1"/>
      <c r="XDA67" s="1"/>
    </row>
    <row r="68" s="4" customFormat="1" spans="1:16329">
      <c r="A68" s="5"/>
      <c r="B68" s="6"/>
      <c r="C68" s="7"/>
      <c r="D68" s="7"/>
      <c r="E68" s="1"/>
      <c r="F68" s="1"/>
      <c r="AC68" s="82"/>
      <c r="XCS68"/>
      <c r="XCT68"/>
      <c r="XCU68"/>
      <c r="XCV68" s="1"/>
      <c r="XCW68" s="1"/>
      <c r="XCX68" s="1"/>
      <c r="XCY68" s="1"/>
      <c r="XCZ68" s="1"/>
      <c r="XDA68" s="1"/>
    </row>
    <row r="69" s="4" customFormat="1" spans="1:16329">
      <c r="A69" s="5"/>
      <c r="B69" s="6"/>
      <c r="C69" s="7"/>
      <c r="D69" s="7"/>
      <c r="E69" s="1"/>
      <c r="F69" s="1"/>
      <c r="AC69" s="82"/>
      <c r="XCS69"/>
      <c r="XCT69"/>
      <c r="XCU69"/>
      <c r="XCV69" s="1"/>
      <c r="XCW69" s="1"/>
      <c r="XCX69" s="1"/>
      <c r="XCY69" s="1"/>
      <c r="XCZ69" s="1"/>
      <c r="XDA69" s="1"/>
    </row>
    <row r="70" s="4" customFormat="1" spans="1:16329">
      <c r="A70" s="5"/>
      <c r="B70" s="6"/>
      <c r="C70" s="7"/>
      <c r="D70" s="7"/>
      <c r="E70" s="1"/>
      <c r="F70" s="1"/>
      <c r="AC70" s="82"/>
      <c r="XCS70"/>
      <c r="XCT70"/>
      <c r="XCU70"/>
      <c r="XCV70" s="1"/>
      <c r="XCW70" s="1"/>
      <c r="XCX70" s="1"/>
      <c r="XCY70" s="1"/>
      <c r="XCZ70" s="1"/>
      <c r="XDA70" s="1"/>
    </row>
    <row r="71" s="4" customFormat="1" spans="1:16329">
      <c r="A71" s="5"/>
      <c r="B71" s="6"/>
      <c r="C71" s="7"/>
      <c r="D71" s="7"/>
      <c r="E71" s="1"/>
      <c r="F71" s="1"/>
      <c r="AC71" s="82"/>
      <c r="XCS71"/>
      <c r="XCT71"/>
      <c r="XCU71"/>
      <c r="XCV71" s="1"/>
      <c r="XCW71" s="1"/>
      <c r="XCX71" s="1"/>
      <c r="XCY71" s="1"/>
      <c r="XCZ71" s="1"/>
      <c r="XDA71" s="1"/>
    </row>
    <row r="72" s="4" customFormat="1" spans="1:16329">
      <c r="A72" s="5"/>
      <c r="B72" s="6"/>
      <c r="C72" s="7"/>
      <c r="D72" s="7"/>
      <c r="E72" s="1"/>
      <c r="F72" s="1"/>
      <c r="AC72" s="82"/>
      <c r="XCS72"/>
      <c r="XCT72"/>
      <c r="XCU72"/>
      <c r="XCV72" s="1"/>
      <c r="XCW72" s="1"/>
      <c r="XCX72" s="1"/>
      <c r="XCY72" s="1"/>
      <c r="XCZ72" s="1"/>
      <c r="XDA72" s="1"/>
    </row>
    <row r="73" s="4" customFormat="1" spans="1:16329">
      <c r="A73" s="5"/>
      <c r="B73" s="6"/>
      <c r="C73" s="7"/>
      <c r="D73" s="7"/>
      <c r="E73" s="1"/>
      <c r="F73" s="1"/>
      <c r="AC73" s="82"/>
      <c r="XCS73"/>
      <c r="XCT73"/>
      <c r="XCU73"/>
      <c r="XCV73" s="1"/>
      <c r="XCW73" s="1"/>
      <c r="XCX73" s="1"/>
      <c r="XCY73" s="1"/>
      <c r="XCZ73" s="1"/>
      <c r="XDA73" s="1"/>
    </row>
    <row r="74" s="4" customFormat="1" spans="1:16329">
      <c r="A74" s="5"/>
      <c r="B74" s="6"/>
      <c r="C74" s="7"/>
      <c r="D74" s="7"/>
      <c r="E74" s="1"/>
      <c r="F74" s="1"/>
      <c r="AC74" s="82"/>
      <c r="XCS74"/>
      <c r="XCT74"/>
      <c r="XCU74"/>
      <c r="XCV74" s="1"/>
      <c r="XCW74" s="1"/>
      <c r="XCX74" s="1"/>
      <c r="XCY74" s="1"/>
      <c r="XCZ74" s="1"/>
      <c r="XDA74" s="1"/>
    </row>
    <row r="75" s="4" customFormat="1" spans="1:16329">
      <c r="A75" s="5"/>
      <c r="B75" s="6"/>
      <c r="C75" s="7"/>
      <c r="D75" s="7"/>
      <c r="E75" s="1"/>
      <c r="F75" s="1"/>
      <c r="AC75" s="82"/>
      <c r="XCS75"/>
      <c r="XCT75"/>
      <c r="XCU75"/>
      <c r="XCV75" s="1"/>
      <c r="XCW75" s="1"/>
      <c r="XCX75" s="1"/>
      <c r="XCY75" s="1"/>
      <c r="XCZ75" s="1"/>
      <c r="XDA75" s="1"/>
    </row>
    <row r="76" s="4" customFormat="1" spans="1:16329">
      <c r="A76" s="5"/>
      <c r="B76" s="6"/>
      <c r="C76" s="7"/>
      <c r="D76" s="7"/>
      <c r="E76" s="1"/>
      <c r="F76" s="1"/>
      <c r="AC76" s="82"/>
      <c r="XCS76"/>
      <c r="XCT76"/>
      <c r="XCU76"/>
      <c r="XCV76" s="1"/>
      <c r="XCW76" s="1"/>
      <c r="XCX76" s="1"/>
      <c r="XCY76" s="1"/>
      <c r="XCZ76" s="1"/>
      <c r="XDA76" s="1"/>
    </row>
    <row r="77" s="4" customFormat="1" spans="1:16329">
      <c r="A77" s="5"/>
      <c r="B77" s="6"/>
      <c r="C77" s="7"/>
      <c r="D77" s="7"/>
      <c r="E77" s="1"/>
      <c r="F77" s="1"/>
      <c r="AC77" s="82"/>
      <c r="XCS77"/>
      <c r="XCT77"/>
      <c r="XCU77"/>
      <c r="XCV77" s="1"/>
      <c r="XCW77" s="1"/>
      <c r="XCX77" s="1"/>
      <c r="XCY77" s="1"/>
      <c r="XCZ77" s="1"/>
      <c r="XDA77" s="1"/>
    </row>
    <row r="78" s="4" customFormat="1" spans="1:16329">
      <c r="A78" s="5"/>
      <c r="B78" s="6"/>
      <c r="C78" s="7"/>
      <c r="D78" s="7"/>
      <c r="E78" s="1"/>
      <c r="F78" s="1"/>
      <c r="AC78" s="82"/>
      <c r="XCS78"/>
      <c r="XCT78"/>
      <c r="XCU78"/>
      <c r="XCV78" s="1"/>
      <c r="XCW78" s="1"/>
      <c r="XCX78" s="1"/>
      <c r="XCY78" s="1"/>
      <c r="XCZ78" s="1"/>
      <c r="XDA78" s="1"/>
    </row>
    <row r="79" s="4" customFormat="1" spans="1:16329">
      <c r="A79" s="5"/>
      <c r="B79" s="6"/>
      <c r="C79" s="7"/>
      <c r="D79" s="7"/>
      <c r="E79" s="1"/>
      <c r="F79" s="1"/>
      <c r="AC79" s="82"/>
      <c r="XCS79"/>
      <c r="XCT79"/>
      <c r="XCU79"/>
      <c r="XCV79" s="1"/>
      <c r="XCW79" s="1"/>
      <c r="XCX79" s="1"/>
      <c r="XCY79" s="1"/>
      <c r="XCZ79" s="1"/>
      <c r="XDA79" s="1"/>
    </row>
    <row r="80" s="4" customFormat="1" spans="1:16329">
      <c r="A80" s="5"/>
      <c r="B80" s="6"/>
      <c r="C80" s="7"/>
      <c r="D80" s="7"/>
      <c r="E80" s="1"/>
      <c r="F80" s="1"/>
      <c r="AC80" s="82"/>
      <c r="XCS80"/>
      <c r="XCT80"/>
      <c r="XCU80"/>
      <c r="XCV80" s="1"/>
      <c r="XCW80" s="1"/>
      <c r="XCX80" s="1"/>
      <c r="XCY80" s="1"/>
      <c r="XCZ80" s="1"/>
      <c r="XDA80" s="1"/>
    </row>
    <row r="81" s="4" customFormat="1" spans="1:16329">
      <c r="A81" s="5"/>
      <c r="B81" s="6"/>
      <c r="C81" s="7"/>
      <c r="D81" s="7"/>
      <c r="E81" s="1"/>
      <c r="F81" s="1"/>
      <c r="AC81" s="82"/>
      <c r="XCS81"/>
      <c r="XCT81"/>
      <c r="XCU81"/>
      <c r="XCV81" s="1"/>
      <c r="XCW81" s="1"/>
      <c r="XCX81" s="1"/>
      <c r="XCY81" s="1"/>
      <c r="XCZ81" s="1"/>
      <c r="XDA81" s="1"/>
    </row>
    <row r="82" s="4" customFormat="1" spans="1:16329">
      <c r="A82" s="5"/>
      <c r="B82" s="6"/>
      <c r="C82" s="7"/>
      <c r="D82" s="7"/>
      <c r="E82" s="1"/>
      <c r="F82" s="1"/>
      <c r="AC82" s="82"/>
      <c r="XCS82"/>
      <c r="XCT82"/>
      <c r="XCU82"/>
      <c r="XCV82" s="1"/>
      <c r="XCW82" s="1"/>
      <c r="XCX82" s="1"/>
      <c r="XCY82" s="1"/>
      <c r="XCZ82" s="1"/>
      <c r="XDA82" s="1"/>
    </row>
    <row r="83" s="4" customFormat="1" spans="1:16329">
      <c r="A83" s="5"/>
      <c r="B83" s="6"/>
      <c r="C83" s="7"/>
      <c r="D83" s="7"/>
      <c r="E83" s="1"/>
      <c r="F83" s="1"/>
      <c r="AC83" s="82"/>
      <c r="XCS83"/>
      <c r="XCT83"/>
      <c r="XCU83"/>
      <c r="XCV83" s="1"/>
      <c r="XCW83" s="1"/>
      <c r="XCX83" s="1"/>
      <c r="XCY83" s="1"/>
      <c r="XCZ83" s="1"/>
      <c r="XDA83" s="1"/>
    </row>
    <row r="84" s="4" customFormat="1" spans="1:16329">
      <c r="A84" s="5"/>
      <c r="B84" s="6"/>
      <c r="C84" s="7"/>
      <c r="D84" s="7"/>
      <c r="E84" s="1"/>
      <c r="F84" s="1"/>
      <c r="AC84" s="82"/>
      <c r="XCS84"/>
      <c r="XCT84"/>
      <c r="XCU84"/>
      <c r="XCV84" s="1"/>
      <c r="XCW84" s="1"/>
      <c r="XCX84" s="1"/>
      <c r="XCY84" s="1"/>
      <c r="XCZ84" s="1"/>
      <c r="XDA84" s="1"/>
    </row>
    <row r="85" s="4" customFormat="1" spans="1:16329">
      <c r="A85" s="5"/>
      <c r="B85" s="6"/>
      <c r="C85" s="7"/>
      <c r="D85" s="7"/>
      <c r="E85" s="1"/>
      <c r="F85" s="1"/>
      <c r="AC85" s="82"/>
      <c r="XCS85"/>
      <c r="XCT85"/>
      <c r="XCU85"/>
      <c r="XCV85" s="1"/>
      <c r="XCW85" s="1"/>
      <c r="XCX85" s="1"/>
      <c r="XCY85" s="1"/>
      <c r="XCZ85" s="1"/>
      <c r="XDA85" s="1"/>
    </row>
    <row r="86" s="4" customFormat="1" spans="1:16329">
      <c r="A86" s="5"/>
      <c r="B86" s="6"/>
      <c r="C86" s="7"/>
      <c r="D86" s="7"/>
      <c r="E86" s="1"/>
      <c r="F86" s="1"/>
      <c r="AC86" s="82"/>
      <c r="XCS86"/>
      <c r="XCT86"/>
      <c r="XCU86"/>
      <c r="XCV86" s="1"/>
      <c r="XCW86" s="1"/>
      <c r="XCX86" s="1"/>
      <c r="XCY86" s="1"/>
      <c r="XCZ86" s="1"/>
      <c r="XDA86" s="1"/>
    </row>
    <row r="87" s="4" customFormat="1" spans="1:16329">
      <c r="A87" s="5"/>
      <c r="B87" s="6"/>
      <c r="C87" s="7"/>
      <c r="D87" s="7"/>
      <c r="E87" s="1"/>
      <c r="F87" s="1"/>
      <c r="AC87" s="82"/>
      <c r="XCS87"/>
      <c r="XCT87"/>
      <c r="XCU87"/>
      <c r="XCV87" s="1"/>
      <c r="XCW87" s="1"/>
      <c r="XCX87" s="1"/>
      <c r="XCY87" s="1"/>
      <c r="XCZ87" s="1"/>
      <c r="XDA87" s="1"/>
    </row>
    <row r="88" s="4" customFormat="1" spans="1:16329">
      <c r="A88" s="5"/>
      <c r="B88" s="6"/>
      <c r="C88" s="7"/>
      <c r="D88" s="7"/>
      <c r="E88" s="1"/>
      <c r="F88" s="1"/>
      <c r="AC88" s="82"/>
      <c r="XCS88"/>
      <c r="XCT88"/>
      <c r="XCU88"/>
      <c r="XCV88" s="1"/>
      <c r="XCW88" s="1"/>
      <c r="XCX88" s="1"/>
      <c r="XCY88" s="1"/>
      <c r="XCZ88" s="1"/>
      <c r="XDA88" s="1"/>
    </row>
    <row r="89" s="4" customFormat="1" spans="1:16329">
      <c r="A89" s="5"/>
      <c r="B89" s="6"/>
      <c r="C89" s="7"/>
      <c r="D89" s="7"/>
      <c r="E89" s="1"/>
      <c r="F89" s="1"/>
      <c r="AC89" s="82"/>
      <c r="XCS89"/>
      <c r="XCT89"/>
      <c r="XCU89"/>
      <c r="XCV89" s="1"/>
      <c r="XCW89" s="1"/>
      <c r="XCX89" s="1"/>
      <c r="XCY89" s="1"/>
      <c r="XCZ89" s="1"/>
      <c r="XDA89" s="1"/>
    </row>
    <row r="90" s="4" customFormat="1" spans="1:16329">
      <c r="A90" s="5"/>
      <c r="B90" s="6"/>
      <c r="C90" s="7"/>
      <c r="D90" s="7"/>
      <c r="E90" s="1"/>
      <c r="F90" s="1"/>
      <c r="AC90" s="82"/>
      <c r="XCS90"/>
      <c r="XCT90"/>
      <c r="XCU90"/>
      <c r="XCV90" s="1"/>
      <c r="XCW90" s="1"/>
      <c r="XCX90" s="1"/>
      <c r="XCY90" s="1"/>
      <c r="XCZ90" s="1"/>
      <c r="XDA90" s="1"/>
    </row>
    <row r="91" s="4" customFormat="1" spans="1:16329">
      <c r="A91" s="5"/>
      <c r="B91" s="6"/>
      <c r="C91" s="7"/>
      <c r="D91" s="7"/>
      <c r="E91" s="1"/>
      <c r="F91" s="1"/>
      <c r="AC91" s="82"/>
      <c r="XCS91"/>
      <c r="XCT91"/>
      <c r="XCU91"/>
      <c r="XCV91" s="1"/>
      <c r="XCW91" s="1"/>
      <c r="XCX91" s="1"/>
      <c r="XCY91" s="1"/>
      <c r="XCZ91" s="1"/>
      <c r="XDA91" s="1"/>
    </row>
    <row r="92" s="4" customFormat="1" spans="1:16329">
      <c r="A92" s="5"/>
      <c r="B92" s="6"/>
      <c r="C92" s="7"/>
      <c r="D92" s="7"/>
      <c r="E92" s="1"/>
      <c r="F92" s="1"/>
      <c r="AC92" s="82"/>
      <c r="XCS92"/>
      <c r="XCT92"/>
      <c r="XCU92"/>
      <c r="XCV92" s="1"/>
      <c r="XCW92" s="1"/>
      <c r="XCX92" s="1"/>
      <c r="XCY92" s="1"/>
      <c r="XCZ92" s="1"/>
      <c r="XDA92" s="1"/>
    </row>
    <row r="93" s="4" customFormat="1" spans="1:16329">
      <c r="A93" s="5"/>
      <c r="B93" s="6"/>
      <c r="C93" s="7"/>
      <c r="D93" s="7"/>
      <c r="E93" s="1"/>
      <c r="F93" s="1"/>
      <c r="AC93" s="82"/>
      <c r="XCS93"/>
      <c r="XCT93"/>
      <c r="XCU93"/>
      <c r="XCV93" s="1"/>
      <c r="XCW93" s="1"/>
      <c r="XCX93" s="1"/>
      <c r="XCY93" s="1"/>
      <c r="XCZ93" s="1"/>
      <c r="XDA93" s="1"/>
    </row>
    <row r="94" s="4" customFormat="1" spans="1:16329">
      <c r="A94" s="5"/>
      <c r="B94" s="6"/>
      <c r="C94" s="7"/>
      <c r="D94" s="7"/>
      <c r="E94" s="1"/>
      <c r="F94" s="1"/>
      <c r="AC94" s="82"/>
      <c r="XCS94"/>
      <c r="XCT94"/>
      <c r="XCU94"/>
      <c r="XCV94" s="1"/>
      <c r="XCW94" s="1"/>
      <c r="XCX94" s="1"/>
      <c r="XCY94" s="1"/>
      <c r="XCZ94" s="1"/>
      <c r="XDA94" s="1"/>
    </row>
    <row r="95" s="4" customFormat="1" spans="1:16329">
      <c r="A95" s="5"/>
      <c r="B95" s="6"/>
      <c r="C95" s="7"/>
      <c r="D95" s="7"/>
      <c r="E95" s="1"/>
      <c r="F95" s="1"/>
      <c r="AC95" s="82"/>
      <c r="XCS95"/>
      <c r="XCT95"/>
      <c r="XCU95"/>
      <c r="XCV95" s="1"/>
      <c r="XCW95" s="1"/>
      <c r="XCX95" s="1"/>
      <c r="XCY95" s="1"/>
      <c r="XCZ95" s="1"/>
      <c r="XDA95" s="1"/>
    </row>
    <row r="96" s="4" customFormat="1" spans="1:16329">
      <c r="A96" s="5"/>
      <c r="B96" s="6"/>
      <c r="C96" s="7"/>
      <c r="D96" s="7"/>
      <c r="E96" s="1"/>
      <c r="F96" s="1"/>
      <c r="AC96" s="82"/>
      <c r="XCS96"/>
      <c r="XCT96"/>
      <c r="XCU96"/>
      <c r="XCV96" s="1"/>
      <c r="XCW96" s="1"/>
      <c r="XCX96" s="1"/>
      <c r="XCY96" s="1"/>
      <c r="XCZ96" s="1"/>
      <c r="XDA96" s="1"/>
    </row>
    <row r="97" s="4" customFormat="1" spans="1:16329">
      <c r="A97" s="5"/>
      <c r="B97" s="6"/>
      <c r="C97" s="7"/>
      <c r="D97" s="7"/>
      <c r="E97" s="1"/>
      <c r="F97" s="1"/>
      <c r="AC97" s="82"/>
      <c r="XCS97"/>
      <c r="XCT97"/>
      <c r="XCU97"/>
      <c r="XCV97" s="1"/>
      <c r="XCW97" s="1"/>
      <c r="XCX97" s="1"/>
      <c r="XCY97" s="1"/>
      <c r="XCZ97" s="1"/>
      <c r="XDA97" s="1"/>
    </row>
    <row r="98" s="4" customFormat="1" spans="1:16329">
      <c r="A98" s="5"/>
      <c r="B98" s="6"/>
      <c r="C98" s="7"/>
      <c r="D98" s="7"/>
      <c r="E98" s="1"/>
      <c r="F98" s="1"/>
      <c r="AC98" s="82"/>
      <c r="XCS98"/>
      <c r="XCT98"/>
      <c r="XCU98"/>
      <c r="XCV98" s="1"/>
      <c r="XCW98" s="1"/>
      <c r="XCX98" s="1"/>
      <c r="XCY98" s="1"/>
      <c r="XCZ98" s="1"/>
      <c r="XDA98" s="1"/>
    </row>
    <row r="99" s="4" customFormat="1" spans="1:16329">
      <c r="A99" s="5"/>
      <c r="B99" s="6"/>
      <c r="C99" s="7"/>
      <c r="D99" s="7"/>
      <c r="E99" s="1"/>
      <c r="F99" s="1"/>
      <c r="AC99" s="82"/>
      <c r="XCS99"/>
      <c r="XCT99"/>
      <c r="XCU99"/>
      <c r="XCV99" s="1"/>
      <c r="XCW99" s="1"/>
      <c r="XCX99" s="1"/>
      <c r="XCY99" s="1"/>
      <c r="XCZ99" s="1"/>
      <c r="XDA99" s="1"/>
    </row>
    <row r="100" s="4" customFormat="1" spans="1:16329">
      <c r="A100" s="5"/>
      <c r="B100" s="6"/>
      <c r="C100" s="7"/>
      <c r="D100" s="7"/>
      <c r="E100" s="1"/>
      <c r="F100" s="1"/>
      <c r="AC100" s="82"/>
      <c r="XCS100"/>
      <c r="XCT100"/>
      <c r="XCU100"/>
      <c r="XCV100" s="1"/>
      <c r="XCW100" s="1"/>
      <c r="XCX100" s="1"/>
      <c r="XCY100" s="1"/>
      <c r="XCZ100" s="1"/>
      <c r="XDA100" s="1"/>
    </row>
    <row r="101" s="4" customFormat="1" spans="1:16329">
      <c r="A101" s="5"/>
      <c r="B101" s="6"/>
      <c r="C101" s="7"/>
      <c r="D101" s="7"/>
      <c r="E101" s="1"/>
      <c r="F101" s="1"/>
      <c r="AC101" s="82"/>
      <c r="XCS101"/>
      <c r="XCT101"/>
      <c r="XCU101"/>
      <c r="XCV101" s="1"/>
      <c r="XCW101" s="1"/>
      <c r="XCX101" s="1"/>
      <c r="XCY101" s="1"/>
      <c r="XCZ101" s="1"/>
      <c r="XDA101" s="1"/>
    </row>
    <row r="102" s="4" customFormat="1" spans="1:16329">
      <c r="A102" s="5"/>
      <c r="B102" s="6"/>
      <c r="C102" s="7"/>
      <c r="D102" s="7"/>
      <c r="E102" s="1"/>
      <c r="F102" s="1"/>
      <c r="AC102" s="82"/>
      <c r="XCS102"/>
      <c r="XCT102"/>
      <c r="XCU102"/>
      <c r="XCV102" s="1"/>
      <c r="XCW102" s="1"/>
      <c r="XCX102" s="1"/>
      <c r="XCY102" s="1"/>
      <c r="XCZ102" s="1"/>
      <c r="XDA102" s="1"/>
    </row>
    <row r="103" s="4" customFormat="1" spans="1:16329">
      <c r="A103" s="5"/>
      <c r="B103" s="6"/>
      <c r="C103" s="7"/>
      <c r="D103" s="7"/>
      <c r="E103" s="1"/>
      <c r="F103" s="1"/>
      <c r="AC103" s="82"/>
      <c r="XCS103"/>
      <c r="XCT103"/>
      <c r="XCU103"/>
      <c r="XCV103" s="1"/>
      <c r="XCW103" s="1"/>
      <c r="XCX103" s="1"/>
      <c r="XCY103" s="1"/>
      <c r="XCZ103" s="1"/>
      <c r="XDA103" s="1"/>
    </row>
    <row r="104" s="4" customFormat="1" spans="1:16329">
      <c r="A104" s="5"/>
      <c r="B104" s="6"/>
      <c r="C104" s="7"/>
      <c r="D104" s="7"/>
      <c r="E104" s="1"/>
      <c r="F104" s="1"/>
      <c r="AC104" s="82"/>
      <c r="XCS104"/>
      <c r="XCT104"/>
      <c r="XCU104"/>
      <c r="XCV104" s="1"/>
      <c r="XCW104" s="1"/>
      <c r="XCX104" s="1"/>
      <c r="XCY104" s="1"/>
      <c r="XCZ104" s="1"/>
      <c r="XDA104" s="1"/>
    </row>
    <row r="105" s="4" customFormat="1" spans="1:16329">
      <c r="A105" s="5"/>
      <c r="B105" s="6"/>
      <c r="C105" s="7"/>
      <c r="D105" s="7"/>
      <c r="E105" s="1"/>
      <c r="F105" s="1"/>
      <c r="AC105" s="82"/>
      <c r="XCS105"/>
      <c r="XCT105"/>
      <c r="XCU105"/>
      <c r="XCV105" s="1"/>
      <c r="XCW105" s="1"/>
      <c r="XCX105" s="1"/>
      <c r="XCY105" s="1"/>
      <c r="XCZ105" s="1"/>
      <c r="XDA105" s="1"/>
    </row>
    <row r="106" s="4" customFormat="1" spans="1:16329">
      <c r="A106" s="5"/>
      <c r="B106" s="6"/>
      <c r="C106" s="7"/>
      <c r="D106" s="7"/>
      <c r="E106" s="1"/>
      <c r="F106" s="1"/>
      <c r="AC106" s="82"/>
      <c r="XCS106"/>
      <c r="XCT106"/>
      <c r="XCU106"/>
      <c r="XCV106" s="1"/>
      <c r="XCW106" s="1"/>
      <c r="XCX106" s="1"/>
      <c r="XCY106" s="1"/>
      <c r="XCZ106" s="1"/>
      <c r="XDA106" s="1"/>
    </row>
    <row r="107" s="4" customFormat="1" spans="1:16329">
      <c r="A107" s="5"/>
      <c r="B107" s="6"/>
      <c r="C107" s="7"/>
      <c r="D107" s="7"/>
      <c r="E107" s="1"/>
      <c r="F107" s="1"/>
      <c r="AC107" s="82"/>
      <c r="XCS107"/>
      <c r="XCT107"/>
      <c r="XCU107"/>
      <c r="XCV107" s="1"/>
      <c r="XCW107" s="1"/>
      <c r="XCX107" s="1"/>
      <c r="XCY107" s="1"/>
      <c r="XCZ107" s="1"/>
      <c r="XDA107" s="1"/>
    </row>
    <row r="108" s="4" customFormat="1" spans="1:16329">
      <c r="A108" s="5"/>
      <c r="B108" s="6"/>
      <c r="C108" s="7"/>
      <c r="D108" s="7"/>
      <c r="E108" s="1"/>
      <c r="F108" s="1"/>
      <c r="AC108" s="82"/>
      <c r="XCS108"/>
      <c r="XCT108"/>
      <c r="XCU108"/>
      <c r="XCV108" s="1"/>
      <c r="XCW108" s="1"/>
      <c r="XCX108" s="1"/>
      <c r="XCY108" s="1"/>
      <c r="XCZ108" s="1"/>
      <c r="XDA108" s="1"/>
    </row>
    <row r="109" s="4" customFormat="1" spans="1:16329">
      <c r="A109" s="5"/>
      <c r="B109" s="6"/>
      <c r="C109" s="7"/>
      <c r="D109" s="7"/>
      <c r="E109" s="1"/>
      <c r="F109" s="1"/>
      <c r="AC109" s="82"/>
      <c r="XCS109"/>
      <c r="XCT109"/>
      <c r="XCU109"/>
      <c r="XCV109" s="1"/>
      <c r="XCW109" s="1"/>
      <c r="XCX109" s="1"/>
      <c r="XCY109" s="1"/>
      <c r="XCZ109" s="1"/>
      <c r="XDA109" s="1"/>
    </row>
    <row r="110" s="4" customFormat="1" spans="1:16329">
      <c r="A110" s="5"/>
      <c r="B110" s="6"/>
      <c r="C110" s="7"/>
      <c r="D110" s="7"/>
      <c r="E110" s="1"/>
      <c r="F110" s="1"/>
      <c r="AC110" s="82"/>
      <c r="XCS110"/>
      <c r="XCT110"/>
      <c r="XCU110"/>
      <c r="XCV110" s="1"/>
      <c r="XCW110" s="1"/>
      <c r="XCX110" s="1"/>
      <c r="XCY110" s="1"/>
      <c r="XCZ110" s="1"/>
      <c r="XDA110" s="1"/>
    </row>
    <row r="111" s="4" customFormat="1" spans="1:16329">
      <c r="A111" s="5"/>
      <c r="B111" s="6"/>
      <c r="C111" s="7"/>
      <c r="D111" s="7"/>
      <c r="E111" s="1"/>
      <c r="F111" s="1"/>
      <c r="AC111" s="82"/>
      <c r="XCS111"/>
      <c r="XCT111"/>
      <c r="XCU111"/>
      <c r="XCV111" s="1"/>
      <c r="XCW111" s="1"/>
      <c r="XCX111" s="1"/>
      <c r="XCY111" s="1"/>
      <c r="XCZ111" s="1"/>
      <c r="XDA111" s="1"/>
    </row>
    <row r="112" s="4" customFormat="1" spans="1:16329">
      <c r="A112" s="5"/>
      <c r="B112" s="6"/>
      <c r="C112" s="7"/>
      <c r="D112" s="7"/>
      <c r="E112" s="1"/>
      <c r="F112" s="1"/>
      <c r="AC112" s="82"/>
      <c r="XCS112"/>
      <c r="XCT112"/>
      <c r="XCU112"/>
      <c r="XCV112" s="1"/>
      <c r="XCW112" s="1"/>
      <c r="XCX112" s="1"/>
      <c r="XCY112" s="1"/>
      <c r="XCZ112" s="1"/>
      <c r="XDA112" s="1"/>
    </row>
    <row r="113" s="4" customFormat="1" spans="1:16329">
      <c r="A113" s="5"/>
      <c r="B113" s="6"/>
      <c r="C113" s="7"/>
      <c r="D113" s="7"/>
      <c r="E113" s="1"/>
      <c r="F113" s="1"/>
      <c r="AC113" s="82"/>
      <c r="XCS113"/>
      <c r="XCT113"/>
      <c r="XCU113"/>
      <c r="XCV113" s="1"/>
      <c r="XCW113" s="1"/>
      <c r="XCX113" s="1"/>
      <c r="XCY113" s="1"/>
      <c r="XCZ113" s="1"/>
      <c r="XDA113" s="1"/>
    </row>
    <row r="114" s="4" customFormat="1" spans="1:16329">
      <c r="A114" s="5"/>
      <c r="B114" s="6"/>
      <c r="C114" s="7"/>
      <c r="D114" s="7"/>
      <c r="E114" s="1"/>
      <c r="F114" s="1"/>
      <c r="AC114" s="82"/>
      <c r="XCS114"/>
      <c r="XCT114"/>
      <c r="XCU114"/>
      <c r="XCV114" s="1"/>
      <c r="XCW114" s="1"/>
      <c r="XCX114" s="1"/>
      <c r="XCY114" s="1"/>
      <c r="XCZ114" s="1"/>
      <c r="XDA114" s="1"/>
    </row>
    <row r="115" s="4" customFormat="1" spans="1:16329">
      <c r="A115" s="5"/>
      <c r="B115" s="6"/>
      <c r="C115" s="7"/>
      <c r="D115" s="7"/>
      <c r="E115" s="1"/>
      <c r="F115" s="1"/>
      <c r="AC115" s="82"/>
      <c r="XCS115"/>
      <c r="XCT115"/>
      <c r="XCU115"/>
      <c r="XCV115" s="1"/>
      <c r="XCW115" s="1"/>
      <c r="XCX115" s="1"/>
      <c r="XCY115" s="1"/>
      <c r="XCZ115" s="1"/>
      <c r="XDA115" s="1"/>
    </row>
    <row r="116" s="4" customFormat="1" spans="1:16329">
      <c r="A116" s="5"/>
      <c r="B116" s="6"/>
      <c r="C116" s="7"/>
      <c r="D116" s="7"/>
      <c r="E116" s="1"/>
      <c r="F116" s="1"/>
      <c r="AC116" s="82"/>
      <c r="XCS116"/>
      <c r="XCT116"/>
      <c r="XCU116"/>
      <c r="XCV116" s="1"/>
      <c r="XCW116" s="1"/>
      <c r="XCX116" s="1"/>
      <c r="XCY116" s="1"/>
      <c r="XCZ116" s="1"/>
      <c r="XDA116" s="1"/>
    </row>
    <row r="117" s="4" customFormat="1" spans="1:16329">
      <c r="A117" s="5"/>
      <c r="B117" s="6"/>
      <c r="C117" s="7"/>
      <c r="D117" s="7"/>
      <c r="E117" s="1"/>
      <c r="F117" s="1"/>
      <c r="AC117" s="82"/>
      <c r="XCS117"/>
      <c r="XCT117"/>
      <c r="XCU117"/>
      <c r="XCV117" s="1"/>
      <c r="XCW117" s="1"/>
      <c r="XCX117" s="1"/>
      <c r="XCY117" s="1"/>
      <c r="XCZ117" s="1"/>
      <c r="XDA117" s="1"/>
    </row>
    <row r="118" s="4" customFormat="1" spans="1:16329">
      <c r="A118" s="5"/>
      <c r="B118" s="6"/>
      <c r="C118" s="7"/>
      <c r="D118" s="7"/>
      <c r="E118" s="1"/>
      <c r="F118" s="1"/>
      <c r="AC118" s="82"/>
      <c r="XCS118"/>
      <c r="XCT118"/>
      <c r="XCU118"/>
      <c r="XCV118" s="1"/>
      <c r="XCW118" s="1"/>
      <c r="XCX118" s="1"/>
      <c r="XCY118" s="1"/>
      <c r="XCZ118" s="1"/>
      <c r="XDA118" s="1"/>
    </row>
    <row r="119" s="4" customFormat="1" spans="1:16329">
      <c r="A119" s="5"/>
      <c r="B119" s="6"/>
      <c r="C119" s="7"/>
      <c r="D119" s="7"/>
      <c r="E119" s="1"/>
      <c r="F119" s="1"/>
      <c r="AC119" s="82"/>
      <c r="XCS119"/>
      <c r="XCT119"/>
      <c r="XCU119"/>
      <c r="XCV119" s="1"/>
      <c r="XCW119" s="1"/>
      <c r="XCX119" s="1"/>
      <c r="XCY119" s="1"/>
      <c r="XCZ119" s="1"/>
      <c r="XDA119" s="1"/>
    </row>
    <row r="120" s="4" customFormat="1" spans="1:16329">
      <c r="A120" s="5"/>
      <c r="B120" s="6"/>
      <c r="C120" s="7"/>
      <c r="D120" s="7"/>
      <c r="E120" s="1"/>
      <c r="F120" s="1"/>
      <c r="AC120" s="82"/>
      <c r="XCS120"/>
      <c r="XCT120"/>
      <c r="XCU120"/>
      <c r="XCV120" s="1"/>
      <c r="XCW120" s="1"/>
      <c r="XCX120" s="1"/>
      <c r="XCY120" s="1"/>
      <c r="XCZ120" s="1"/>
      <c r="XDA120" s="1"/>
    </row>
    <row r="121" s="4" customFormat="1" spans="1:16329">
      <c r="A121" s="5"/>
      <c r="B121" s="6"/>
      <c r="C121" s="7"/>
      <c r="D121" s="7"/>
      <c r="E121" s="1"/>
      <c r="F121" s="1"/>
      <c r="AC121" s="82"/>
      <c r="XCS121"/>
      <c r="XCT121"/>
      <c r="XCU121"/>
      <c r="XCV121" s="1"/>
      <c r="XCW121" s="1"/>
      <c r="XCX121" s="1"/>
      <c r="XCY121" s="1"/>
      <c r="XCZ121" s="1"/>
      <c r="XDA121" s="1"/>
    </row>
    <row r="122" s="4" customFormat="1" spans="1:16329">
      <c r="A122" s="5"/>
      <c r="B122" s="6"/>
      <c r="C122" s="7"/>
      <c r="D122" s="7"/>
      <c r="E122" s="1"/>
      <c r="F122" s="1"/>
      <c r="AC122" s="82"/>
      <c r="XCS122"/>
      <c r="XCT122"/>
      <c r="XCU122"/>
      <c r="XCV122" s="1"/>
      <c r="XCW122" s="1"/>
      <c r="XCX122" s="1"/>
      <c r="XCY122" s="1"/>
      <c r="XCZ122" s="1"/>
      <c r="XDA122" s="1"/>
    </row>
    <row r="123" s="4" customFormat="1" spans="1:16329">
      <c r="A123" s="5"/>
      <c r="B123" s="6"/>
      <c r="C123" s="7"/>
      <c r="D123" s="7"/>
      <c r="E123" s="1"/>
      <c r="F123" s="1"/>
      <c r="AC123" s="82"/>
      <c r="XCS123"/>
      <c r="XCT123"/>
      <c r="XCU123"/>
      <c r="XCV123" s="1"/>
      <c r="XCW123" s="1"/>
      <c r="XCX123" s="1"/>
      <c r="XCY123" s="1"/>
      <c r="XCZ123" s="1"/>
      <c r="XDA123" s="1"/>
    </row>
    <row r="124" s="4" customFormat="1" spans="1:16329">
      <c r="A124" s="5"/>
      <c r="B124" s="6"/>
      <c r="C124" s="7"/>
      <c r="D124" s="7"/>
      <c r="E124" s="1"/>
      <c r="F124" s="1"/>
      <c r="AC124" s="82"/>
      <c r="XCS124"/>
      <c r="XCT124"/>
      <c r="XCU124"/>
      <c r="XCV124" s="1"/>
      <c r="XCW124" s="1"/>
      <c r="XCX124" s="1"/>
      <c r="XCY124" s="1"/>
      <c r="XCZ124" s="1"/>
      <c r="XDA124" s="1"/>
    </row>
    <row r="125" s="4" customFormat="1" spans="1:16329">
      <c r="A125" s="5"/>
      <c r="B125" s="6"/>
      <c r="C125" s="7"/>
      <c r="D125" s="7"/>
      <c r="E125" s="1"/>
      <c r="F125" s="1"/>
      <c r="AC125" s="82"/>
      <c r="XCS125"/>
      <c r="XCT125"/>
      <c r="XCU125"/>
      <c r="XCV125" s="1"/>
      <c r="XCW125" s="1"/>
      <c r="XCX125" s="1"/>
      <c r="XCY125" s="1"/>
      <c r="XCZ125" s="1"/>
      <c r="XDA125" s="1"/>
    </row>
    <row r="126" s="4" customFormat="1" spans="1:16329">
      <c r="A126" s="5"/>
      <c r="B126" s="6"/>
      <c r="C126" s="7"/>
      <c r="D126" s="7"/>
      <c r="E126" s="1"/>
      <c r="F126" s="1"/>
      <c r="AC126" s="82"/>
      <c r="XCS126"/>
      <c r="XCT126"/>
      <c r="XCU126"/>
      <c r="XCV126" s="1"/>
      <c r="XCW126" s="1"/>
      <c r="XCX126" s="1"/>
      <c r="XCY126" s="1"/>
      <c r="XCZ126" s="1"/>
      <c r="XDA126" s="1"/>
    </row>
    <row r="127" s="4" customFormat="1" spans="1:16329">
      <c r="A127" s="5"/>
      <c r="B127" s="6"/>
      <c r="C127" s="7"/>
      <c r="D127" s="7"/>
      <c r="E127" s="1"/>
      <c r="F127" s="1"/>
      <c r="AC127" s="82"/>
      <c r="XCS127"/>
      <c r="XCT127"/>
      <c r="XCU127"/>
      <c r="XCV127" s="1"/>
      <c r="XCW127" s="1"/>
      <c r="XCX127" s="1"/>
      <c r="XCY127" s="1"/>
      <c r="XCZ127" s="1"/>
      <c r="XDA127" s="1"/>
    </row>
    <row r="128" s="4" customFormat="1" spans="1:16329">
      <c r="A128" s="5"/>
      <c r="B128" s="6"/>
      <c r="C128" s="7"/>
      <c r="D128" s="7"/>
      <c r="E128" s="1"/>
      <c r="F128" s="1"/>
      <c r="AC128" s="82"/>
      <c r="XCS128"/>
      <c r="XCT128"/>
      <c r="XCU128"/>
      <c r="XCV128" s="1"/>
      <c r="XCW128" s="1"/>
      <c r="XCX128" s="1"/>
      <c r="XCY128" s="1"/>
      <c r="XCZ128" s="1"/>
      <c r="XDA128" s="1"/>
    </row>
    <row r="129" s="4" customFormat="1" spans="1:16329">
      <c r="A129" s="5"/>
      <c r="B129" s="6"/>
      <c r="C129" s="7"/>
      <c r="D129" s="7"/>
      <c r="E129" s="1"/>
      <c r="F129" s="1"/>
      <c r="AC129" s="82"/>
      <c r="XCS129"/>
      <c r="XCT129"/>
      <c r="XCU129"/>
      <c r="XCV129" s="1"/>
      <c r="XCW129" s="1"/>
      <c r="XCX129" s="1"/>
      <c r="XCY129" s="1"/>
      <c r="XCZ129" s="1"/>
      <c r="XDA129" s="1"/>
    </row>
    <row r="130" s="4" customFormat="1" spans="1:16329">
      <c r="A130" s="5"/>
      <c r="B130" s="6"/>
      <c r="C130" s="7"/>
      <c r="D130" s="7"/>
      <c r="E130" s="1"/>
      <c r="F130" s="1"/>
      <c r="AC130" s="82"/>
      <c r="XCS130"/>
      <c r="XCT130"/>
      <c r="XCU130"/>
      <c r="XCV130" s="1"/>
      <c r="XCW130" s="1"/>
      <c r="XCX130" s="1"/>
      <c r="XCY130" s="1"/>
      <c r="XCZ130" s="1"/>
      <c r="XDA130" s="1"/>
    </row>
    <row r="131" s="4" customFormat="1" spans="1:16329">
      <c r="A131" s="5"/>
      <c r="B131" s="6"/>
      <c r="C131" s="7"/>
      <c r="D131" s="7"/>
      <c r="E131" s="1"/>
      <c r="F131" s="1"/>
      <c r="AC131" s="82"/>
      <c r="XCS131"/>
      <c r="XCT131"/>
      <c r="XCU131"/>
      <c r="XCV131" s="1"/>
      <c r="XCW131" s="1"/>
      <c r="XCX131" s="1"/>
      <c r="XCY131" s="1"/>
      <c r="XCZ131" s="1"/>
      <c r="XDA131" s="1"/>
    </row>
    <row r="132" s="4" customFormat="1" spans="1:16329">
      <c r="A132" s="5"/>
      <c r="B132" s="6"/>
      <c r="C132" s="7"/>
      <c r="D132" s="7"/>
      <c r="E132" s="1"/>
      <c r="F132" s="1"/>
      <c r="AC132" s="7"/>
      <c r="AD132" s="1"/>
      <c r="XCS132"/>
      <c r="XCT132"/>
      <c r="XCU132"/>
      <c r="XCV132" s="1"/>
      <c r="XCW132" s="1"/>
      <c r="XCX132" s="1"/>
      <c r="XCY132" s="1"/>
      <c r="XCZ132" s="1"/>
      <c r="XDA132" s="1"/>
    </row>
  </sheetData>
  <mergeCells count="3">
    <mergeCell ref="A1:F1"/>
    <mergeCell ref="A2:F2"/>
    <mergeCell ref="A19:B19"/>
  </mergeCells>
  <pageMargins left="0.75" right="0.75" top="0.236111111111111" bottom="1" header="0.118055555555556" footer="0.5"/>
  <pageSetup paperSize="9" orientation="landscape"/>
  <headerFooter/>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XCL131"/>
  <sheetViews>
    <sheetView workbookViewId="0">
      <pane xSplit="2" ySplit="3" topLeftCell="S6" activePane="bottomRight" state="frozen"/>
      <selection/>
      <selection pane="topRight"/>
      <selection pane="bottomLeft"/>
      <selection pane="bottomRight" activeCell="A1" sqref="$A1:$XFD104857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375" style="1" customWidth="1"/>
    <col min="8" max="8" width="9" style="7"/>
    <col min="9" max="9" width="9" style="1"/>
    <col min="10" max="10" width="4.375" style="1" customWidth="1"/>
    <col min="11" max="12" width="9" style="1"/>
    <col min="13" max="13" width="4" style="1" customWidth="1"/>
    <col min="14" max="15" width="9" style="1"/>
    <col min="16" max="16" width="4.125" style="1" customWidth="1"/>
    <col min="17" max="18" width="9" style="1"/>
    <col min="19" max="19" width="4.375" style="1" customWidth="1"/>
    <col min="20" max="21" width="9" style="1"/>
    <col min="22" max="22" width="2.75" style="1" customWidth="1"/>
    <col min="23" max="24" width="9" style="1"/>
    <col min="25" max="25" width="2.625" style="1" customWidth="1"/>
    <col min="26" max="27" width="9" style="1"/>
    <col min="28" max="28" width="1.875" style="1" customWidth="1"/>
    <col min="29" max="16305" width="9" style="1"/>
    <col min="16309" max="16384" width="9" style="1"/>
  </cols>
  <sheetData>
    <row r="1" s="1" customFormat="1" ht="17" customHeight="1" spans="1:8">
      <c r="A1" s="7"/>
      <c r="B1" s="8"/>
      <c r="C1" s="7"/>
      <c r="D1" s="7"/>
      <c r="E1" s="7"/>
      <c r="F1" s="7"/>
      <c r="H1" s="7"/>
    </row>
    <row r="2" s="1" customFormat="1" ht="39.15" customHeight="1" spans="1:8">
      <c r="A2" s="9" t="s">
        <v>699</v>
      </c>
      <c r="B2" s="10"/>
      <c r="C2" s="11"/>
      <c r="D2" s="11"/>
      <c r="E2" s="11"/>
      <c r="F2" s="11"/>
      <c r="H2" s="7"/>
    </row>
    <row r="3" s="2" customFormat="1" ht="28.75" customHeight="1" spans="1:33">
      <c r="A3" s="12" t="s">
        <v>1</v>
      </c>
      <c r="B3" s="13" t="s">
        <v>2</v>
      </c>
      <c r="C3" s="14" t="s">
        <v>3</v>
      </c>
      <c r="D3" s="14" t="s">
        <v>4</v>
      </c>
      <c r="E3" s="12" t="s">
        <v>5</v>
      </c>
      <c r="F3" s="12" t="s">
        <v>6</v>
      </c>
      <c r="H3" s="44">
        <v>1</v>
      </c>
      <c r="I3" s="35" t="s">
        <v>700</v>
      </c>
      <c r="K3" s="33">
        <v>2</v>
      </c>
      <c r="L3" s="35" t="s">
        <v>701</v>
      </c>
      <c r="N3" s="33">
        <v>3</v>
      </c>
      <c r="O3" s="35" t="s">
        <v>702</v>
      </c>
      <c r="Q3" s="33">
        <v>4</v>
      </c>
      <c r="R3" s="16" t="s">
        <v>703</v>
      </c>
      <c r="T3" s="33">
        <v>5</v>
      </c>
      <c r="U3" s="35" t="s">
        <v>704</v>
      </c>
      <c r="W3" s="33">
        <v>6</v>
      </c>
      <c r="X3" s="16" t="s">
        <v>705</v>
      </c>
      <c r="Z3" s="33">
        <v>7</v>
      </c>
      <c r="AA3" s="16" t="s">
        <v>706</v>
      </c>
      <c r="AC3" s="33">
        <v>8</v>
      </c>
      <c r="AD3" s="16" t="s">
        <v>707</v>
      </c>
      <c r="AF3" s="2" t="s">
        <v>708</v>
      </c>
      <c r="AG3" s="2" t="s">
        <v>709</v>
      </c>
    </row>
    <row r="4" s="3" customFormat="1" ht="33" customHeight="1" spans="1:33">
      <c r="A4" s="15">
        <v>1</v>
      </c>
      <c r="B4" s="16" t="s">
        <v>701</v>
      </c>
      <c r="C4" s="76">
        <f>15*90*19</f>
        <v>25650</v>
      </c>
      <c r="D4" s="18"/>
      <c r="E4" s="19"/>
      <c r="F4" s="20" t="s">
        <v>710</v>
      </c>
      <c r="H4" s="34" t="s">
        <v>52</v>
      </c>
      <c r="I4" s="34" t="s">
        <v>54</v>
      </c>
      <c r="K4" s="34" t="s">
        <v>52</v>
      </c>
      <c r="L4" s="34" t="s">
        <v>234</v>
      </c>
      <c r="N4" s="34" t="s">
        <v>52</v>
      </c>
      <c r="O4" s="34" t="s">
        <v>234</v>
      </c>
      <c r="Q4" s="34" t="s">
        <v>52</v>
      </c>
      <c r="R4" s="34" t="s">
        <v>54</v>
      </c>
      <c r="T4" s="34" t="s">
        <v>52</v>
      </c>
      <c r="U4" s="34" t="s">
        <v>234</v>
      </c>
      <c r="W4" s="34" t="s">
        <v>52</v>
      </c>
      <c r="X4" s="34" t="s">
        <v>54</v>
      </c>
      <c r="Z4" s="34" t="s">
        <v>52</v>
      </c>
      <c r="AA4" s="34" t="s">
        <v>54</v>
      </c>
      <c r="AC4" s="34" t="s">
        <v>52</v>
      </c>
      <c r="AD4" s="34" t="s">
        <v>54</v>
      </c>
      <c r="AF4" s="34" t="s">
        <v>52</v>
      </c>
      <c r="AG4" s="34" t="s">
        <v>53</v>
      </c>
    </row>
    <row r="5" s="3" customFormat="1" ht="40.75" customHeight="1" spans="1:33">
      <c r="A5" s="15">
        <v>2</v>
      </c>
      <c r="B5" s="16" t="s">
        <v>701</v>
      </c>
      <c r="C5" s="17"/>
      <c r="D5" s="18">
        <v>-100</v>
      </c>
      <c r="E5" s="19" t="s">
        <v>711</v>
      </c>
      <c r="F5" s="20"/>
      <c r="H5" s="2" t="s">
        <v>108</v>
      </c>
      <c r="I5" s="3">
        <f t="shared" ref="I5:I23" si="0">15*90</f>
        <v>1350</v>
      </c>
      <c r="K5" s="34" t="s">
        <v>210</v>
      </c>
      <c r="L5" s="34">
        <v>-100</v>
      </c>
      <c r="N5" s="34" t="s">
        <v>579</v>
      </c>
      <c r="O5" s="34">
        <v>-50</v>
      </c>
      <c r="Q5" s="3" t="s">
        <v>194</v>
      </c>
      <c r="R5" s="7">
        <v>200</v>
      </c>
      <c r="T5" s="34" t="s">
        <v>89</v>
      </c>
      <c r="U5" s="34">
        <v>-50</v>
      </c>
      <c r="W5" s="3" t="s">
        <v>649</v>
      </c>
      <c r="X5" s="7">
        <v>6600</v>
      </c>
      <c r="Z5" s="3" t="s">
        <v>97</v>
      </c>
      <c r="AA5" s="7">
        <v>500</v>
      </c>
      <c r="AC5" s="3" t="s">
        <v>259</v>
      </c>
      <c r="AD5" s="7">
        <v>300</v>
      </c>
      <c r="AF5" s="3" t="s">
        <v>319</v>
      </c>
      <c r="AG5" s="3">
        <v>1350</v>
      </c>
    </row>
    <row r="6" s="3" customFormat="1" ht="40.75" customHeight="1" spans="1:33">
      <c r="A6" s="15">
        <v>3</v>
      </c>
      <c r="B6" s="16" t="s">
        <v>702</v>
      </c>
      <c r="C6" s="17"/>
      <c r="D6" s="18">
        <v>-150</v>
      </c>
      <c r="E6" s="19" t="s">
        <v>712</v>
      </c>
      <c r="F6" s="20"/>
      <c r="H6" s="2" t="s">
        <v>97</v>
      </c>
      <c r="I6" s="3">
        <f t="shared" si="0"/>
        <v>1350</v>
      </c>
      <c r="L6" s="2">
        <f ca="1">SUM(L5:L6)</f>
        <v>-100</v>
      </c>
      <c r="N6" s="12" t="s">
        <v>401</v>
      </c>
      <c r="O6" s="34">
        <v>-50</v>
      </c>
      <c r="Q6" s="3" t="s">
        <v>456</v>
      </c>
      <c r="R6" s="7">
        <v>200</v>
      </c>
      <c r="T6" s="12" t="s">
        <v>108</v>
      </c>
      <c r="U6" s="34">
        <v>-50</v>
      </c>
      <c r="X6" s="3">
        <f>SUM(X5:X5)</f>
        <v>6600</v>
      </c>
      <c r="Z6" s="3" t="s">
        <v>108</v>
      </c>
      <c r="AA6" s="2">
        <v>500</v>
      </c>
      <c r="AC6" s="3" t="s">
        <v>271</v>
      </c>
      <c r="AD6" s="2">
        <v>300</v>
      </c>
      <c r="AF6" s="3" t="s">
        <v>462</v>
      </c>
      <c r="AG6" s="3">
        <v>100</v>
      </c>
    </row>
    <row r="7" s="3" customFormat="1" ht="54" customHeight="1" spans="1:33">
      <c r="A7" s="15">
        <v>4</v>
      </c>
      <c r="B7" s="16" t="s">
        <v>713</v>
      </c>
      <c r="C7" s="17">
        <f>10*200+11*100</f>
        <v>3100</v>
      </c>
      <c r="D7" s="18"/>
      <c r="E7" s="19"/>
      <c r="F7" s="20" t="s">
        <v>714</v>
      </c>
      <c r="H7" s="2" t="s">
        <v>100</v>
      </c>
      <c r="I7" s="3">
        <f t="shared" si="0"/>
        <v>1350</v>
      </c>
      <c r="N7" s="26" t="s">
        <v>403</v>
      </c>
      <c r="O7" s="34">
        <v>-50</v>
      </c>
      <c r="Q7" s="3" t="s">
        <v>479</v>
      </c>
      <c r="R7" s="7">
        <v>200</v>
      </c>
      <c r="U7" s="3">
        <f ca="1">SUM(U5:U8)</f>
        <v>-100</v>
      </c>
      <c r="AA7" s="3">
        <f>SUM(AA5:AA6)</f>
        <v>1000</v>
      </c>
      <c r="AC7" s="3" t="s">
        <v>248</v>
      </c>
      <c r="AD7" s="2">
        <v>300</v>
      </c>
      <c r="AF7" s="3" t="s">
        <v>248</v>
      </c>
      <c r="AG7" s="3">
        <v>300</v>
      </c>
    </row>
    <row r="8" s="3" customFormat="1" ht="40.75" customHeight="1" spans="1:33">
      <c r="A8" s="15">
        <v>5</v>
      </c>
      <c r="B8" s="16"/>
      <c r="C8" s="17"/>
      <c r="D8" s="18">
        <v>-100</v>
      </c>
      <c r="E8" s="19" t="s">
        <v>715</v>
      </c>
      <c r="F8" s="20"/>
      <c r="H8" s="2" t="s">
        <v>96</v>
      </c>
      <c r="I8" s="3">
        <f t="shared" si="0"/>
        <v>1350</v>
      </c>
      <c r="O8" s="2">
        <f>SUM(O5:O7)</f>
        <v>-150</v>
      </c>
      <c r="Q8" s="3" t="s">
        <v>586</v>
      </c>
      <c r="R8" s="7">
        <v>200</v>
      </c>
      <c r="AD8" s="2">
        <f>SUM(AD5:AD7)</f>
        <v>900</v>
      </c>
      <c r="AF8" s="3" t="s">
        <v>212</v>
      </c>
      <c r="AG8" s="3">
        <v>100</v>
      </c>
    </row>
    <row r="9" s="3" customFormat="1" ht="57" customHeight="1" spans="1:33">
      <c r="A9" s="15">
        <v>6</v>
      </c>
      <c r="B9" s="16" t="s">
        <v>705</v>
      </c>
      <c r="C9" s="17">
        <v>6600</v>
      </c>
      <c r="D9" s="18"/>
      <c r="E9" s="19"/>
      <c r="F9" s="21" t="s">
        <v>716</v>
      </c>
      <c r="H9" s="2" t="s">
        <v>105</v>
      </c>
      <c r="I9" s="3">
        <f t="shared" si="0"/>
        <v>1350</v>
      </c>
      <c r="Q9" s="3" t="s">
        <v>495</v>
      </c>
      <c r="R9" s="7">
        <v>200</v>
      </c>
      <c r="AF9" s="3" t="s">
        <v>479</v>
      </c>
      <c r="AG9" s="3">
        <v>200</v>
      </c>
    </row>
    <row r="10" s="3" customFormat="1" ht="40.75" customHeight="1" spans="1:33">
      <c r="A10" s="15">
        <v>7</v>
      </c>
      <c r="B10" s="16" t="s">
        <v>717</v>
      </c>
      <c r="C10" s="17">
        <v>1000</v>
      </c>
      <c r="D10" s="18"/>
      <c r="E10" s="19"/>
      <c r="F10" s="21" t="s">
        <v>718</v>
      </c>
      <c r="H10" s="2" t="s">
        <v>104</v>
      </c>
      <c r="I10" s="3">
        <f t="shared" si="0"/>
        <v>1350</v>
      </c>
      <c r="Q10" s="62" t="s">
        <v>481</v>
      </c>
      <c r="R10" s="7">
        <v>200</v>
      </c>
      <c r="AF10" s="1" t="s">
        <v>76</v>
      </c>
      <c r="AG10" s="1">
        <v>1350</v>
      </c>
    </row>
    <row r="11" s="1" customFormat="1" ht="40.75" customHeight="1" spans="1:34">
      <c r="A11" s="15">
        <v>8</v>
      </c>
      <c r="B11" s="16" t="s">
        <v>707</v>
      </c>
      <c r="C11" s="17">
        <v>900</v>
      </c>
      <c r="D11" s="18"/>
      <c r="E11" s="19"/>
      <c r="F11" s="21" t="s">
        <v>719</v>
      </c>
      <c r="H11" s="2" t="s">
        <v>95</v>
      </c>
      <c r="I11" s="3">
        <f t="shared" si="0"/>
        <v>1350</v>
      </c>
      <c r="Q11" s="1" t="s">
        <v>204</v>
      </c>
      <c r="R11" s="7">
        <v>200</v>
      </c>
      <c r="AF11" s="1" t="s">
        <v>94</v>
      </c>
      <c r="AG11" s="1">
        <v>1350</v>
      </c>
      <c r="AH11" s="3"/>
    </row>
    <row r="12" s="1" customFormat="1" ht="40.75" customHeight="1" spans="1:34">
      <c r="A12" s="15">
        <v>9</v>
      </c>
      <c r="B12" s="16"/>
      <c r="C12" s="17"/>
      <c r="D12" s="18"/>
      <c r="E12" s="19"/>
      <c r="F12" s="21"/>
      <c r="H12" s="7" t="s">
        <v>76</v>
      </c>
      <c r="I12" s="3">
        <f t="shared" si="0"/>
        <v>1350</v>
      </c>
      <c r="Q12" s="1" t="s">
        <v>595</v>
      </c>
      <c r="R12" s="7">
        <v>200</v>
      </c>
      <c r="AF12" s="1" t="s">
        <v>649</v>
      </c>
      <c r="AG12" s="1">
        <v>6600</v>
      </c>
      <c r="AH12" s="3"/>
    </row>
    <row r="13" s="1" customFormat="1" ht="40.75" customHeight="1" spans="1:34">
      <c r="A13" s="15">
        <v>10</v>
      </c>
      <c r="B13" s="22"/>
      <c r="C13" s="17"/>
      <c r="D13" s="18"/>
      <c r="E13" s="19"/>
      <c r="F13" s="20"/>
      <c r="H13" s="7" t="s">
        <v>83</v>
      </c>
      <c r="I13" s="3">
        <f t="shared" si="0"/>
        <v>1350</v>
      </c>
      <c r="Q13" s="1" t="s">
        <v>466</v>
      </c>
      <c r="R13" s="7">
        <v>200</v>
      </c>
      <c r="AF13" s="1" t="s">
        <v>586</v>
      </c>
      <c r="AG13" s="1">
        <v>200</v>
      </c>
      <c r="AH13" s="3"/>
    </row>
    <row r="14" s="1" customFormat="1" ht="30" customHeight="1" spans="1:34">
      <c r="A14" s="15">
        <v>11</v>
      </c>
      <c r="B14" s="22"/>
      <c r="C14" s="17"/>
      <c r="D14" s="18"/>
      <c r="E14" s="19"/>
      <c r="F14" s="20"/>
      <c r="H14" s="7" t="s">
        <v>69</v>
      </c>
      <c r="I14" s="3">
        <f t="shared" si="0"/>
        <v>1350</v>
      </c>
      <c r="Q14" s="37" t="s">
        <v>720</v>
      </c>
      <c r="R14" s="84">
        <v>200</v>
      </c>
      <c r="AF14" s="1" t="s">
        <v>91</v>
      </c>
      <c r="AG14" s="1">
        <v>1350</v>
      </c>
      <c r="AH14" s="3"/>
    </row>
    <row r="15" s="1" customFormat="1" ht="28" customHeight="1" spans="1:34">
      <c r="A15" s="23" t="s">
        <v>12</v>
      </c>
      <c r="B15" s="24"/>
      <c r="C15" s="25">
        <f>SUM(C4:C14)</f>
        <v>37250</v>
      </c>
      <c r="D15" s="25">
        <f>SUM(D4:D14)</f>
        <v>-350</v>
      </c>
      <c r="E15" s="26"/>
      <c r="F15" s="26"/>
      <c r="H15" s="7" t="s">
        <v>64</v>
      </c>
      <c r="I15" s="3">
        <f t="shared" si="0"/>
        <v>1350</v>
      </c>
      <c r="Q15" s="1" t="s">
        <v>491</v>
      </c>
      <c r="R15" s="1">
        <v>100</v>
      </c>
      <c r="AF15" s="1" t="s">
        <v>403</v>
      </c>
      <c r="AG15" s="1">
        <v>-50</v>
      </c>
      <c r="AH15" s="3"/>
    </row>
    <row r="16" s="1" customFormat="1" ht="27" customHeight="1" spans="1:34">
      <c r="A16" s="2"/>
      <c r="B16" s="27"/>
      <c r="C16" s="28"/>
      <c r="D16" s="28"/>
      <c r="E16" s="29"/>
      <c r="F16" s="3"/>
      <c r="H16" s="7" t="s">
        <v>89</v>
      </c>
      <c r="I16" s="3">
        <f t="shared" si="0"/>
        <v>1350</v>
      </c>
      <c r="Q16" s="1" t="s">
        <v>212</v>
      </c>
      <c r="R16" s="1">
        <v>100</v>
      </c>
      <c r="AF16" s="1" t="s">
        <v>440</v>
      </c>
      <c r="AG16" s="1">
        <v>100</v>
      </c>
      <c r="AH16" s="3"/>
    </row>
    <row r="17" s="1" customFormat="1" ht="27" customHeight="1" spans="1:34">
      <c r="A17" s="5"/>
      <c r="B17" s="6"/>
      <c r="C17" s="30" t="s">
        <v>13</v>
      </c>
      <c r="D17" s="30" t="s">
        <v>242</v>
      </c>
      <c r="E17" s="31" t="s">
        <v>355</v>
      </c>
      <c r="F17" s="30" t="s">
        <v>16</v>
      </c>
      <c r="H17" s="7" t="s">
        <v>209</v>
      </c>
      <c r="I17" s="3">
        <f t="shared" si="0"/>
        <v>1350</v>
      </c>
      <c r="Q17" s="1" t="s">
        <v>317</v>
      </c>
      <c r="R17" s="1">
        <v>100</v>
      </c>
      <c r="AF17" s="1" t="s">
        <v>456</v>
      </c>
      <c r="AG17" s="1">
        <v>200</v>
      </c>
      <c r="AH17" s="3"/>
    </row>
    <row r="18" s="1" customFormat="1" ht="27" customHeight="1" spans="1:34">
      <c r="A18" s="5"/>
      <c r="B18" s="6"/>
      <c r="C18" s="32">
        <f>C15+D15</f>
        <v>36900</v>
      </c>
      <c r="D18" s="7"/>
      <c r="H18" s="7" t="s">
        <v>356</v>
      </c>
      <c r="I18" s="3">
        <f t="shared" si="0"/>
        <v>1350</v>
      </c>
      <c r="Q18" s="1" t="s">
        <v>220</v>
      </c>
      <c r="R18" s="1">
        <v>100</v>
      </c>
      <c r="AF18" s="1" t="s">
        <v>64</v>
      </c>
      <c r="AG18" s="1">
        <v>1350</v>
      </c>
      <c r="AH18" s="3"/>
    </row>
    <row r="19" s="1" customFormat="1" ht="27" customHeight="1" spans="1:34">
      <c r="A19" s="5"/>
      <c r="B19" s="6"/>
      <c r="C19" s="7"/>
      <c r="D19" s="7"/>
      <c r="H19" s="7" t="s">
        <v>344</v>
      </c>
      <c r="I19" s="3">
        <f t="shared" si="0"/>
        <v>1350</v>
      </c>
      <c r="Q19" s="1" t="s">
        <v>440</v>
      </c>
      <c r="R19" s="1">
        <v>100</v>
      </c>
      <c r="AF19" s="1" t="s">
        <v>344</v>
      </c>
      <c r="AG19" s="1">
        <v>1350</v>
      </c>
      <c r="AH19" s="3"/>
    </row>
    <row r="20" s="1" customFormat="1" ht="27" customHeight="1" spans="1:34">
      <c r="A20" s="5"/>
      <c r="B20" s="6"/>
      <c r="C20" s="7"/>
      <c r="D20" s="7"/>
      <c r="H20" s="7" t="s">
        <v>319</v>
      </c>
      <c r="I20" s="3">
        <f t="shared" si="0"/>
        <v>1350</v>
      </c>
      <c r="Q20" s="1" t="s">
        <v>496</v>
      </c>
      <c r="R20" s="1">
        <v>100</v>
      </c>
      <c r="AF20" s="1" t="s">
        <v>317</v>
      </c>
      <c r="AG20" s="1">
        <v>100</v>
      </c>
      <c r="AH20" s="3"/>
    </row>
    <row r="21" s="1" customFormat="1" ht="27" customHeight="1" spans="1:34">
      <c r="A21" s="5"/>
      <c r="B21" s="6"/>
      <c r="C21" s="7"/>
      <c r="D21" s="7"/>
      <c r="H21" s="7" t="s">
        <v>364</v>
      </c>
      <c r="I21" s="3">
        <f t="shared" si="0"/>
        <v>1350</v>
      </c>
      <c r="Q21" s="1" t="s">
        <v>634</v>
      </c>
      <c r="R21" s="1">
        <v>100</v>
      </c>
      <c r="AF21" s="1" t="s">
        <v>209</v>
      </c>
      <c r="AG21" s="1">
        <v>1350</v>
      </c>
      <c r="AH21" s="3"/>
    </row>
    <row r="22" s="1" customFormat="1" ht="27" customHeight="1" spans="1:34">
      <c r="A22" s="5"/>
      <c r="B22" s="6"/>
      <c r="C22" s="7"/>
      <c r="D22" s="7"/>
      <c r="H22" s="7" t="s">
        <v>91</v>
      </c>
      <c r="I22" s="3">
        <f t="shared" si="0"/>
        <v>1350</v>
      </c>
      <c r="Q22" s="1" t="s">
        <v>462</v>
      </c>
      <c r="R22" s="1">
        <v>100</v>
      </c>
      <c r="AF22" s="1" t="s">
        <v>69</v>
      </c>
      <c r="AG22" s="1">
        <v>1350</v>
      </c>
      <c r="AH22" s="3"/>
    </row>
    <row r="23" s="1" customFormat="1" ht="27" customHeight="1" spans="1:34">
      <c r="A23" s="5"/>
      <c r="B23" s="6"/>
      <c r="C23" s="7"/>
      <c r="D23" s="7"/>
      <c r="H23" s="7" t="s">
        <v>94</v>
      </c>
      <c r="I23" s="83">
        <f t="shared" si="0"/>
        <v>1350</v>
      </c>
      <c r="Q23" s="1" t="s">
        <v>210</v>
      </c>
      <c r="R23" s="1">
        <v>100</v>
      </c>
      <c r="AF23" s="1" t="s">
        <v>83</v>
      </c>
      <c r="AG23" s="1">
        <v>1350</v>
      </c>
      <c r="AH23" s="3"/>
    </row>
    <row r="24" s="1" customFormat="1" ht="27" customHeight="1" spans="1:34">
      <c r="A24" s="5"/>
      <c r="B24" s="6"/>
      <c r="C24" s="7"/>
      <c r="D24" s="7"/>
      <c r="H24" s="7"/>
      <c r="I24" s="1">
        <f>SUM(I5:I23)</f>
        <v>25650</v>
      </c>
      <c r="Q24" s="1" t="s">
        <v>81</v>
      </c>
      <c r="R24" s="1">
        <v>100</v>
      </c>
      <c r="AF24" s="1" t="s">
        <v>89</v>
      </c>
      <c r="AG24" s="1">
        <v>1300</v>
      </c>
      <c r="AH24" s="3"/>
    </row>
    <row r="25" s="1" customFormat="1" ht="27" customHeight="1" spans="1:34">
      <c r="A25" s="5"/>
      <c r="B25" s="6"/>
      <c r="C25" s="7"/>
      <c r="D25" s="7"/>
      <c r="H25" s="7"/>
      <c r="Q25" s="1" t="s">
        <v>213</v>
      </c>
      <c r="R25" s="1">
        <v>100</v>
      </c>
      <c r="AF25" s="1" t="s">
        <v>97</v>
      </c>
      <c r="AG25" s="1">
        <v>1850</v>
      </c>
      <c r="AH25" s="3"/>
    </row>
    <row r="26" s="1" customFormat="1" spans="1:34">
      <c r="A26" s="5"/>
      <c r="B26" s="6"/>
      <c r="C26" s="7"/>
      <c r="D26" s="7"/>
      <c r="H26" s="7"/>
      <c r="R26" s="1">
        <f>SUM(R5:R25)</f>
        <v>3100</v>
      </c>
      <c r="AF26" s="1" t="s">
        <v>108</v>
      </c>
      <c r="AG26" s="1">
        <v>1800</v>
      </c>
      <c r="AH26" s="3"/>
    </row>
    <row r="27" s="1" customFormat="1" spans="1:34">
      <c r="A27" s="5"/>
      <c r="B27" s="6"/>
      <c r="C27" s="7"/>
      <c r="D27" s="7"/>
      <c r="H27" s="7"/>
      <c r="AF27" s="1" t="s">
        <v>595</v>
      </c>
      <c r="AG27" s="1">
        <v>200</v>
      </c>
      <c r="AH27" s="3"/>
    </row>
    <row r="28" s="1" customFormat="1" spans="1:34">
      <c r="A28" s="5"/>
      <c r="B28" s="6"/>
      <c r="C28" s="7"/>
      <c r="D28" s="7"/>
      <c r="H28" s="7"/>
      <c r="AF28" s="1" t="s">
        <v>210</v>
      </c>
      <c r="AG28" s="1">
        <v>0</v>
      </c>
      <c r="AH28" s="3"/>
    </row>
    <row r="29" s="1" customFormat="1" spans="1:34">
      <c r="A29" s="5"/>
      <c r="B29" s="6"/>
      <c r="C29" s="7"/>
      <c r="D29" s="7"/>
      <c r="H29" s="7"/>
      <c r="AF29" s="1" t="s">
        <v>95</v>
      </c>
      <c r="AG29" s="1">
        <v>1350</v>
      </c>
      <c r="AH29" s="3"/>
    </row>
    <row r="30" s="1" customFormat="1" spans="1:34">
      <c r="A30" s="5"/>
      <c r="B30" s="6"/>
      <c r="C30" s="7"/>
      <c r="D30" s="7"/>
      <c r="H30" s="7"/>
      <c r="AF30" s="37" t="s">
        <v>481</v>
      </c>
      <c r="AG30" s="1">
        <v>200</v>
      </c>
      <c r="AH30" s="3"/>
    </row>
    <row r="31" s="1" customFormat="1" spans="1:34">
      <c r="A31" s="5"/>
      <c r="B31" s="6"/>
      <c r="C31" s="7"/>
      <c r="D31" s="7"/>
      <c r="H31" s="7"/>
      <c r="AF31" s="1" t="s">
        <v>401</v>
      </c>
      <c r="AG31" s="1">
        <v>-50</v>
      </c>
      <c r="AH31" s="3"/>
    </row>
    <row r="32" s="1" customFormat="1" spans="1:34">
      <c r="A32" s="5"/>
      <c r="B32" s="6"/>
      <c r="C32" s="7"/>
      <c r="D32" s="7"/>
      <c r="H32" s="7"/>
      <c r="AF32" s="1" t="s">
        <v>356</v>
      </c>
      <c r="AG32" s="1">
        <v>1350</v>
      </c>
      <c r="AH32" s="3"/>
    </row>
    <row r="33" s="1" customFormat="1" spans="1:34">
      <c r="A33" s="5"/>
      <c r="B33" s="6"/>
      <c r="C33" s="7"/>
      <c r="D33" s="7"/>
      <c r="H33" s="7"/>
      <c r="AF33" s="1" t="s">
        <v>105</v>
      </c>
      <c r="AG33" s="1">
        <v>1350</v>
      </c>
      <c r="AH33" s="3"/>
    </row>
    <row r="34" s="1" customFormat="1" spans="1:34">
      <c r="A34" s="5"/>
      <c r="B34" s="6"/>
      <c r="C34" s="7"/>
      <c r="D34" s="7"/>
      <c r="H34" s="7"/>
      <c r="AF34" s="4" t="s">
        <v>496</v>
      </c>
      <c r="AG34" s="4">
        <v>100</v>
      </c>
      <c r="AH34" s="3"/>
    </row>
    <row r="35" s="1" customFormat="1" spans="1:34">
      <c r="A35" s="5"/>
      <c r="B35" s="6"/>
      <c r="C35" s="7"/>
      <c r="D35" s="7"/>
      <c r="H35" s="7"/>
      <c r="AF35" s="4" t="s">
        <v>466</v>
      </c>
      <c r="AG35" s="4">
        <v>200</v>
      </c>
      <c r="AH35" s="3"/>
    </row>
    <row r="36" s="4" customFormat="1" spans="1:16314">
      <c r="A36" s="5"/>
      <c r="B36" s="6"/>
      <c r="C36" s="7"/>
      <c r="D36" s="7"/>
      <c r="E36" s="1"/>
      <c r="F36" s="1"/>
      <c r="H36" s="7"/>
      <c r="I36" s="1"/>
      <c r="AF36" s="4" t="s">
        <v>634</v>
      </c>
      <c r="AG36" s="4">
        <v>100</v>
      </c>
      <c r="AH36" s="3"/>
      <c r="XCD36"/>
      <c r="XCE36"/>
      <c r="XCF36"/>
      <c r="XCG36" s="1"/>
      <c r="XCH36" s="1"/>
      <c r="XCI36" s="1"/>
      <c r="XCJ36" s="1"/>
      <c r="XCK36" s="1"/>
      <c r="XCL36" s="1"/>
    </row>
    <row r="37" s="4" customFormat="1" spans="1:16314">
      <c r="A37" s="5"/>
      <c r="B37" s="6"/>
      <c r="C37" s="7"/>
      <c r="D37" s="7"/>
      <c r="E37" s="1"/>
      <c r="F37" s="1"/>
      <c r="H37" s="7"/>
      <c r="I37" s="1"/>
      <c r="AF37" s="4" t="s">
        <v>204</v>
      </c>
      <c r="AG37" s="4">
        <v>200</v>
      </c>
      <c r="AH37" s="3"/>
      <c r="XCD37"/>
      <c r="XCE37"/>
      <c r="XCF37"/>
      <c r="XCG37" s="1"/>
      <c r="XCH37" s="1"/>
      <c r="XCI37" s="1"/>
      <c r="XCJ37" s="1"/>
      <c r="XCK37" s="1"/>
      <c r="XCL37" s="1"/>
    </row>
    <row r="38" s="4" customFormat="1" spans="1:16314">
      <c r="A38" s="5"/>
      <c r="B38" s="6"/>
      <c r="C38" s="7"/>
      <c r="D38" s="7"/>
      <c r="E38" s="1"/>
      <c r="F38" s="1"/>
      <c r="H38" s="7"/>
      <c r="I38" s="1"/>
      <c r="AF38" s="4" t="s">
        <v>96</v>
      </c>
      <c r="AG38" s="4">
        <v>1350</v>
      </c>
      <c r="AH38" s="3"/>
      <c r="XCD38"/>
      <c r="XCE38"/>
      <c r="XCF38"/>
      <c r="XCG38" s="1"/>
      <c r="XCH38" s="1"/>
      <c r="XCI38" s="1"/>
      <c r="XCJ38" s="1"/>
      <c r="XCK38" s="1"/>
      <c r="XCL38" s="1"/>
    </row>
    <row r="39" s="4" customFormat="1" spans="1:16314">
      <c r="A39" s="5"/>
      <c r="B39" s="6"/>
      <c r="C39" s="7"/>
      <c r="D39" s="7"/>
      <c r="E39" s="1"/>
      <c r="F39" s="1"/>
      <c r="H39" s="82"/>
      <c r="AF39" s="4" t="s">
        <v>194</v>
      </c>
      <c r="AG39" s="4">
        <v>200</v>
      </c>
      <c r="AH39" s="3"/>
      <c r="XCD39"/>
      <c r="XCE39"/>
      <c r="XCF39"/>
      <c r="XCG39" s="1"/>
      <c r="XCH39" s="1"/>
      <c r="XCI39" s="1"/>
      <c r="XCJ39" s="1"/>
      <c r="XCK39" s="1"/>
      <c r="XCL39" s="1"/>
    </row>
    <row r="40" s="4" customFormat="1" spans="1:16314">
      <c r="A40" s="5"/>
      <c r="B40" s="6"/>
      <c r="C40" s="7"/>
      <c r="D40" s="7"/>
      <c r="E40" s="1"/>
      <c r="F40" s="1"/>
      <c r="H40" s="82"/>
      <c r="AF40" s="4" t="s">
        <v>271</v>
      </c>
      <c r="AG40" s="4">
        <v>300</v>
      </c>
      <c r="AH40" s="3"/>
      <c r="XCD40"/>
      <c r="XCE40"/>
      <c r="XCF40"/>
      <c r="XCG40" s="1"/>
      <c r="XCH40" s="1"/>
      <c r="XCI40" s="1"/>
      <c r="XCJ40" s="1"/>
      <c r="XCK40" s="1"/>
      <c r="XCL40" s="1"/>
    </row>
    <row r="41" s="4" customFormat="1" spans="1:16314">
      <c r="A41" s="5"/>
      <c r="B41" s="6"/>
      <c r="C41" s="7"/>
      <c r="D41" s="7"/>
      <c r="E41" s="1"/>
      <c r="F41" s="1"/>
      <c r="H41" s="82"/>
      <c r="AF41" s="4" t="s">
        <v>491</v>
      </c>
      <c r="AG41" s="4">
        <v>100</v>
      </c>
      <c r="AH41" s="3"/>
      <c r="XCD41"/>
      <c r="XCE41"/>
      <c r="XCF41"/>
      <c r="XCG41" s="1"/>
      <c r="XCH41" s="1"/>
      <c r="XCI41" s="1"/>
      <c r="XCJ41" s="1"/>
      <c r="XCK41" s="1"/>
      <c r="XCL41" s="1"/>
    </row>
    <row r="42" s="4" customFormat="1" spans="1:16314">
      <c r="A42" s="5"/>
      <c r="B42" s="6"/>
      <c r="C42" s="7"/>
      <c r="D42" s="7"/>
      <c r="E42" s="1"/>
      <c r="F42" s="1"/>
      <c r="H42" s="82"/>
      <c r="AF42" s="4" t="s">
        <v>100</v>
      </c>
      <c r="AG42" s="4">
        <v>1350</v>
      </c>
      <c r="AH42" s="3"/>
      <c r="XCD42"/>
      <c r="XCE42"/>
      <c r="XCF42"/>
      <c r="XCG42" s="1"/>
      <c r="XCH42" s="1"/>
      <c r="XCI42" s="1"/>
      <c r="XCJ42" s="1"/>
      <c r="XCK42" s="1"/>
      <c r="XCL42" s="1"/>
    </row>
    <row r="43" s="4" customFormat="1" spans="1:16314">
      <c r="A43" s="5"/>
      <c r="B43" s="6"/>
      <c r="C43" s="7"/>
      <c r="D43" s="7"/>
      <c r="E43" s="1"/>
      <c r="F43" s="1"/>
      <c r="H43" s="82"/>
      <c r="AF43" s="4" t="s">
        <v>259</v>
      </c>
      <c r="AG43" s="4">
        <v>300</v>
      </c>
      <c r="AH43" s="3"/>
      <c r="XCD43"/>
      <c r="XCE43"/>
      <c r="XCF43"/>
      <c r="XCG43" s="1"/>
      <c r="XCH43" s="1"/>
      <c r="XCI43" s="1"/>
      <c r="XCJ43" s="1"/>
      <c r="XCK43" s="1"/>
      <c r="XCL43" s="1"/>
    </row>
    <row r="44" s="4" customFormat="1" spans="1:16314">
      <c r="A44" s="5"/>
      <c r="B44" s="6"/>
      <c r="C44" s="7"/>
      <c r="D44" s="7"/>
      <c r="E44" s="1"/>
      <c r="F44" s="1"/>
      <c r="H44" s="82"/>
      <c r="AF44" s="4" t="s">
        <v>81</v>
      </c>
      <c r="AG44" s="4">
        <v>100</v>
      </c>
      <c r="AH44" s="3"/>
      <c r="XCD44"/>
      <c r="XCE44"/>
      <c r="XCF44"/>
      <c r="XCG44" s="1"/>
      <c r="XCH44" s="1"/>
      <c r="XCI44" s="1"/>
      <c r="XCJ44" s="1"/>
      <c r="XCK44" s="1"/>
      <c r="XCL44" s="1"/>
    </row>
    <row r="45" s="4" customFormat="1" spans="1:16314">
      <c r="A45" s="5"/>
      <c r="B45" s="6"/>
      <c r="C45" s="7"/>
      <c r="D45" s="7"/>
      <c r="E45" s="1"/>
      <c r="F45" s="1"/>
      <c r="H45" s="82"/>
      <c r="AF45" s="4" t="s">
        <v>104</v>
      </c>
      <c r="AG45" s="4">
        <v>1350</v>
      </c>
      <c r="AH45" s="3"/>
      <c r="XCD45"/>
      <c r="XCE45"/>
      <c r="XCF45"/>
      <c r="XCG45" s="1"/>
      <c r="XCH45" s="1"/>
      <c r="XCI45" s="1"/>
      <c r="XCJ45" s="1"/>
      <c r="XCK45" s="1"/>
      <c r="XCL45" s="1"/>
    </row>
    <row r="46" s="4" customFormat="1" spans="1:16314">
      <c r="A46" s="5"/>
      <c r="B46" s="6"/>
      <c r="C46" s="7"/>
      <c r="D46" s="7"/>
      <c r="E46" s="1"/>
      <c r="F46" s="1"/>
      <c r="H46" s="82"/>
      <c r="AF46" s="4" t="s">
        <v>720</v>
      </c>
      <c r="AG46" s="57">
        <v>200</v>
      </c>
      <c r="AH46" s="3"/>
      <c r="XCD46"/>
      <c r="XCE46"/>
      <c r="XCF46"/>
      <c r="XCG46" s="1"/>
      <c r="XCH46" s="1"/>
      <c r="XCI46" s="1"/>
      <c r="XCJ46" s="1"/>
      <c r="XCK46" s="1"/>
      <c r="XCL46" s="1"/>
    </row>
    <row r="47" s="4" customFormat="1" spans="1:16314">
      <c r="A47" s="5"/>
      <c r="B47" s="6"/>
      <c r="C47" s="7"/>
      <c r="D47" s="7"/>
      <c r="E47" s="1"/>
      <c r="F47" s="1"/>
      <c r="H47" s="82"/>
      <c r="AF47" s="4" t="s">
        <v>364</v>
      </c>
      <c r="AG47" s="4">
        <v>1350</v>
      </c>
      <c r="AH47" s="3"/>
      <c r="XCD47"/>
      <c r="XCE47"/>
      <c r="XCF47"/>
      <c r="XCG47" s="1"/>
      <c r="XCH47" s="1"/>
      <c r="XCI47" s="1"/>
      <c r="XCJ47" s="1"/>
      <c r="XCK47" s="1"/>
      <c r="XCL47" s="1"/>
    </row>
    <row r="48" s="4" customFormat="1" spans="1:16314">
      <c r="A48" s="5"/>
      <c r="B48" s="6"/>
      <c r="C48" s="7"/>
      <c r="D48" s="7"/>
      <c r="E48" s="1"/>
      <c r="F48" s="1"/>
      <c r="H48" s="82"/>
      <c r="AF48" s="4" t="s">
        <v>495</v>
      </c>
      <c r="AG48" s="4">
        <v>200</v>
      </c>
      <c r="AH48" s="3"/>
      <c r="XCD48"/>
      <c r="XCE48"/>
      <c r="XCF48"/>
      <c r="XCG48" s="1"/>
      <c r="XCH48" s="1"/>
      <c r="XCI48" s="1"/>
      <c r="XCJ48" s="1"/>
      <c r="XCK48" s="1"/>
      <c r="XCL48" s="1"/>
    </row>
    <row r="49" s="4" customFormat="1" spans="1:16314">
      <c r="A49" s="5"/>
      <c r="B49" s="6"/>
      <c r="C49" s="7"/>
      <c r="D49" s="7"/>
      <c r="E49" s="1"/>
      <c r="F49" s="1"/>
      <c r="H49" s="82"/>
      <c r="AF49" s="4" t="s">
        <v>579</v>
      </c>
      <c r="AG49" s="4">
        <v>-50</v>
      </c>
      <c r="AH49" s="3"/>
      <c r="XCD49"/>
      <c r="XCE49"/>
      <c r="XCF49"/>
      <c r="XCG49" s="1"/>
      <c r="XCH49" s="1"/>
      <c r="XCI49" s="1"/>
      <c r="XCJ49" s="1"/>
      <c r="XCK49" s="1"/>
      <c r="XCL49" s="1"/>
    </row>
    <row r="50" s="4" customFormat="1" spans="1:16314">
      <c r="A50" s="5"/>
      <c r="B50" s="6"/>
      <c r="C50" s="7"/>
      <c r="D50" s="7"/>
      <c r="E50" s="1"/>
      <c r="F50" s="1"/>
      <c r="H50" s="82"/>
      <c r="AF50" s="4" t="s">
        <v>213</v>
      </c>
      <c r="AG50" s="4">
        <v>100</v>
      </c>
      <c r="AH50" s="3"/>
      <c r="XCD50"/>
      <c r="XCE50"/>
      <c r="XCF50"/>
      <c r="XCG50" s="1"/>
      <c r="XCH50" s="1"/>
      <c r="XCI50" s="1"/>
      <c r="XCJ50" s="1"/>
      <c r="XCK50" s="1"/>
      <c r="XCL50" s="1"/>
    </row>
    <row r="51" s="4" customFormat="1" spans="1:16314">
      <c r="A51" s="5"/>
      <c r="B51" s="6"/>
      <c r="C51" s="7"/>
      <c r="D51" s="7"/>
      <c r="E51" s="1"/>
      <c r="F51" s="1"/>
      <c r="H51" s="82"/>
      <c r="AF51" s="4" t="s">
        <v>220</v>
      </c>
      <c r="AG51" s="4">
        <v>100</v>
      </c>
      <c r="AH51" s="3"/>
      <c r="XCD51"/>
      <c r="XCE51"/>
      <c r="XCF51"/>
      <c r="XCG51" s="1"/>
      <c r="XCH51" s="1"/>
      <c r="XCI51" s="1"/>
      <c r="XCJ51" s="1"/>
      <c r="XCK51" s="1"/>
      <c r="XCL51" s="1"/>
    </row>
    <row r="52" s="4" customFormat="1" spans="1:16314">
      <c r="A52" s="5"/>
      <c r="B52" s="6"/>
      <c r="C52" s="7"/>
      <c r="D52" s="7"/>
      <c r="E52" s="1"/>
      <c r="F52" s="1"/>
      <c r="H52" s="82"/>
      <c r="AG52" s="4">
        <f>SUM(AG5:AG51)</f>
        <v>36900</v>
      </c>
      <c r="XCD52"/>
      <c r="XCE52"/>
      <c r="XCF52"/>
      <c r="XCG52" s="1"/>
      <c r="XCH52" s="1"/>
      <c r="XCI52" s="1"/>
      <c r="XCJ52" s="1"/>
      <c r="XCK52" s="1"/>
      <c r="XCL52" s="1"/>
    </row>
    <row r="53" s="4" customFormat="1" spans="1:16314">
      <c r="A53" s="5"/>
      <c r="B53" s="6"/>
      <c r="C53" s="7"/>
      <c r="D53" s="7"/>
      <c r="E53" s="1"/>
      <c r="F53" s="1"/>
      <c r="H53" s="82"/>
      <c r="XCD53"/>
      <c r="XCE53"/>
      <c r="XCF53"/>
      <c r="XCG53" s="1"/>
      <c r="XCH53" s="1"/>
      <c r="XCI53" s="1"/>
      <c r="XCJ53" s="1"/>
      <c r="XCK53" s="1"/>
      <c r="XCL53" s="1"/>
    </row>
    <row r="54" s="4" customFormat="1" spans="1:16314">
      <c r="A54" s="5"/>
      <c r="B54" s="6"/>
      <c r="C54" s="7"/>
      <c r="D54" s="7"/>
      <c r="E54" s="1"/>
      <c r="F54" s="1"/>
      <c r="H54" s="82"/>
      <c r="AF54" s="4" t="s">
        <v>596</v>
      </c>
      <c r="AG54" s="4">
        <v>2250</v>
      </c>
      <c r="XCD54"/>
      <c r="XCE54"/>
      <c r="XCF54"/>
      <c r="XCG54" s="1"/>
      <c r="XCH54" s="1"/>
      <c r="XCI54" s="1"/>
      <c r="XCJ54" s="1"/>
      <c r="XCK54" s="1"/>
      <c r="XCL54" s="1"/>
    </row>
    <row r="55" s="4" customFormat="1" spans="1:16314">
      <c r="A55" s="5"/>
      <c r="B55" s="6"/>
      <c r="C55" s="7"/>
      <c r="D55" s="7"/>
      <c r="E55" s="1"/>
      <c r="F55" s="1"/>
      <c r="H55" s="82"/>
      <c r="AF55" s="4" t="s">
        <v>368</v>
      </c>
      <c r="AG55" s="4">
        <v>27850</v>
      </c>
      <c r="XCD55"/>
      <c r="XCE55"/>
      <c r="XCF55"/>
      <c r="XCG55" s="1"/>
      <c r="XCH55" s="1"/>
      <c r="XCI55" s="1"/>
      <c r="XCJ55" s="1"/>
      <c r="XCK55" s="1"/>
      <c r="XCL55" s="1"/>
    </row>
    <row r="56" s="4" customFormat="1" spans="1:16314">
      <c r="A56" s="5"/>
      <c r="B56" s="6"/>
      <c r="C56" s="7"/>
      <c r="D56" s="7"/>
      <c r="E56" s="1"/>
      <c r="F56" s="1"/>
      <c r="H56" s="82"/>
      <c r="AF56" s="4" t="s">
        <v>669</v>
      </c>
      <c r="AG56" s="4">
        <v>6600</v>
      </c>
      <c r="XCD56"/>
      <c r="XCE56"/>
      <c r="XCF56"/>
      <c r="XCG56" s="1"/>
      <c r="XCH56" s="1"/>
      <c r="XCI56" s="1"/>
      <c r="XCJ56" s="1"/>
      <c r="XCK56" s="1"/>
      <c r="XCL56" s="1"/>
    </row>
    <row r="57" s="4" customFormat="1" spans="1:16314">
      <c r="A57" s="5"/>
      <c r="B57" s="6"/>
      <c r="C57" s="7"/>
      <c r="D57" s="7"/>
      <c r="E57" s="1"/>
      <c r="F57" s="1"/>
      <c r="H57" s="82"/>
      <c r="XCD57"/>
      <c r="XCE57"/>
      <c r="XCF57"/>
      <c r="XCG57" s="1"/>
      <c r="XCH57" s="1"/>
      <c r="XCI57" s="1"/>
      <c r="XCJ57" s="1"/>
      <c r="XCK57" s="1"/>
      <c r="XCL57" s="1"/>
    </row>
    <row r="58" s="4" customFormat="1" spans="1:16314">
      <c r="A58" s="5"/>
      <c r="B58" s="6"/>
      <c r="C58" s="7"/>
      <c r="D58" s="7"/>
      <c r="E58" s="1"/>
      <c r="F58" s="1"/>
      <c r="H58" s="82"/>
      <c r="AG58" s="57">
        <f>AG52-AG54-AG55-AG56</f>
        <v>200</v>
      </c>
      <c r="XCD58"/>
      <c r="XCE58"/>
      <c r="XCF58"/>
      <c r="XCG58" s="1"/>
      <c r="XCH58" s="1"/>
      <c r="XCI58" s="1"/>
      <c r="XCJ58" s="1"/>
      <c r="XCK58" s="1"/>
      <c r="XCL58" s="1"/>
    </row>
    <row r="59" s="4" customFormat="1" spans="1:16314">
      <c r="A59" s="5"/>
      <c r="B59" s="6"/>
      <c r="C59" s="7"/>
      <c r="D59" s="7"/>
      <c r="E59" s="1"/>
      <c r="F59" s="1"/>
      <c r="H59" s="82"/>
      <c r="XCD59"/>
      <c r="XCE59"/>
      <c r="XCF59"/>
      <c r="XCG59" s="1"/>
      <c r="XCH59" s="1"/>
      <c r="XCI59" s="1"/>
      <c r="XCJ59" s="1"/>
      <c r="XCK59" s="1"/>
      <c r="XCL59" s="1"/>
    </row>
    <row r="60" s="4" customFormat="1" spans="1:16314">
      <c r="A60" s="5"/>
      <c r="B60" s="6"/>
      <c r="C60" s="7"/>
      <c r="D60" s="7"/>
      <c r="E60" s="1"/>
      <c r="F60" s="1"/>
      <c r="H60" s="82"/>
      <c r="XCD60"/>
      <c r="XCE60"/>
      <c r="XCF60"/>
      <c r="XCG60" s="1"/>
      <c r="XCH60" s="1"/>
      <c r="XCI60" s="1"/>
      <c r="XCJ60" s="1"/>
      <c r="XCK60" s="1"/>
      <c r="XCL60" s="1"/>
    </row>
    <row r="61" s="4" customFormat="1" spans="1:16314">
      <c r="A61" s="5"/>
      <c r="B61" s="6"/>
      <c r="C61" s="7"/>
      <c r="D61" s="7"/>
      <c r="E61" s="1"/>
      <c r="F61" s="1"/>
      <c r="H61" s="82"/>
      <c r="XCD61"/>
      <c r="XCE61"/>
      <c r="XCF61"/>
      <c r="XCG61" s="1"/>
      <c r="XCH61" s="1"/>
      <c r="XCI61" s="1"/>
      <c r="XCJ61" s="1"/>
      <c r="XCK61" s="1"/>
      <c r="XCL61" s="1"/>
    </row>
    <row r="62" s="4" customFormat="1" spans="1:16314">
      <c r="A62" s="5"/>
      <c r="B62" s="6"/>
      <c r="C62" s="7"/>
      <c r="D62" s="7"/>
      <c r="E62" s="1"/>
      <c r="F62" s="1"/>
      <c r="H62" s="82"/>
      <c r="XCD62"/>
      <c r="XCE62"/>
      <c r="XCF62"/>
      <c r="XCG62" s="1"/>
      <c r="XCH62" s="1"/>
      <c r="XCI62" s="1"/>
      <c r="XCJ62" s="1"/>
      <c r="XCK62" s="1"/>
      <c r="XCL62" s="1"/>
    </row>
    <row r="63" s="4" customFormat="1" spans="1:16314">
      <c r="A63" s="5"/>
      <c r="B63" s="6"/>
      <c r="C63" s="7"/>
      <c r="D63" s="7"/>
      <c r="E63" s="1"/>
      <c r="F63" s="1"/>
      <c r="H63" s="82"/>
      <c r="XCD63"/>
      <c r="XCE63"/>
      <c r="XCF63"/>
      <c r="XCG63" s="1"/>
      <c r="XCH63" s="1"/>
      <c r="XCI63" s="1"/>
      <c r="XCJ63" s="1"/>
      <c r="XCK63" s="1"/>
      <c r="XCL63" s="1"/>
    </row>
    <row r="64" s="4" customFormat="1" spans="1:16314">
      <c r="A64" s="5"/>
      <c r="B64" s="6"/>
      <c r="C64" s="7"/>
      <c r="D64" s="7"/>
      <c r="E64" s="1"/>
      <c r="F64" s="1"/>
      <c r="H64" s="82"/>
      <c r="XCD64"/>
      <c r="XCE64"/>
      <c r="XCF64"/>
      <c r="XCG64" s="1"/>
      <c r="XCH64" s="1"/>
      <c r="XCI64" s="1"/>
      <c r="XCJ64" s="1"/>
      <c r="XCK64" s="1"/>
      <c r="XCL64" s="1"/>
    </row>
    <row r="65" s="4" customFormat="1" spans="1:16314">
      <c r="A65" s="5"/>
      <c r="B65" s="6"/>
      <c r="C65" s="7"/>
      <c r="D65" s="7"/>
      <c r="E65" s="1"/>
      <c r="F65" s="1"/>
      <c r="H65" s="82"/>
      <c r="XCD65"/>
      <c r="XCE65"/>
      <c r="XCF65"/>
      <c r="XCG65" s="1"/>
      <c r="XCH65" s="1"/>
      <c r="XCI65" s="1"/>
      <c r="XCJ65" s="1"/>
      <c r="XCK65" s="1"/>
      <c r="XCL65" s="1"/>
    </row>
    <row r="66" s="4" customFormat="1" spans="1:16314">
      <c r="A66" s="5"/>
      <c r="B66" s="6"/>
      <c r="C66" s="7"/>
      <c r="D66" s="7"/>
      <c r="E66" s="1"/>
      <c r="F66" s="1"/>
      <c r="H66" s="82"/>
      <c r="XCD66"/>
      <c r="XCE66"/>
      <c r="XCF66"/>
      <c r="XCG66" s="1"/>
      <c r="XCH66" s="1"/>
      <c r="XCI66" s="1"/>
      <c r="XCJ66" s="1"/>
      <c r="XCK66" s="1"/>
      <c r="XCL66" s="1"/>
    </row>
    <row r="67" s="4" customFormat="1" spans="1:16314">
      <c r="A67" s="5"/>
      <c r="B67" s="6"/>
      <c r="C67" s="7"/>
      <c r="D67" s="7"/>
      <c r="E67" s="1"/>
      <c r="F67" s="1"/>
      <c r="H67" s="82"/>
      <c r="XCD67"/>
      <c r="XCE67"/>
      <c r="XCF67"/>
      <c r="XCG67" s="1"/>
      <c r="XCH67" s="1"/>
      <c r="XCI67" s="1"/>
      <c r="XCJ67" s="1"/>
      <c r="XCK67" s="1"/>
      <c r="XCL67" s="1"/>
    </row>
    <row r="68" s="4" customFormat="1" spans="1:16314">
      <c r="A68" s="5"/>
      <c r="B68" s="6"/>
      <c r="C68" s="7"/>
      <c r="D68" s="7"/>
      <c r="E68" s="1"/>
      <c r="F68" s="1"/>
      <c r="H68" s="82"/>
      <c r="XCD68"/>
      <c r="XCE68"/>
      <c r="XCF68"/>
      <c r="XCG68" s="1"/>
      <c r="XCH68" s="1"/>
      <c r="XCI68" s="1"/>
      <c r="XCJ68" s="1"/>
      <c r="XCK68" s="1"/>
      <c r="XCL68" s="1"/>
    </row>
    <row r="69" s="4" customFormat="1" spans="1:16314">
      <c r="A69" s="5"/>
      <c r="B69" s="6"/>
      <c r="C69" s="7"/>
      <c r="D69" s="7"/>
      <c r="E69" s="1"/>
      <c r="F69" s="1"/>
      <c r="H69" s="82"/>
      <c r="XCD69"/>
      <c r="XCE69"/>
      <c r="XCF69"/>
      <c r="XCG69" s="1"/>
      <c r="XCH69" s="1"/>
      <c r="XCI69" s="1"/>
      <c r="XCJ69" s="1"/>
      <c r="XCK69" s="1"/>
      <c r="XCL69" s="1"/>
    </row>
    <row r="70" s="4" customFormat="1" spans="1:16314">
      <c r="A70" s="5"/>
      <c r="B70" s="6"/>
      <c r="C70" s="7"/>
      <c r="D70" s="7"/>
      <c r="E70" s="1"/>
      <c r="F70" s="1"/>
      <c r="H70" s="82"/>
      <c r="XCD70"/>
      <c r="XCE70"/>
      <c r="XCF70"/>
      <c r="XCG70" s="1"/>
      <c r="XCH70" s="1"/>
      <c r="XCI70" s="1"/>
      <c r="XCJ70" s="1"/>
      <c r="XCK70" s="1"/>
      <c r="XCL70" s="1"/>
    </row>
    <row r="71" s="4" customFormat="1" spans="1:16314">
      <c r="A71" s="5"/>
      <c r="B71" s="6"/>
      <c r="C71" s="7"/>
      <c r="D71" s="7"/>
      <c r="E71" s="1"/>
      <c r="F71" s="1"/>
      <c r="H71" s="82"/>
      <c r="XCD71"/>
      <c r="XCE71"/>
      <c r="XCF71"/>
      <c r="XCG71" s="1"/>
      <c r="XCH71" s="1"/>
      <c r="XCI71" s="1"/>
      <c r="XCJ71" s="1"/>
      <c r="XCK71" s="1"/>
      <c r="XCL71" s="1"/>
    </row>
    <row r="72" s="4" customFormat="1" spans="1:16314">
      <c r="A72" s="5"/>
      <c r="B72" s="6"/>
      <c r="C72" s="7"/>
      <c r="D72" s="7"/>
      <c r="E72" s="1"/>
      <c r="F72" s="1"/>
      <c r="H72" s="82"/>
      <c r="XCD72"/>
      <c r="XCE72"/>
      <c r="XCF72"/>
      <c r="XCG72" s="1"/>
      <c r="XCH72" s="1"/>
      <c r="XCI72" s="1"/>
      <c r="XCJ72" s="1"/>
      <c r="XCK72" s="1"/>
      <c r="XCL72" s="1"/>
    </row>
    <row r="73" s="4" customFormat="1" spans="1:16314">
      <c r="A73" s="5"/>
      <c r="B73" s="6"/>
      <c r="C73" s="7"/>
      <c r="D73" s="7"/>
      <c r="E73" s="1"/>
      <c r="F73" s="1"/>
      <c r="H73" s="82"/>
      <c r="XCD73"/>
      <c r="XCE73"/>
      <c r="XCF73"/>
      <c r="XCG73" s="1"/>
      <c r="XCH73" s="1"/>
      <c r="XCI73" s="1"/>
      <c r="XCJ73" s="1"/>
      <c r="XCK73" s="1"/>
      <c r="XCL73" s="1"/>
    </row>
    <row r="74" s="4" customFormat="1" spans="1:16314">
      <c r="A74" s="5"/>
      <c r="B74" s="6"/>
      <c r="C74" s="7"/>
      <c r="D74" s="7"/>
      <c r="E74" s="1"/>
      <c r="F74" s="1"/>
      <c r="H74" s="82"/>
      <c r="XCD74"/>
      <c r="XCE74"/>
      <c r="XCF74"/>
      <c r="XCG74" s="1"/>
      <c r="XCH74" s="1"/>
      <c r="XCI74" s="1"/>
      <c r="XCJ74" s="1"/>
      <c r="XCK74" s="1"/>
      <c r="XCL74" s="1"/>
    </row>
    <row r="75" s="4" customFormat="1" spans="1:16314">
      <c r="A75" s="5"/>
      <c r="B75" s="6"/>
      <c r="C75" s="7"/>
      <c r="D75" s="7"/>
      <c r="E75" s="1"/>
      <c r="F75" s="1"/>
      <c r="H75" s="82"/>
      <c r="XCD75"/>
      <c r="XCE75"/>
      <c r="XCF75"/>
      <c r="XCG75" s="1"/>
      <c r="XCH75" s="1"/>
      <c r="XCI75" s="1"/>
      <c r="XCJ75" s="1"/>
      <c r="XCK75" s="1"/>
      <c r="XCL75" s="1"/>
    </row>
    <row r="76" s="4" customFormat="1" spans="1:16314">
      <c r="A76" s="5"/>
      <c r="B76" s="6"/>
      <c r="C76" s="7"/>
      <c r="D76" s="7"/>
      <c r="E76" s="1"/>
      <c r="F76" s="1"/>
      <c r="H76" s="82"/>
      <c r="XCD76"/>
      <c r="XCE76"/>
      <c r="XCF76"/>
      <c r="XCG76" s="1"/>
      <c r="XCH76" s="1"/>
      <c r="XCI76" s="1"/>
      <c r="XCJ76" s="1"/>
      <c r="XCK76" s="1"/>
      <c r="XCL76" s="1"/>
    </row>
    <row r="77" s="4" customFormat="1" spans="1:16314">
      <c r="A77" s="5"/>
      <c r="B77" s="6"/>
      <c r="C77" s="7"/>
      <c r="D77" s="7"/>
      <c r="E77" s="1"/>
      <c r="F77" s="1"/>
      <c r="H77" s="82"/>
      <c r="XCD77"/>
      <c r="XCE77"/>
      <c r="XCF77"/>
      <c r="XCG77" s="1"/>
      <c r="XCH77" s="1"/>
      <c r="XCI77" s="1"/>
      <c r="XCJ77" s="1"/>
      <c r="XCK77" s="1"/>
      <c r="XCL77" s="1"/>
    </row>
    <row r="78" s="4" customFormat="1" spans="1:16314">
      <c r="A78" s="5"/>
      <c r="B78" s="6"/>
      <c r="C78" s="7"/>
      <c r="D78" s="7"/>
      <c r="E78" s="1"/>
      <c r="F78" s="1"/>
      <c r="H78" s="82"/>
      <c r="XCD78"/>
      <c r="XCE78"/>
      <c r="XCF78"/>
      <c r="XCG78" s="1"/>
      <c r="XCH78" s="1"/>
      <c r="XCI78" s="1"/>
      <c r="XCJ78" s="1"/>
      <c r="XCK78" s="1"/>
      <c r="XCL78" s="1"/>
    </row>
    <row r="79" s="4" customFormat="1" spans="1:16314">
      <c r="A79" s="5"/>
      <c r="B79" s="6"/>
      <c r="C79" s="7"/>
      <c r="D79" s="7"/>
      <c r="E79" s="1"/>
      <c r="F79" s="1"/>
      <c r="H79" s="82"/>
      <c r="XCD79"/>
      <c r="XCE79"/>
      <c r="XCF79"/>
      <c r="XCG79" s="1"/>
      <c r="XCH79" s="1"/>
      <c r="XCI79" s="1"/>
      <c r="XCJ79" s="1"/>
      <c r="XCK79" s="1"/>
      <c r="XCL79" s="1"/>
    </row>
    <row r="80" s="4" customFormat="1" spans="1:16314">
      <c r="A80" s="5"/>
      <c r="B80" s="6"/>
      <c r="C80" s="7"/>
      <c r="D80" s="7"/>
      <c r="E80" s="1"/>
      <c r="F80" s="1"/>
      <c r="H80" s="82"/>
      <c r="XCD80"/>
      <c r="XCE80"/>
      <c r="XCF80"/>
      <c r="XCG80" s="1"/>
      <c r="XCH80" s="1"/>
      <c r="XCI80" s="1"/>
      <c r="XCJ80" s="1"/>
      <c r="XCK80" s="1"/>
      <c r="XCL80" s="1"/>
    </row>
    <row r="81" s="4" customFormat="1" spans="1:16314">
      <c r="A81" s="5"/>
      <c r="B81" s="6"/>
      <c r="C81" s="7"/>
      <c r="D81" s="7"/>
      <c r="E81" s="1"/>
      <c r="F81" s="1"/>
      <c r="H81" s="82"/>
      <c r="XCD81"/>
      <c r="XCE81"/>
      <c r="XCF81"/>
      <c r="XCG81" s="1"/>
      <c r="XCH81" s="1"/>
      <c r="XCI81" s="1"/>
      <c r="XCJ81" s="1"/>
      <c r="XCK81" s="1"/>
      <c r="XCL81" s="1"/>
    </row>
    <row r="82" s="4" customFormat="1" spans="1:16314">
      <c r="A82" s="5"/>
      <c r="B82" s="6"/>
      <c r="C82" s="7"/>
      <c r="D82" s="7"/>
      <c r="E82" s="1"/>
      <c r="F82" s="1"/>
      <c r="H82" s="82"/>
      <c r="XCD82"/>
      <c r="XCE82"/>
      <c r="XCF82"/>
      <c r="XCG82" s="1"/>
      <c r="XCH82" s="1"/>
      <c r="XCI82" s="1"/>
      <c r="XCJ82" s="1"/>
      <c r="XCK82" s="1"/>
      <c r="XCL82" s="1"/>
    </row>
    <row r="83" s="4" customFormat="1" spans="1:16314">
      <c r="A83" s="5"/>
      <c r="B83" s="6"/>
      <c r="C83" s="7"/>
      <c r="D83" s="7"/>
      <c r="E83" s="1"/>
      <c r="F83" s="1"/>
      <c r="H83" s="82"/>
      <c r="XCD83"/>
      <c r="XCE83"/>
      <c r="XCF83"/>
      <c r="XCG83" s="1"/>
      <c r="XCH83" s="1"/>
      <c r="XCI83" s="1"/>
      <c r="XCJ83" s="1"/>
      <c r="XCK83" s="1"/>
      <c r="XCL83" s="1"/>
    </row>
    <row r="84" s="4" customFormat="1" spans="1:16314">
      <c r="A84" s="5"/>
      <c r="B84" s="6"/>
      <c r="C84" s="7"/>
      <c r="D84" s="7"/>
      <c r="E84" s="1"/>
      <c r="F84" s="1"/>
      <c r="H84" s="82"/>
      <c r="XCD84"/>
      <c r="XCE84"/>
      <c r="XCF84"/>
      <c r="XCG84" s="1"/>
      <c r="XCH84" s="1"/>
      <c r="XCI84" s="1"/>
      <c r="XCJ84" s="1"/>
      <c r="XCK84" s="1"/>
      <c r="XCL84" s="1"/>
    </row>
    <row r="85" s="4" customFormat="1" spans="1:16314">
      <c r="A85" s="5"/>
      <c r="B85" s="6"/>
      <c r="C85" s="7"/>
      <c r="D85" s="7"/>
      <c r="E85" s="1"/>
      <c r="F85" s="1"/>
      <c r="H85" s="82"/>
      <c r="XCD85"/>
      <c r="XCE85"/>
      <c r="XCF85"/>
      <c r="XCG85" s="1"/>
      <c r="XCH85" s="1"/>
      <c r="XCI85" s="1"/>
      <c r="XCJ85" s="1"/>
      <c r="XCK85" s="1"/>
      <c r="XCL85" s="1"/>
    </row>
    <row r="86" s="4" customFormat="1" spans="1:16314">
      <c r="A86" s="5"/>
      <c r="B86" s="6"/>
      <c r="C86" s="7"/>
      <c r="D86" s="7"/>
      <c r="E86" s="1"/>
      <c r="F86" s="1"/>
      <c r="H86" s="82"/>
      <c r="XCD86"/>
      <c r="XCE86"/>
      <c r="XCF86"/>
      <c r="XCG86" s="1"/>
      <c r="XCH86" s="1"/>
      <c r="XCI86" s="1"/>
      <c r="XCJ86" s="1"/>
      <c r="XCK86" s="1"/>
      <c r="XCL86" s="1"/>
    </row>
    <row r="87" s="4" customFormat="1" spans="1:16314">
      <c r="A87" s="5"/>
      <c r="B87" s="6"/>
      <c r="C87" s="7"/>
      <c r="D87" s="7"/>
      <c r="E87" s="1"/>
      <c r="F87" s="1"/>
      <c r="H87" s="82"/>
      <c r="XCD87"/>
      <c r="XCE87"/>
      <c r="XCF87"/>
      <c r="XCG87" s="1"/>
      <c r="XCH87" s="1"/>
      <c r="XCI87" s="1"/>
      <c r="XCJ87" s="1"/>
      <c r="XCK87" s="1"/>
      <c r="XCL87" s="1"/>
    </row>
    <row r="88" s="4" customFormat="1" spans="1:16314">
      <c r="A88" s="5"/>
      <c r="B88" s="6"/>
      <c r="C88" s="7"/>
      <c r="D88" s="7"/>
      <c r="E88" s="1"/>
      <c r="F88" s="1"/>
      <c r="H88" s="82"/>
      <c r="XCD88"/>
      <c r="XCE88"/>
      <c r="XCF88"/>
      <c r="XCG88" s="1"/>
      <c r="XCH88" s="1"/>
      <c r="XCI88" s="1"/>
      <c r="XCJ88" s="1"/>
      <c r="XCK88" s="1"/>
      <c r="XCL88" s="1"/>
    </row>
    <row r="89" s="4" customFormat="1" spans="1:16314">
      <c r="A89" s="5"/>
      <c r="B89" s="6"/>
      <c r="C89" s="7"/>
      <c r="D89" s="7"/>
      <c r="E89" s="1"/>
      <c r="F89" s="1"/>
      <c r="H89" s="82"/>
      <c r="XCD89"/>
      <c r="XCE89"/>
      <c r="XCF89"/>
      <c r="XCG89" s="1"/>
      <c r="XCH89" s="1"/>
      <c r="XCI89" s="1"/>
      <c r="XCJ89" s="1"/>
      <c r="XCK89" s="1"/>
      <c r="XCL89" s="1"/>
    </row>
    <row r="90" s="4" customFormat="1" spans="1:16314">
      <c r="A90" s="5"/>
      <c r="B90" s="6"/>
      <c r="C90" s="7"/>
      <c r="D90" s="7"/>
      <c r="E90" s="1"/>
      <c r="F90" s="1"/>
      <c r="H90" s="82"/>
      <c r="XCD90"/>
      <c r="XCE90"/>
      <c r="XCF90"/>
      <c r="XCG90" s="1"/>
      <c r="XCH90" s="1"/>
      <c r="XCI90" s="1"/>
      <c r="XCJ90" s="1"/>
      <c r="XCK90" s="1"/>
      <c r="XCL90" s="1"/>
    </row>
    <row r="91" s="4" customFormat="1" spans="1:16314">
      <c r="A91" s="5"/>
      <c r="B91" s="6"/>
      <c r="C91" s="7"/>
      <c r="D91" s="7"/>
      <c r="E91" s="1"/>
      <c r="F91" s="1"/>
      <c r="H91" s="82"/>
      <c r="XCD91"/>
      <c r="XCE91"/>
      <c r="XCF91"/>
      <c r="XCG91" s="1"/>
      <c r="XCH91" s="1"/>
      <c r="XCI91" s="1"/>
      <c r="XCJ91" s="1"/>
      <c r="XCK91" s="1"/>
      <c r="XCL91" s="1"/>
    </row>
    <row r="92" s="4" customFormat="1" spans="1:16314">
      <c r="A92" s="5"/>
      <c r="B92" s="6"/>
      <c r="C92" s="7"/>
      <c r="D92" s="7"/>
      <c r="E92" s="1"/>
      <c r="F92" s="1"/>
      <c r="H92" s="82"/>
      <c r="XCD92"/>
      <c r="XCE92"/>
      <c r="XCF92"/>
      <c r="XCG92" s="1"/>
      <c r="XCH92" s="1"/>
      <c r="XCI92" s="1"/>
      <c r="XCJ92" s="1"/>
      <c r="XCK92" s="1"/>
      <c r="XCL92" s="1"/>
    </row>
    <row r="93" s="4" customFormat="1" spans="1:16314">
      <c r="A93" s="5"/>
      <c r="B93" s="6"/>
      <c r="C93" s="7"/>
      <c r="D93" s="7"/>
      <c r="E93" s="1"/>
      <c r="F93" s="1"/>
      <c r="H93" s="82"/>
      <c r="XCD93"/>
      <c r="XCE93"/>
      <c r="XCF93"/>
      <c r="XCG93" s="1"/>
      <c r="XCH93" s="1"/>
      <c r="XCI93" s="1"/>
      <c r="XCJ93" s="1"/>
      <c r="XCK93" s="1"/>
      <c r="XCL93" s="1"/>
    </row>
    <row r="94" s="4" customFormat="1" spans="1:16314">
      <c r="A94" s="5"/>
      <c r="B94" s="6"/>
      <c r="C94" s="7"/>
      <c r="D94" s="7"/>
      <c r="E94" s="1"/>
      <c r="F94" s="1"/>
      <c r="H94" s="82"/>
      <c r="XCD94"/>
      <c r="XCE94"/>
      <c r="XCF94"/>
      <c r="XCG94" s="1"/>
      <c r="XCH94" s="1"/>
      <c r="XCI94" s="1"/>
      <c r="XCJ94" s="1"/>
      <c r="XCK94" s="1"/>
      <c r="XCL94" s="1"/>
    </row>
    <row r="95" s="4" customFormat="1" spans="1:16314">
      <c r="A95" s="5"/>
      <c r="B95" s="6"/>
      <c r="C95" s="7"/>
      <c r="D95" s="7"/>
      <c r="E95" s="1"/>
      <c r="F95" s="1"/>
      <c r="H95" s="82"/>
      <c r="XCD95"/>
      <c r="XCE95"/>
      <c r="XCF95"/>
      <c r="XCG95" s="1"/>
      <c r="XCH95" s="1"/>
      <c r="XCI95" s="1"/>
      <c r="XCJ95" s="1"/>
      <c r="XCK95" s="1"/>
      <c r="XCL95" s="1"/>
    </row>
    <row r="96" s="4" customFormat="1" spans="1:16314">
      <c r="A96" s="5"/>
      <c r="B96" s="6"/>
      <c r="C96" s="7"/>
      <c r="D96" s="7"/>
      <c r="E96" s="1"/>
      <c r="F96" s="1"/>
      <c r="H96" s="82"/>
      <c r="XCD96"/>
      <c r="XCE96"/>
      <c r="XCF96"/>
      <c r="XCG96" s="1"/>
      <c r="XCH96" s="1"/>
      <c r="XCI96" s="1"/>
      <c r="XCJ96" s="1"/>
      <c r="XCK96" s="1"/>
      <c r="XCL96" s="1"/>
    </row>
    <row r="97" s="4" customFormat="1" spans="1:16314">
      <c r="A97" s="5"/>
      <c r="B97" s="6"/>
      <c r="C97" s="7"/>
      <c r="D97" s="7"/>
      <c r="E97" s="1"/>
      <c r="F97" s="1"/>
      <c r="H97" s="82"/>
      <c r="XCD97"/>
      <c r="XCE97"/>
      <c r="XCF97"/>
      <c r="XCG97" s="1"/>
      <c r="XCH97" s="1"/>
      <c r="XCI97" s="1"/>
      <c r="XCJ97" s="1"/>
      <c r="XCK97" s="1"/>
      <c r="XCL97" s="1"/>
    </row>
    <row r="98" s="4" customFormat="1" spans="1:16314">
      <c r="A98" s="5"/>
      <c r="B98" s="6"/>
      <c r="C98" s="7"/>
      <c r="D98" s="7"/>
      <c r="E98" s="1"/>
      <c r="F98" s="1"/>
      <c r="H98" s="82"/>
      <c r="XCD98"/>
      <c r="XCE98"/>
      <c r="XCF98"/>
      <c r="XCG98" s="1"/>
      <c r="XCH98" s="1"/>
      <c r="XCI98" s="1"/>
      <c r="XCJ98" s="1"/>
      <c r="XCK98" s="1"/>
      <c r="XCL98" s="1"/>
    </row>
    <row r="99" s="4" customFormat="1" spans="1:16314">
      <c r="A99" s="5"/>
      <c r="B99" s="6"/>
      <c r="C99" s="7"/>
      <c r="D99" s="7"/>
      <c r="E99" s="1"/>
      <c r="F99" s="1"/>
      <c r="H99" s="82"/>
      <c r="XCD99"/>
      <c r="XCE99"/>
      <c r="XCF99"/>
      <c r="XCG99" s="1"/>
      <c r="XCH99" s="1"/>
      <c r="XCI99" s="1"/>
      <c r="XCJ99" s="1"/>
      <c r="XCK99" s="1"/>
      <c r="XCL99" s="1"/>
    </row>
    <row r="100" s="4" customFormat="1" spans="1:16314">
      <c r="A100" s="5"/>
      <c r="B100" s="6"/>
      <c r="C100" s="7"/>
      <c r="D100" s="7"/>
      <c r="E100" s="1"/>
      <c r="F100" s="1"/>
      <c r="H100" s="82"/>
      <c r="XCD100"/>
      <c r="XCE100"/>
      <c r="XCF100"/>
      <c r="XCG100" s="1"/>
      <c r="XCH100" s="1"/>
      <c r="XCI100" s="1"/>
      <c r="XCJ100" s="1"/>
      <c r="XCK100" s="1"/>
      <c r="XCL100" s="1"/>
    </row>
    <row r="101" s="4" customFormat="1" spans="1:16314">
      <c r="A101" s="5"/>
      <c r="B101" s="6"/>
      <c r="C101" s="7"/>
      <c r="D101" s="7"/>
      <c r="E101" s="1"/>
      <c r="F101" s="1"/>
      <c r="H101" s="82"/>
      <c r="XCD101"/>
      <c r="XCE101"/>
      <c r="XCF101"/>
      <c r="XCG101" s="1"/>
      <c r="XCH101" s="1"/>
      <c r="XCI101" s="1"/>
      <c r="XCJ101" s="1"/>
      <c r="XCK101" s="1"/>
      <c r="XCL101" s="1"/>
    </row>
    <row r="102" s="4" customFormat="1" spans="1:16314">
      <c r="A102" s="5"/>
      <c r="B102" s="6"/>
      <c r="C102" s="7"/>
      <c r="D102" s="7"/>
      <c r="E102" s="1"/>
      <c r="F102" s="1"/>
      <c r="H102" s="82"/>
      <c r="XCD102"/>
      <c r="XCE102"/>
      <c r="XCF102"/>
      <c r="XCG102" s="1"/>
      <c r="XCH102" s="1"/>
      <c r="XCI102" s="1"/>
      <c r="XCJ102" s="1"/>
      <c r="XCK102" s="1"/>
      <c r="XCL102" s="1"/>
    </row>
    <row r="103" s="4" customFormat="1" spans="1:16314">
      <c r="A103" s="5"/>
      <c r="B103" s="6"/>
      <c r="C103" s="7"/>
      <c r="D103" s="7"/>
      <c r="E103" s="1"/>
      <c r="F103" s="1"/>
      <c r="H103" s="82"/>
      <c r="XCD103"/>
      <c r="XCE103"/>
      <c r="XCF103"/>
      <c r="XCG103" s="1"/>
      <c r="XCH103" s="1"/>
      <c r="XCI103" s="1"/>
      <c r="XCJ103" s="1"/>
      <c r="XCK103" s="1"/>
      <c r="XCL103" s="1"/>
    </row>
    <row r="104" s="4" customFormat="1" spans="1:16314">
      <c r="A104" s="5"/>
      <c r="B104" s="6"/>
      <c r="C104" s="7"/>
      <c r="D104" s="7"/>
      <c r="E104" s="1"/>
      <c r="F104" s="1"/>
      <c r="H104" s="82"/>
      <c r="XCD104"/>
      <c r="XCE104"/>
      <c r="XCF104"/>
      <c r="XCG104" s="1"/>
      <c r="XCH104" s="1"/>
      <c r="XCI104" s="1"/>
      <c r="XCJ104" s="1"/>
      <c r="XCK104" s="1"/>
      <c r="XCL104" s="1"/>
    </row>
    <row r="105" s="4" customFormat="1" spans="1:16314">
      <c r="A105" s="5"/>
      <c r="B105" s="6"/>
      <c r="C105" s="7"/>
      <c r="D105" s="7"/>
      <c r="E105" s="1"/>
      <c r="F105" s="1"/>
      <c r="H105" s="82"/>
      <c r="XCD105"/>
      <c r="XCE105"/>
      <c r="XCF105"/>
      <c r="XCG105" s="1"/>
      <c r="XCH105" s="1"/>
      <c r="XCI105" s="1"/>
      <c r="XCJ105" s="1"/>
      <c r="XCK105" s="1"/>
      <c r="XCL105" s="1"/>
    </row>
    <row r="106" s="4" customFormat="1" spans="1:16314">
      <c r="A106" s="5"/>
      <c r="B106" s="6"/>
      <c r="C106" s="7"/>
      <c r="D106" s="7"/>
      <c r="E106" s="1"/>
      <c r="F106" s="1"/>
      <c r="H106" s="82"/>
      <c r="XCD106"/>
      <c r="XCE106"/>
      <c r="XCF106"/>
      <c r="XCG106" s="1"/>
      <c r="XCH106" s="1"/>
      <c r="XCI106" s="1"/>
      <c r="XCJ106" s="1"/>
      <c r="XCK106" s="1"/>
      <c r="XCL106" s="1"/>
    </row>
    <row r="107" s="4" customFormat="1" spans="1:16314">
      <c r="A107" s="5"/>
      <c r="B107" s="6"/>
      <c r="C107" s="7"/>
      <c r="D107" s="7"/>
      <c r="E107" s="1"/>
      <c r="F107" s="1"/>
      <c r="H107" s="82"/>
      <c r="XCD107"/>
      <c r="XCE107"/>
      <c r="XCF107"/>
      <c r="XCG107" s="1"/>
      <c r="XCH107" s="1"/>
      <c r="XCI107" s="1"/>
      <c r="XCJ107" s="1"/>
      <c r="XCK107" s="1"/>
      <c r="XCL107" s="1"/>
    </row>
    <row r="108" s="4" customFormat="1" spans="1:16314">
      <c r="A108" s="5"/>
      <c r="B108" s="6"/>
      <c r="C108" s="7"/>
      <c r="D108" s="7"/>
      <c r="E108" s="1"/>
      <c r="F108" s="1"/>
      <c r="H108" s="82"/>
      <c r="XCD108"/>
      <c r="XCE108"/>
      <c r="XCF108"/>
      <c r="XCG108" s="1"/>
      <c r="XCH108" s="1"/>
      <c r="XCI108" s="1"/>
      <c r="XCJ108" s="1"/>
      <c r="XCK108" s="1"/>
      <c r="XCL108" s="1"/>
    </row>
    <row r="109" s="4" customFormat="1" spans="1:16314">
      <c r="A109" s="5"/>
      <c r="B109" s="6"/>
      <c r="C109" s="7"/>
      <c r="D109" s="7"/>
      <c r="E109" s="1"/>
      <c r="F109" s="1"/>
      <c r="H109" s="82"/>
      <c r="XCD109"/>
      <c r="XCE109"/>
      <c r="XCF109"/>
      <c r="XCG109" s="1"/>
      <c r="XCH109" s="1"/>
      <c r="XCI109" s="1"/>
      <c r="XCJ109" s="1"/>
      <c r="XCK109" s="1"/>
      <c r="XCL109" s="1"/>
    </row>
    <row r="110" s="4" customFormat="1" spans="1:16314">
      <c r="A110" s="5"/>
      <c r="B110" s="6"/>
      <c r="C110" s="7"/>
      <c r="D110" s="7"/>
      <c r="E110" s="1"/>
      <c r="F110" s="1"/>
      <c r="H110" s="82"/>
      <c r="XCD110"/>
      <c r="XCE110"/>
      <c r="XCF110"/>
      <c r="XCG110" s="1"/>
      <c r="XCH110" s="1"/>
      <c r="XCI110" s="1"/>
      <c r="XCJ110" s="1"/>
      <c r="XCK110" s="1"/>
      <c r="XCL110" s="1"/>
    </row>
    <row r="111" s="4" customFormat="1" spans="1:16314">
      <c r="A111" s="5"/>
      <c r="B111" s="6"/>
      <c r="C111" s="7"/>
      <c r="D111" s="7"/>
      <c r="E111" s="1"/>
      <c r="F111" s="1"/>
      <c r="H111" s="82"/>
      <c r="XCD111"/>
      <c r="XCE111"/>
      <c r="XCF111"/>
      <c r="XCG111" s="1"/>
      <c r="XCH111" s="1"/>
      <c r="XCI111" s="1"/>
      <c r="XCJ111" s="1"/>
      <c r="XCK111" s="1"/>
      <c r="XCL111" s="1"/>
    </row>
    <row r="112" s="4" customFormat="1" spans="1:16314">
      <c r="A112" s="5"/>
      <c r="B112" s="6"/>
      <c r="C112" s="7"/>
      <c r="D112" s="7"/>
      <c r="E112" s="1"/>
      <c r="F112" s="1"/>
      <c r="H112" s="82"/>
      <c r="XCD112"/>
      <c r="XCE112"/>
      <c r="XCF112"/>
      <c r="XCG112" s="1"/>
      <c r="XCH112" s="1"/>
      <c r="XCI112" s="1"/>
      <c r="XCJ112" s="1"/>
      <c r="XCK112" s="1"/>
      <c r="XCL112" s="1"/>
    </row>
    <row r="113" s="4" customFormat="1" spans="1:16314">
      <c r="A113" s="5"/>
      <c r="B113" s="6"/>
      <c r="C113" s="7"/>
      <c r="D113" s="7"/>
      <c r="E113" s="1"/>
      <c r="F113" s="1"/>
      <c r="H113" s="82"/>
      <c r="XCD113"/>
      <c r="XCE113"/>
      <c r="XCF113"/>
      <c r="XCG113" s="1"/>
      <c r="XCH113" s="1"/>
      <c r="XCI113" s="1"/>
      <c r="XCJ113" s="1"/>
      <c r="XCK113" s="1"/>
      <c r="XCL113" s="1"/>
    </row>
    <row r="114" s="4" customFormat="1" spans="1:16314">
      <c r="A114" s="5"/>
      <c r="B114" s="6"/>
      <c r="C114" s="7"/>
      <c r="D114" s="7"/>
      <c r="E114" s="1"/>
      <c r="F114" s="1"/>
      <c r="H114" s="82"/>
      <c r="XCD114"/>
      <c r="XCE114"/>
      <c r="XCF114"/>
      <c r="XCG114" s="1"/>
      <c r="XCH114" s="1"/>
      <c r="XCI114" s="1"/>
      <c r="XCJ114" s="1"/>
      <c r="XCK114" s="1"/>
      <c r="XCL114" s="1"/>
    </row>
    <row r="115" s="4" customFormat="1" spans="1:16314">
      <c r="A115" s="5"/>
      <c r="B115" s="6"/>
      <c r="C115" s="7"/>
      <c r="D115" s="7"/>
      <c r="E115" s="1"/>
      <c r="F115" s="1"/>
      <c r="H115" s="82"/>
      <c r="XCD115"/>
      <c r="XCE115"/>
      <c r="XCF115"/>
      <c r="XCG115" s="1"/>
      <c r="XCH115" s="1"/>
      <c r="XCI115" s="1"/>
      <c r="XCJ115" s="1"/>
      <c r="XCK115" s="1"/>
      <c r="XCL115" s="1"/>
    </row>
    <row r="116" s="4" customFormat="1" spans="1:16314">
      <c r="A116" s="5"/>
      <c r="B116" s="6"/>
      <c r="C116" s="7"/>
      <c r="D116" s="7"/>
      <c r="E116" s="1"/>
      <c r="F116" s="1"/>
      <c r="H116" s="82"/>
      <c r="XCD116"/>
      <c r="XCE116"/>
      <c r="XCF116"/>
      <c r="XCG116" s="1"/>
      <c r="XCH116" s="1"/>
      <c r="XCI116" s="1"/>
      <c r="XCJ116" s="1"/>
      <c r="XCK116" s="1"/>
      <c r="XCL116" s="1"/>
    </row>
    <row r="117" s="4" customFormat="1" spans="1:16314">
      <c r="A117" s="5"/>
      <c r="B117" s="6"/>
      <c r="C117" s="7"/>
      <c r="D117" s="7"/>
      <c r="E117" s="1"/>
      <c r="F117" s="1"/>
      <c r="H117" s="82"/>
      <c r="XCD117"/>
      <c r="XCE117"/>
      <c r="XCF117"/>
      <c r="XCG117" s="1"/>
      <c r="XCH117" s="1"/>
      <c r="XCI117" s="1"/>
      <c r="XCJ117" s="1"/>
      <c r="XCK117" s="1"/>
      <c r="XCL117" s="1"/>
    </row>
    <row r="118" s="4" customFormat="1" spans="1:16314">
      <c r="A118" s="5"/>
      <c r="B118" s="6"/>
      <c r="C118" s="7"/>
      <c r="D118" s="7"/>
      <c r="E118" s="1"/>
      <c r="F118" s="1"/>
      <c r="H118" s="82"/>
      <c r="XCD118"/>
      <c r="XCE118"/>
      <c r="XCF118"/>
      <c r="XCG118" s="1"/>
      <c r="XCH118" s="1"/>
      <c r="XCI118" s="1"/>
      <c r="XCJ118" s="1"/>
      <c r="XCK118" s="1"/>
      <c r="XCL118" s="1"/>
    </row>
    <row r="119" s="4" customFormat="1" spans="1:16314">
      <c r="A119" s="5"/>
      <c r="B119" s="6"/>
      <c r="C119" s="7"/>
      <c r="D119" s="7"/>
      <c r="E119" s="1"/>
      <c r="F119" s="1"/>
      <c r="H119" s="82"/>
      <c r="XCD119"/>
      <c r="XCE119"/>
      <c r="XCF119"/>
      <c r="XCG119" s="1"/>
      <c r="XCH119" s="1"/>
      <c r="XCI119" s="1"/>
      <c r="XCJ119" s="1"/>
      <c r="XCK119" s="1"/>
      <c r="XCL119" s="1"/>
    </row>
    <row r="120" s="4" customFormat="1" spans="1:16314">
      <c r="A120" s="5"/>
      <c r="B120" s="6"/>
      <c r="C120" s="7"/>
      <c r="D120" s="7"/>
      <c r="E120" s="1"/>
      <c r="F120" s="1"/>
      <c r="H120" s="82"/>
      <c r="XCD120"/>
      <c r="XCE120"/>
      <c r="XCF120"/>
      <c r="XCG120" s="1"/>
      <c r="XCH120" s="1"/>
      <c r="XCI120" s="1"/>
      <c r="XCJ120" s="1"/>
      <c r="XCK120" s="1"/>
      <c r="XCL120" s="1"/>
    </row>
    <row r="121" s="4" customFormat="1" spans="1:16314">
      <c r="A121" s="5"/>
      <c r="B121" s="6"/>
      <c r="C121" s="7"/>
      <c r="D121" s="7"/>
      <c r="E121" s="1"/>
      <c r="F121" s="1"/>
      <c r="H121" s="82"/>
      <c r="XCD121"/>
      <c r="XCE121"/>
      <c r="XCF121"/>
      <c r="XCG121" s="1"/>
      <c r="XCH121" s="1"/>
      <c r="XCI121" s="1"/>
      <c r="XCJ121" s="1"/>
      <c r="XCK121" s="1"/>
      <c r="XCL121" s="1"/>
    </row>
    <row r="122" s="4" customFormat="1" spans="1:16314">
      <c r="A122" s="5"/>
      <c r="B122" s="6"/>
      <c r="C122" s="7"/>
      <c r="D122" s="7"/>
      <c r="E122" s="1"/>
      <c r="F122" s="1"/>
      <c r="H122" s="82"/>
      <c r="XCD122"/>
      <c r="XCE122"/>
      <c r="XCF122"/>
      <c r="XCG122" s="1"/>
      <c r="XCH122" s="1"/>
      <c r="XCI122" s="1"/>
      <c r="XCJ122" s="1"/>
      <c r="XCK122" s="1"/>
      <c r="XCL122" s="1"/>
    </row>
    <row r="123" s="4" customFormat="1" spans="1:16314">
      <c r="A123" s="5"/>
      <c r="B123" s="6"/>
      <c r="C123" s="7"/>
      <c r="D123" s="7"/>
      <c r="E123" s="1"/>
      <c r="F123" s="1"/>
      <c r="H123" s="82"/>
      <c r="XCD123"/>
      <c r="XCE123"/>
      <c r="XCF123"/>
      <c r="XCG123" s="1"/>
      <c r="XCH123" s="1"/>
      <c r="XCI123" s="1"/>
      <c r="XCJ123" s="1"/>
      <c r="XCK123" s="1"/>
      <c r="XCL123" s="1"/>
    </row>
    <row r="124" s="4" customFormat="1" spans="1:16314">
      <c r="A124" s="5"/>
      <c r="B124" s="6"/>
      <c r="C124" s="7"/>
      <c r="D124" s="7"/>
      <c r="E124" s="1"/>
      <c r="F124" s="1"/>
      <c r="H124" s="82"/>
      <c r="XCD124"/>
      <c r="XCE124"/>
      <c r="XCF124"/>
      <c r="XCG124" s="1"/>
      <c r="XCH124" s="1"/>
      <c r="XCI124" s="1"/>
      <c r="XCJ124" s="1"/>
      <c r="XCK124" s="1"/>
      <c r="XCL124" s="1"/>
    </row>
    <row r="125" s="4" customFormat="1" spans="1:16314">
      <c r="A125" s="5"/>
      <c r="B125" s="6"/>
      <c r="C125" s="7"/>
      <c r="D125" s="7"/>
      <c r="E125" s="1"/>
      <c r="F125" s="1"/>
      <c r="H125" s="82"/>
      <c r="XCD125"/>
      <c r="XCE125"/>
      <c r="XCF125"/>
      <c r="XCG125" s="1"/>
      <c r="XCH125" s="1"/>
      <c r="XCI125" s="1"/>
      <c r="XCJ125" s="1"/>
      <c r="XCK125" s="1"/>
      <c r="XCL125" s="1"/>
    </row>
    <row r="126" s="4" customFormat="1" spans="1:16314">
      <c r="A126" s="5"/>
      <c r="B126" s="6"/>
      <c r="C126" s="7"/>
      <c r="D126" s="7"/>
      <c r="E126" s="1"/>
      <c r="F126" s="1"/>
      <c r="H126" s="82"/>
      <c r="XCD126"/>
      <c r="XCE126"/>
      <c r="XCF126"/>
      <c r="XCG126" s="1"/>
      <c r="XCH126" s="1"/>
      <c r="XCI126" s="1"/>
      <c r="XCJ126" s="1"/>
      <c r="XCK126" s="1"/>
      <c r="XCL126" s="1"/>
    </row>
    <row r="127" s="4" customFormat="1" spans="1:16314">
      <c r="A127" s="5"/>
      <c r="B127" s="6"/>
      <c r="C127" s="7"/>
      <c r="D127" s="7"/>
      <c r="E127" s="1"/>
      <c r="F127" s="1"/>
      <c r="H127" s="82"/>
      <c r="XCD127"/>
      <c r="XCE127"/>
      <c r="XCF127"/>
      <c r="XCG127" s="1"/>
      <c r="XCH127" s="1"/>
      <c r="XCI127" s="1"/>
      <c r="XCJ127" s="1"/>
      <c r="XCK127" s="1"/>
      <c r="XCL127" s="1"/>
    </row>
    <row r="128" s="4" customFormat="1" spans="1:16314">
      <c r="A128" s="5"/>
      <c r="B128" s="6"/>
      <c r="C128" s="7"/>
      <c r="D128" s="7"/>
      <c r="E128" s="1"/>
      <c r="F128" s="1"/>
      <c r="H128" s="82"/>
      <c r="XCD128"/>
      <c r="XCE128"/>
      <c r="XCF128"/>
      <c r="XCG128" s="1"/>
      <c r="XCH128" s="1"/>
      <c r="XCI128" s="1"/>
      <c r="XCJ128" s="1"/>
      <c r="XCK128" s="1"/>
      <c r="XCL128" s="1"/>
    </row>
    <row r="129" spans="8:9">
      <c r="H129" s="82"/>
      <c r="I129" s="4"/>
    </row>
    <row r="130" spans="8:9">
      <c r="H130" s="82"/>
      <c r="I130" s="4"/>
    </row>
    <row r="131" spans="8:9">
      <c r="H131" s="82"/>
      <c r="I131" s="4"/>
    </row>
  </sheetData>
  <mergeCells count="3">
    <mergeCell ref="A1:F1"/>
    <mergeCell ref="A2:F2"/>
    <mergeCell ref="A15:B15"/>
  </mergeCells>
  <pageMargins left="0.75" right="0.75" top="1" bottom="1" header="0.5" footer="0.5"/>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F19"/>
  <sheetViews>
    <sheetView workbookViewId="0">
      <selection activeCell="D19" sqref="D19"/>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23</v>
      </c>
      <c r="B2" s="10"/>
      <c r="C2" s="11"/>
      <c r="D2" s="11"/>
      <c r="E2" s="11"/>
      <c r="F2" s="11"/>
    </row>
    <row r="3" s="2" customFormat="1" ht="28" customHeight="1" spans="1:6">
      <c r="A3" s="12" t="s">
        <v>1</v>
      </c>
      <c r="B3" s="13" t="s">
        <v>2</v>
      </c>
      <c r="C3" s="14" t="s">
        <v>3</v>
      </c>
      <c r="D3" s="14" t="s">
        <v>4</v>
      </c>
      <c r="E3" s="12" t="s">
        <v>5</v>
      </c>
      <c r="F3" s="12" t="s">
        <v>6</v>
      </c>
    </row>
    <row r="4" s="3" customFormat="1" ht="42" customHeight="1" spans="1:6">
      <c r="A4" s="15">
        <v>1</v>
      </c>
      <c r="B4" s="16" t="s">
        <v>24</v>
      </c>
      <c r="C4" s="215">
        <v>500</v>
      </c>
      <c r="D4" s="215"/>
      <c r="E4" s="19"/>
      <c r="F4" s="21" t="s">
        <v>25</v>
      </c>
    </row>
    <row r="5" s="3" customFormat="1" ht="42" customHeight="1" spans="1:6">
      <c r="A5" s="15">
        <v>2</v>
      </c>
      <c r="B5" s="16" t="s">
        <v>24</v>
      </c>
      <c r="C5" s="215">
        <v>500</v>
      </c>
      <c r="D5" s="215"/>
      <c r="E5" s="19"/>
      <c r="F5" s="21" t="s">
        <v>26</v>
      </c>
    </row>
    <row r="6" s="3" customFormat="1" ht="42" customHeight="1" spans="1:6">
      <c r="A6" s="15">
        <v>3</v>
      </c>
      <c r="B6" s="16" t="s">
        <v>24</v>
      </c>
      <c r="C6" s="215">
        <v>500</v>
      </c>
      <c r="D6" s="215"/>
      <c r="E6" s="19"/>
      <c r="F6" s="21" t="s">
        <v>27</v>
      </c>
    </row>
    <row r="7" s="3" customFormat="1" ht="42" customHeight="1" spans="1:6">
      <c r="A7" s="12">
        <v>4</v>
      </c>
      <c r="B7" s="16" t="s">
        <v>24</v>
      </c>
      <c r="C7" s="215">
        <v>500</v>
      </c>
      <c r="D7" s="12"/>
      <c r="E7" s="21"/>
      <c r="F7" s="228" t="s">
        <v>28</v>
      </c>
    </row>
    <row r="8" s="3" customFormat="1" ht="42" customHeight="1" spans="1:6">
      <c r="A8" s="15">
        <v>5</v>
      </c>
      <c r="B8" s="16" t="s">
        <v>24</v>
      </c>
      <c r="C8" s="215">
        <v>1000</v>
      </c>
      <c r="D8" s="215"/>
      <c r="E8" s="19"/>
      <c r="F8" s="21" t="s">
        <v>29</v>
      </c>
    </row>
    <row r="9" s="3" customFormat="1" ht="42" customHeight="1" spans="1:6">
      <c r="A9" s="15">
        <v>6</v>
      </c>
      <c r="B9" s="16" t="s">
        <v>24</v>
      </c>
      <c r="C9" s="215">
        <v>1000</v>
      </c>
      <c r="D9" s="215"/>
      <c r="E9" s="229"/>
      <c r="F9" s="21" t="s">
        <v>30</v>
      </c>
    </row>
    <row r="10" s="3" customFormat="1" ht="49" customHeight="1" spans="1:6">
      <c r="A10" s="15">
        <v>7</v>
      </c>
      <c r="B10" s="16"/>
      <c r="C10" s="15"/>
      <c r="D10" s="15"/>
      <c r="E10" s="230"/>
      <c r="F10" s="21"/>
    </row>
    <row r="11" s="3" customFormat="1" ht="50" customHeight="1" spans="1:6">
      <c r="A11" s="15">
        <v>8</v>
      </c>
      <c r="B11" s="231"/>
      <c r="C11" s="15"/>
      <c r="D11" s="15"/>
      <c r="E11" s="230"/>
      <c r="F11" s="21"/>
    </row>
    <row r="12" s="3" customFormat="1" ht="51" customHeight="1" spans="1:6">
      <c r="A12" s="15">
        <v>9</v>
      </c>
      <c r="B12" s="231"/>
      <c r="C12" s="15"/>
      <c r="D12" s="15"/>
      <c r="E12" s="230"/>
      <c r="F12" s="21"/>
    </row>
    <row r="13" s="3" customFormat="1" ht="51" customHeight="1" spans="1:6">
      <c r="A13" s="15">
        <v>10</v>
      </c>
      <c r="B13" s="16"/>
      <c r="C13" s="15"/>
      <c r="D13" s="15"/>
      <c r="E13" s="230"/>
      <c r="F13" s="21"/>
    </row>
    <row r="14" s="3" customFormat="1" ht="54" customHeight="1" spans="1:6">
      <c r="A14" s="15">
        <v>11</v>
      </c>
      <c r="B14" s="16"/>
      <c r="C14" s="15"/>
      <c r="D14" s="15"/>
      <c r="E14" s="230"/>
      <c r="F14" s="21"/>
    </row>
    <row r="15" s="3" customFormat="1" ht="49" customHeight="1" spans="1:6">
      <c r="A15" s="15">
        <v>12</v>
      </c>
      <c r="B15" s="16"/>
      <c r="C15" s="215"/>
      <c r="D15" s="12"/>
      <c r="E15" s="21"/>
      <c r="F15" s="21"/>
    </row>
    <row r="16" s="3" customFormat="1" ht="49" customHeight="1" spans="1:6">
      <c r="A16" s="15">
        <v>13</v>
      </c>
      <c r="B16" s="13"/>
      <c r="C16" s="12"/>
      <c r="D16" s="12"/>
      <c r="E16" s="21"/>
      <c r="F16" s="21"/>
    </row>
    <row r="17" s="3" customFormat="1" ht="30" customHeight="1" spans="1:6">
      <c r="A17" s="23" t="s">
        <v>12</v>
      </c>
      <c r="B17" s="24"/>
      <c r="C17" s="25">
        <f>SUM(C4:C16)</f>
        <v>4000</v>
      </c>
      <c r="D17" s="25">
        <f>SUM(D4:D16)</f>
        <v>0</v>
      </c>
      <c r="E17" s="26"/>
      <c r="F17" s="26"/>
    </row>
    <row r="18" s="3" customFormat="1" ht="30" customHeight="1" spans="1:5">
      <c r="A18" s="2"/>
      <c r="B18" s="27"/>
      <c r="C18" s="28"/>
      <c r="D18" s="28"/>
      <c r="E18" s="29"/>
    </row>
    <row r="19" s="1" customFormat="1" ht="33.6" customHeight="1" spans="1:6">
      <c r="A19" s="5"/>
      <c r="B19" s="6"/>
      <c r="C19" s="30" t="s">
        <v>13</v>
      </c>
      <c r="D19" s="30"/>
      <c r="E19" s="31" t="s">
        <v>22</v>
      </c>
      <c r="F19" s="30" t="s">
        <v>16</v>
      </c>
    </row>
  </sheetData>
  <mergeCells count="3">
    <mergeCell ref="A1:F1"/>
    <mergeCell ref="A2:F2"/>
    <mergeCell ref="A17:B17"/>
  </mergeCells>
  <pageMargins left="0.699305555555556" right="0.699305555555556" top="0.75" bottom="0.75" header="0.3" footer="0.3"/>
  <pageSetup paperSize="9" orientation="portrait"/>
  <headerFooter/>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XCK128"/>
  <sheetViews>
    <sheetView workbookViewId="0">
      <pane xSplit="2" ySplit="3" topLeftCell="X9" activePane="bottomRight" state="frozen"/>
      <selection/>
      <selection pane="topRight"/>
      <selection pane="bottomLeft"/>
      <selection pane="bottomRight" activeCell="A1" sqref="$A1:$XFD104857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9" width="9" style="1"/>
    <col min="10" max="10" width="2.125" style="1" customWidth="1"/>
    <col min="11" max="12" width="9" style="1"/>
    <col min="13" max="13" width="2.5" style="1" customWidth="1"/>
    <col min="14" max="15" width="9" style="1"/>
    <col min="16" max="16" width="4.125" style="1" customWidth="1"/>
    <col min="17" max="18" width="9" style="1"/>
    <col min="19" max="19" width="4.25" style="1" customWidth="1"/>
    <col min="20" max="21" width="9" style="1"/>
    <col min="22" max="22" width="3.625" style="1" customWidth="1"/>
    <col min="23" max="24" width="9" style="1"/>
    <col min="25" max="25" width="4.125" style="1" customWidth="1"/>
    <col min="26" max="27" width="9" style="1"/>
    <col min="28" max="28" width="3.875" style="1" customWidth="1"/>
    <col min="29" max="30" width="9" style="1"/>
    <col min="31" max="31" width="3.375" style="1" customWidth="1"/>
    <col min="32" max="33" width="9" style="1"/>
    <col min="34" max="34" width="3.625" style="1" customWidth="1"/>
    <col min="35" max="35" width="9" style="1"/>
    <col min="36" max="36" width="12" style="1"/>
    <col min="37" max="37" width="3.625" style="1" customWidth="1"/>
    <col min="38" max="38" width="9" style="1"/>
    <col min="39" max="39" width="13.75" style="1"/>
    <col min="40" max="16304" width="9" style="1"/>
    <col min="16308" max="16384" width="9" style="1"/>
  </cols>
  <sheetData>
    <row r="1" s="1" customFormat="1" ht="17" customHeight="1" spans="1:6">
      <c r="A1" s="7"/>
      <c r="B1" s="8"/>
      <c r="C1" s="7"/>
      <c r="D1" s="7"/>
      <c r="E1" s="7"/>
      <c r="F1" s="7"/>
    </row>
    <row r="2" s="1" customFormat="1" ht="39.15" customHeight="1" spans="1:6">
      <c r="A2" s="9" t="s">
        <v>721</v>
      </c>
      <c r="B2" s="10"/>
      <c r="C2" s="11"/>
      <c r="D2" s="11"/>
      <c r="E2" s="11"/>
      <c r="F2" s="11"/>
    </row>
    <row r="3" s="2" customFormat="1" ht="28.75" customHeight="1" spans="1:39">
      <c r="A3" s="12" t="s">
        <v>1</v>
      </c>
      <c r="B3" s="13" t="s">
        <v>2</v>
      </c>
      <c r="C3" s="14" t="s">
        <v>3</v>
      </c>
      <c r="D3" s="14" t="s">
        <v>4</v>
      </c>
      <c r="E3" s="12" t="s">
        <v>5</v>
      </c>
      <c r="F3" s="12" t="s">
        <v>6</v>
      </c>
      <c r="H3" s="33">
        <v>1</v>
      </c>
      <c r="I3" s="35"/>
      <c r="K3" s="33">
        <v>3</v>
      </c>
      <c r="L3" s="35" t="s">
        <v>722</v>
      </c>
      <c r="N3" s="33">
        <v>4</v>
      </c>
      <c r="O3" s="35" t="s">
        <v>723</v>
      </c>
      <c r="Q3" s="33">
        <v>5</v>
      </c>
      <c r="R3" s="35" t="s">
        <v>723</v>
      </c>
      <c r="T3" s="33">
        <v>6</v>
      </c>
      <c r="U3" s="35" t="s">
        <v>723</v>
      </c>
      <c r="W3" s="33">
        <v>7</v>
      </c>
      <c r="X3" s="35" t="s">
        <v>724</v>
      </c>
      <c r="Z3" s="33">
        <v>8</v>
      </c>
      <c r="AA3" s="35" t="s">
        <v>724</v>
      </c>
      <c r="AC3" s="33">
        <v>9</v>
      </c>
      <c r="AD3" s="35" t="s">
        <v>725</v>
      </c>
      <c r="AF3" s="33">
        <v>10</v>
      </c>
      <c r="AG3" s="35" t="s">
        <v>723</v>
      </c>
      <c r="AI3" s="33">
        <v>11</v>
      </c>
      <c r="AJ3" s="35" t="s">
        <v>726</v>
      </c>
      <c r="AL3" s="2" t="s">
        <v>574</v>
      </c>
      <c r="AM3" s="2" t="s">
        <v>726</v>
      </c>
    </row>
    <row r="4" s="3" customFormat="1" ht="33" customHeight="1" spans="1:39">
      <c r="A4" s="15">
        <v>1</v>
      </c>
      <c r="B4" s="16" t="s">
        <v>705</v>
      </c>
      <c r="C4" s="17">
        <f>19*90</f>
        <v>1710</v>
      </c>
      <c r="D4" s="18"/>
      <c r="E4" s="19"/>
      <c r="F4" s="20" t="s">
        <v>727</v>
      </c>
      <c r="H4" s="34" t="s">
        <v>52</v>
      </c>
      <c r="I4" s="34" t="s">
        <v>54</v>
      </c>
      <c r="K4" s="34" t="s">
        <v>52</v>
      </c>
      <c r="L4" s="34" t="s">
        <v>234</v>
      </c>
      <c r="N4" s="34" t="s">
        <v>52</v>
      </c>
      <c r="O4" s="34" t="s">
        <v>54</v>
      </c>
      <c r="Q4" s="34" t="s">
        <v>52</v>
      </c>
      <c r="R4" s="34" t="s">
        <v>234</v>
      </c>
      <c r="T4" s="34" t="s">
        <v>52</v>
      </c>
      <c r="U4" s="34" t="s">
        <v>54</v>
      </c>
      <c r="W4" s="34" t="s">
        <v>52</v>
      </c>
      <c r="X4" s="34" t="s">
        <v>54</v>
      </c>
      <c r="Z4" s="34" t="s">
        <v>52</v>
      </c>
      <c r="AA4" s="34" t="s">
        <v>54</v>
      </c>
      <c r="AC4" s="34" t="s">
        <v>52</v>
      </c>
      <c r="AD4" s="34" t="s">
        <v>54</v>
      </c>
      <c r="AF4" s="34" t="s">
        <v>52</v>
      </c>
      <c r="AG4" s="34" t="s">
        <v>234</v>
      </c>
      <c r="AI4" s="34" t="s">
        <v>52</v>
      </c>
      <c r="AJ4" s="34" t="s">
        <v>234</v>
      </c>
      <c r="AL4" s="81" t="s">
        <v>52</v>
      </c>
      <c r="AM4" s="81" t="s">
        <v>53</v>
      </c>
    </row>
    <row r="5" s="3" customFormat="1" ht="40.75" customHeight="1" spans="1:39">
      <c r="A5" s="15">
        <v>2</v>
      </c>
      <c r="B5" s="16" t="s">
        <v>709</v>
      </c>
      <c r="C5" s="17"/>
      <c r="D5" s="18"/>
      <c r="E5" s="19" t="s">
        <v>728</v>
      </c>
      <c r="F5" s="20"/>
      <c r="H5" s="4" t="s">
        <v>105</v>
      </c>
      <c r="I5" s="3">
        <v>90</v>
      </c>
      <c r="K5" s="3" t="s">
        <v>317</v>
      </c>
      <c r="L5" s="3">
        <v>-500</v>
      </c>
      <c r="N5" s="3" t="s">
        <v>190</v>
      </c>
      <c r="O5" s="3">
        <v>20</v>
      </c>
      <c r="Q5" s="3" t="s">
        <v>185</v>
      </c>
      <c r="R5" s="3">
        <v>-200</v>
      </c>
      <c r="T5" s="3" t="s">
        <v>317</v>
      </c>
      <c r="U5" s="3">
        <v>50</v>
      </c>
      <c r="W5" s="3" t="s">
        <v>97</v>
      </c>
      <c r="X5" s="3">
        <v>300</v>
      </c>
      <c r="Z5" s="3" t="s">
        <v>649</v>
      </c>
      <c r="AA5" s="3">
        <v>500</v>
      </c>
      <c r="AC5" s="3" t="s">
        <v>259</v>
      </c>
      <c r="AD5" s="3">
        <v>300</v>
      </c>
      <c r="AF5" s="3" t="s">
        <v>317</v>
      </c>
      <c r="AG5" s="3">
        <v>-30</v>
      </c>
      <c r="AI5" s="3" t="s">
        <v>729</v>
      </c>
      <c r="AJ5" s="61">
        <f>-100/2</f>
        <v>-50</v>
      </c>
      <c r="AL5" s="3" t="s">
        <v>319</v>
      </c>
      <c r="AM5" s="61">
        <v>78.4615384615385</v>
      </c>
    </row>
    <row r="6" s="3" customFormat="1" ht="40.75" customHeight="1" spans="1:39">
      <c r="A6" s="15">
        <v>3</v>
      </c>
      <c r="B6" s="16" t="s">
        <v>722</v>
      </c>
      <c r="C6" s="17"/>
      <c r="D6" s="18">
        <v>500</v>
      </c>
      <c r="E6" s="19" t="s">
        <v>730</v>
      </c>
      <c r="F6" s="20"/>
      <c r="H6" s="4" t="s">
        <v>76</v>
      </c>
      <c r="I6" s="3">
        <v>90</v>
      </c>
      <c r="N6" s="3" t="s">
        <v>521</v>
      </c>
      <c r="O6" s="3">
        <v>20</v>
      </c>
      <c r="T6" s="3" t="s">
        <v>185</v>
      </c>
      <c r="U6" s="3">
        <v>50</v>
      </c>
      <c r="X6" s="3">
        <f>SUM(X5:X5)</f>
        <v>300</v>
      </c>
      <c r="AA6" s="3">
        <f>SUM(AA5:AA5)</f>
        <v>500</v>
      </c>
      <c r="AC6" s="3" t="s">
        <v>271</v>
      </c>
      <c r="AD6" s="3">
        <v>300</v>
      </c>
      <c r="AG6" s="3">
        <f>SUM(AG5:AG5)</f>
        <v>-30</v>
      </c>
      <c r="AI6" s="3" t="s">
        <v>265</v>
      </c>
      <c r="AJ6" s="61">
        <f>-100/2</f>
        <v>-50</v>
      </c>
      <c r="AL6" s="3" t="s">
        <v>731</v>
      </c>
      <c r="AM6" s="61">
        <v>20</v>
      </c>
    </row>
    <row r="7" s="3" customFormat="1" ht="54" customHeight="1" spans="1:39">
      <c r="A7" s="15">
        <v>4</v>
      </c>
      <c r="B7" s="16" t="s">
        <v>723</v>
      </c>
      <c r="C7" s="17">
        <v>440</v>
      </c>
      <c r="D7" s="18"/>
      <c r="E7" s="19"/>
      <c r="F7" s="20" t="s">
        <v>732</v>
      </c>
      <c r="H7" s="4" t="s">
        <v>96</v>
      </c>
      <c r="I7" s="3">
        <v>90</v>
      </c>
      <c r="N7" s="3" t="s">
        <v>199</v>
      </c>
      <c r="O7" s="3">
        <v>20</v>
      </c>
      <c r="U7" s="3">
        <f>SUM(U5:U6)</f>
        <v>100</v>
      </c>
      <c r="AC7" s="3" t="s">
        <v>248</v>
      </c>
      <c r="AD7" s="3">
        <v>300</v>
      </c>
      <c r="AI7" s="3" t="s">
        <v>62</v>
      </c>
      <c r="AJ7" s="3">
        <v>-100</v>
      </c>
      <c r="AL7" s="62" t="s">
        <v>248</v>
      </c>
      <c r="AM7" s="61">
        <v>300</v>
      </c>
    </row>
    <row r="8" s="3" customFormat="1" ht="40.75" customHeight="1" spans="1:39">
      <c r="A8" s="15">
        <v>5</v>
      </c>
      <c r="B8" s="16" t="s">
        <v>723</v>
      </c>
      <c r="C8" s="17"/>
      <c r="D8" s="18">
        <v>200</v>
      </c>
      <c r="E8" s="19" t="s">
        <v>733</v>
      </c>
      <c r="F8" s="20"/>
      <c r="H8" s="4" t="s">
        <v>95</v>
      </c>
      <c r="I8" s="3">
        <v>90</v>
      </c>
      <c r="N8" s="3" t="s">
        <v>106</v>
      </c>
      <c r="O8" s="3">
        <v>20</v>
      </c>
      <c r="AC8" s="3" t="s">
        <v>94</v>
      </c>
      <c r="AD8" s="3">
        <v>200</v>
      </c>
      <c r="AI8" s="3" t="s">
        <v>108</v>
      </c>
      <c r="AJ8" s="61">
        <f>-300/26</f>
        <v>-11.5384615384615</v>
      </c>
      <c r="AL8" s="3" t="s">
        <v>734</v>
      </c>
      <c r="AM8" s="61">
        <v>8.4615384615385</v>
      </c>
    </row>
    <row r="9" s="3" customFormat="1" ht="57" customHeight="1" spans="1:39">
      <c r="A9" s="15">
        <v>6</v>
      </c>
      <c r="B9" s="16" t="s">
        <v>723</v>
      </c>
      <c r="C9" s="17">
        <v>100</v>
      </c>
      <c r="D9" s="18"/>
      <c r="E9" s="19"/>
      <c r="F9" s="21" t="s">
        <v>735</v>
      </c>
      <c r="H9" s="4" t="s">
        <v>209</v>
      </c>
      <c r="I9" s="3">
        <v>90</v>
      </c>
      <c r="N9" s="3" t="s">
        <v>88</v>
      </c>
      <c r="O9" s="3">
        <v>20</v>
      </c>
      <c r="AD9" s="3">
        <f>SUM(AD5:AD8)</f>
        <v>1100</v>
      </c>
      <c r="AI9" s="3" t="s">
        <v>100</v>
      </c>
      <c r="AJ9" s="61">
        <f t="shared" ref="AJ9:AJ18" si="0">-300/26</f>
        <v>-11.5384615384615</v>
      </c>
      <c r="AL9" s="3" t="s">
        <v>76</v>
      </c>
      <c r="AM9" s="61">
        <v>78.4615384615385</v>
      </c>
    </row>
    <row r="10" s="3" customFormat="1" ht="51" customHeight="1" spans="1:39">
      <c r="A10" s="15">
        <v>7</v>
      </c>
      <c r="B10" s="16" t="s">
        <v>736</v>
      </c>
      <c r="C10" s="17">
        <v>300</v>
      </c>
      <c r="D10" s="18"/>
      <c r="E10" s="19"/>
      <c r="F10" s="21" t="s">
        <v>737</v>
      </c>
      <c r="H10" s="4" t="s">
        <v>64</v>
      </c>
      <c r="I10" s="3">
        <v>90</v>
      </c>
      <c r="N10" s="3" t="s">
        <v>103</v>
      </c>
      <c r="O10" s="3">
        <v>20</v>
      </c>
      <c r="AI10" s="3" t="s">
        <v>96</v>
      </c>
      <c r="AJ10" s="61">
        <f t="shared" si="0"/>
        <v>-11.5384615384615</v>
      </c>
      <c r="AL10" s="62" t="s">
        <v>185</v>
      </c>
      <c r="AM10" s="61">
        <v>-150</v>
      </c>
    </row>
    <row r="11" s="1" customFormat="1" ht="40.75" customHeight="1" spans="1:39">
      <c r="A11" s="15">
        <v>8</v>
      </c>
      <c r="B11" s="16" t="s">
        <v>724</v>
      </c>
      <c r="C11" s="17">
        <v>500</v>
      </c>
      <c r="D11" s="18"/>
      <c r="E11" s="19"/>
      <c r="F11" s="21" t="s">
        <v>738</v>
      </c>
      <c r="H11" s="4" t="s">
        <v>83</v>
      </c>
      <c r="I11" s="3">
        <v>90</v>
      </c>
      <c r="N11" s="1" t="s">
        <v>107</v>
      </c>
      <c r="O11" s="3">
        <v>20</v>
      </c>
      <c r="AI11" s="1" t="s">
        <v>105</v>
      </c>
      <c r="AJ11" s="61">
        <f t="shared" si="0"/>
        <v>-11.5384615384615</v>
      </c>
      <c r="AL11" s="3" t="s">
        <v>330</v>
      </c>
      <c r="AM11" s="61">
        <v>8.4615384615385</v>
      </c>
    </row>
    <row r="12" s="1" customFormat="1" ht="40.75" customHeight="1" spans="1:39">
      <c r="A12" s="15">
        <v>9</v>
      </c>
      <c r="B12" s="16" t="s">
        <v>739</v>
      </c>
      <c r="C12" s="17">
        <f>300*3+200</f>
        <v>1100</v>
      </c>
      <c r="D12" s="18"/>
      <c r="E12" s="19"/>
      <c r="F12" s="21" t="s">
        <v>740</v>
      </c>
      <c r="H12" s="4" t="s">
        <v>104</v>
      </c>
      <c r="I12" s="3">
        <v>90</v>
      </c>
      <c r="N12" s="1" t="s">
        <v>99</v>
      </c>
      <c r="O12" s="3">
        <v>20</v>
      </c>
      <c r="AI12" s="1" t="s">
        <v>104</v>
      </c>
      <c r="AJ12" s="61">
        <f t="shared" si="0"/>
        <v>-11.5384615384615</v>
      </c>
      <c r="AL12" s="3" t="s">
        <v>741</v>
      </c>
      <c r="AM12" s="61">
        <v>20</v>
      </c>
    </row>
    <row r="13" s="1" customFormat="1" ht="40.75" customHeight="1" spans="1:39">
      <c r="A13" s="15">
        <v>10</v>
      </c>
      <c r="B13" s="22" t="s">
        <v>742</v>
      </c>
      <c r="C13" s="17"/>
      <c r="D13" s="18">
        <v>30</v>
      </c>
      <c r="E13" s="19"/>
      <c r="F13" s="21" t="s">
        <v>743</v>
      </c>
      <c r="H13" s="4" t="s">
        <v>100</v>
      </c>
      <c r="I13" s="3">
        <v>90</v>
      </c>
      <c r="N13" s="1" t="s">
        <v>81</v>
      </c>
      <c r="O13" s="3">
        <v>20</v>
      </c>
      <c r="AI13" s="1" t="s">
        <v>95</v>
      </c>
      <c r="AJ13" s="61">
        <f t="shared" si="0"/>
        <v>-11.5384615384615</v>
      </c>
      <c r="AL13" s="62" t="s">
        <v>94</v>
      </c>
      <c r="AM13" s="61">
        <v>290</v>
      </c>
    </row>
    <row r="14" s="1" customFormat="1" ht="30" customHeight="1" spans="1:39">
      <c r="A14" s="15">
        <v>11</v>
      </c>
      <c r="B14" s="22" t="s">
        <v>726</v>
      </c>
      <c r="C14" s="17"/>
      <c r="D14" s="18">
        <v>500</v>
      </c>
      <c r="E14" s="19" t="s">
        <v>744</v>
      </c>
      <c r="F14" s="20"/>
      <c r="H14" s="4" t="s">
        <v>91</v>
      </c>
      <c r="I14" s="3">
        <v>90</v>
      </c>
      <c r="N14" s="1" t="s">
        <v>210</v>
      </c>
      <c r="O14" s="3">
        <v>20</v>
      </c>
      <c r="AI14" s="1" t="s">
        <v>209</v>
      </c>
      <c r="AJ14" s="61">
        <f t="shared" si="0"/>
        <v>-11.5384615384615</v>
      </c>
      <c r="AL14" s="62" t="s">
        <v>649</v>
      </c>
      <c r="AM14" s="61">
        <v>500</v>
      </c>
    </row>
    <row r="15" s="1" customFormat="1" ht="28" customHeight="1" spans="1:39">
      <c r="A15" s="23" t="s">
        <v>12</v>
      </c>
      <c r="B15" s="24"/>
      <c r="C15" s="25">
        <f>SUM(C4:C14)</f>
        <v>4150</v>
      </c>
      <c r="D15" s="25">
        <f>SUM(D4:D14)</f>
        <v>1230</v>
      </c>
      <c r="E15" s="26"/>
      <c r="F15" s="26"/>
      <c r="H15" s="4" t="s">
        <v>108</v>
      </c>
      <c r="I15" s="3">
        <v>90</v>
      </c>
      <c r="N15" s="1" t="s">
        <v>745</v>
      </c>
      <c r="O15" s="3">
        <v>20</v>
      </c>
      <c r="AI15" s="1" t="s">
        <v>83</v>
      </c>
      <c r="AJ15" s="61">
        <f t="shared" si="0"/>
        <v>-11.5384615384615</v>
      </c>
      <c r="AL15" s="3" t="s">
        <v>91</v>
      </c>
      <c r="AM15" s="61">
        <v>78.4615384615385</v>
      </c>
    </row>
    <row r="16" s="1" customFormat="1" ht="27" customHeight="1" spans="1:39">
      <c r="A16" s="2"/>
      <c r="B16" s="27"/>
      <c r="C16" s="28"/>
      <c r="D16" s="28"/>
      <c r="E16" s="29"/>
      <c r="F16" s="3"/>
      <c r="H16" s="4" t="s">
        <v>94</v>
      </c>
      <c r="I16" s="3">
        <v>90</v>
      </c>
      <c r="N16" s="1" t="s">
        <v>734</v>
      </c>
      <c r="O16" s="3">
        <v>20</v>
      </c>
      <c r="AI16" s="1" t="s">
        <v>69</v>
      </c>
      <c r="AJ16" s="61">
        <f t="shared" si="0"/>
        <v>-11.5384615384615</v>
      </c>
      <c r="AL16" s="3" t="s">
        <v>746</v>
      </c>
      <c r="AM16" s="61">
        <v>8.4615384615385</v>
      </c>
    </row>
    <row r="17" s="1" customFormat="1" ht="27" customHeight="1" spans="1:39">
      <c r="A17" s="5"/>
      <c r="B17" s="6"/>
      <c r="C17" s="30" t="s">
        <v>13</v>
      </c>
      <c r="D17" s="30" t="s">
        <v>242</v>
      </c>
      <c r="E17" s="31" t="s">
        <v>355</v>
      </c>
      <c r="F17" s="30" t="s">
        <v>16</v>
      </c>
      <c r="H17" s="4" t="s">
        <v>69</v>
      </c>
      <c r="I17" s="3">
        <v>90</v>
      </c>
      <c r="N17" s="1" t="s">
        <v>330</v>
      </c>
      <c r="O17" s="3">
        <v>20</v>
      </c>
      <c r="AI17" s="1" t="s">
        <v>76</v>
      </c>
      <c r="AJ17" s="61">
        <f t="shared" si="0"/>
        <v>-11.5384615384615</v>
      </c>
      <c r="AL17" s="3" t="s">
        <v>211</v>
      </c>
      <c r="AM17" s="61">
        <v>-11.5384615384615</v>
      </c>
    </row>
    <row r="18" s="1" customFormat="1" ht="27" customHeight="1" spans="1:39">
      <c r="A18" s="5"/>
      <c r="B18" s="6"/>
      <c r="C18" s="32">
        <f>C15-D15</f>
        <v>2920</v>
      </c>
      <c r="D18" s="7"/>
      <c r="H18" s="4" t="s">
        <v>89</v>
      </c>
      <c r="I18" s="3">
        <v>90</v>
      </c>
      <c r="N18" s="1" t="s">
        <v>747</v>
      </c>
      <c r="O18" s="3">
        <v>20</v>
      </c>
      <c r="AI18" s="1" t="s">
        <v>64</v>
      </c>
      <c r="AJ18" s="61">
        <f t="shared" si="0"/>
        <v>-11.5384615384615</v>
      </c>
      <c r="AL18" s="3" t="s">
        <v>64</v>
      </c>
      <c r="AM18" s="61">
        <v>78.4615384615385</v>
      </c>
    </row>
    <row r="19" s="1" customFormat="1" ht="27" customHeight="1" spans="1:39">
      <c r="A19" s="5"/>
      <c r="B19" s="6"/>
      <c r="C19" s="7"/>
      <c r="D19" s="7"/>
      <c r="H19" s="4" t="s">
        <v>364</v>
      </c>
      <c r="I19" s="3">
        <v>90</v>
      </c>
      <c r="N19" s="3" t="s">
        <v>748</v>
      </c>
      <c r="O19" s="3">
        <v>20</v>
      </c>
      <c r="AI19" s="1" t="s">
        <v>89</v>
      </c>
      <c r="AJ19" s="61">
        <f t="shared" ref="AJ19:AJ33" si="1">-300/26</f>
        <v>-11.5384615384615</v>
      </c>
      <c r="AL19" s="3" t="s">
        <v>344</v>
      </c>
      <c r="AM19" s="61">
        <v>78.4615384615385</v>
      </c>
    </row>
    <row r="20" s="1" customFormat="1" ht="27" customHeight="1" spans="1:39">
      <c r="A20" s="5"/>
      <c r="B20" s="6"/>
      <c r="C20" s="7"/>
      <c r="D20" s="7"/>
      <c r="H20" s="4" t="s">
        <v>344</v>
      </c>
      <c r="I20" s="3">
        <v>90</v>
      </c>
      <c r="N20" s="1" t="s">
        <v>749</v>
      </c>
      <c r="O20" s="3">
        <v>20</v>
      </c>
      <c r="AI20" s="1" t="s">
        <v>356</v>
      </c>
      <c r="AJ20" s="61">
        <f t="shared" si="1"/>
        <v>-11.5384615384615</v>
      </c>
      <c r="AL20" s="3" t="s">
        <v>88</v>
      </c>
      <c r="AM20" s="61">
        <v>20</v>
      </c>
    </row>
    <row r="21" s="1" customFormat="1" ht="27" customHeight="1" spans="1:39">
      <c r="A21" s="5"/>
      <c r="B21" s="6"/>
      <c r="C21" s="7"/>
      <c r="D21" s="7"/>
      <c r="H21" s="4" t="s">
        <v>356</v>
      </c>
      <c r="I21" s="3">
        <v>90</v>
      </c>
      <c r="N21" s="1" t="s">
        <v>746</v>
      </c>
      <c r="O21" s="3">
        <v>20</v>
      </c>
      <c r="AI21" s="1" t="s">
        <v>97</v>
      </c>
      <c r="AJ21" s="61">
        <f t="shared" si="1"/>
        <v>-11.5384615384615</v>
      </c>
      <c r="AL21" s="3" t="s">
        <v>107</v>
      </c>
      <c r="AM21" s="61">
        <v>20</v>
      </c>
    </row>
    <row r="22" s="1" customFormat="1" ht="27" customHeight="1" spans="1:39">
      <c r="A22" s="5"/>
      <c r="B22" s="6"/>
      <c r="C22" s="7"/>
      <c r="D22" s="7"/>
      <c r="H22" s="4" t="s">
        <v>319</v>
      </c>
      <c r="I22" s="3">
        <v>90</v>
      </c>
      <c r="N22" s="1" t="s">
        <v>750</v>
      </c>
      <c r="O22" s="3">
        <v>20</v>
      </c>
      <c r="AI22" s="1" t="s">
        <v>319</v>
      </c>
      <c r="AJ22" s="61">
        <f t="shared" si="1"/>
        <v>-11.5384615384615</v>
      </c>
      <c r="AL22" s="3" t="s">
        <v>317</v>
      </c>
      <c r="AM22" s="61">
        <v>-480</v>
      </c>
    </row>
    <row r="23" s="1" customFormat="1" ht="27" customHeight="1" spans="1:39">
      <c r="A23" s="5"/>
      <c r="B23" s="6"/>
      <c r="C23" s="7"/>
      <c r="D23" s="7"/>
      <c r="H23" s="4" t="s">
        <v>97</v>
      </c>
      <c r="I23" s="3">
        <v>90</v>
      </c>
      <c r="N23" s="1" t="s">
        <v>741</v>
      </c>
      <c r="O23" s="3">
        <v>20</v>
      </c>
      <c r="AI23" s="1" t="s">
        <v>344</v>
      </c>
      <c r="AJ23" s="61">
        <f t="shared" si="1"/>
        <v>-11.5384615384615</v>
      </c>
      <c r="AL23" s="3" t="s">
        <v>209</v>
      </c>
      <c r="AM23" s="61">
        <v>78.4615384615385</v>
      </c>
    </row>
    <row r="24" s="1" customFormat="1" ht="27" customHeight="1" spans="1:39">
      <c r="A24" s="5"/>
      <c r="B24" s="6"/>
      <c r="C24" s="7"/>
      <c r="D24" s="7"/>
      <c r="I24" s="1">
        <f>SUM(I5:I23)</f>
        <v>1710</v>
      </c>
      <c r="N24" s="1" t="s">
        <v>731</v>
      </c>
      <c r="O24" s="3">
        <v>20</v>
      </c>
      <c r="AI24" s="1" t="s">
        <v>364</v>
      </c>
      <c r="AJ24" s="61">
        <f t="shared" si="1"/>
        <v>-11.5384615384615</v>
      </c>
      <c r="AL24" s="3" t="s">
        <v>69</v>
      </c>
      <c r="AM24" s="61">
        <v>78.4615384615385</v>
      </c>
    </row>
    <row r="25" s="1" customFormat="1" ht="27" customHeight="1" spans="1:39">
      <c r="A25" s="5"/>
      <c r="B25" s="6"/>
      <c r="C25" s="7"/>
      <c r="D25" s="7"/>
      <c r="N25" s="1" t="s">
        <v>751</v>
      </c>
      <c r="O25" s="3">
        <v>20</v>
      </c>
      <c r="AI25" s="1" t="s">
        <v>91</v>
      </c>
      <c r="AJ25" s="61">
        <f t="shared" si="1"/>
        <v>-11.5384615384615</v>
      </c>
      <c r="AL25" s="3" t="s">
        <v>83</v>
      </c>
      <c r="AM25" s="61">
        <v>78.4615384615385</v>
      </c>
    </row>
    <row r="26" s="1" customFormat="1" spans="1:39">
      <c r="A26" s="5"/>
      <c r="B26" s="6"/>
      <c r="C26" s="7"/>
      <c r="D26" s="7"/>
      <c r="N26" s="1" t="s">
        <v>752</v>
      </c>
      <c r="O26" s="3">
        <v>20</v>
      </c>
      <c r="AI26" s="1" t="s">
        <v>211</v>
      </c>
      <c r="AJ26" s="61">
        <f t="shared" si="1"/>
        <v>-11.5384615384615</v>
      </c>
      <c r="AL26" s="62" t="s">
        <v>62</v>
      </c>
      <c r="AM26" s="61">
        <v>-100</v>
      </c>
    </row>
    <row r="27" s="1" customFormat="1" spans="1:39">
      <c r="A27" s="5"/>
      <c r="B27" s="6"/>
      <c r="C27" s="7"/>
      <c r="D27" s="7"/>
      <c r="O27" s="1">
        <f>SUM(O5:O26)</f>
        <v>440</v>
      </c>
      <c r="AI27" s="1" t="s">
        <v>748</v>
      </c>
      <c r="AJ27" s="61">
        <f t="shared" si="1"/>
        <v>-11.5384615384615</v>
      </c>
      <c r="AL27" s="3" t="s">
        <v>89</v>
      </c>
      <c r="AM27" s="61">
        <v>78.4615384615385</v>
      </c>
    </row>
    <row r="28" s="1" customFormat="1" spans="1:39">
      <c r="A28" s="5"/>
      <c r="B28" s="6"/>
      <c r="C28" s="7"/>
      <c r="D28" s="7"/>
      <c r="AI28" s="1" t="s">
        <v>330</v>
      </c>
      <c r="AJ28" s="61">
        <f t="shared" si="1"/>
        <v>-11.5384615384615</v>
      </c>
      <c r="AL28" s="3" t="s">
        <v>106</v>
      </c>
      <c r="AM28" s="61">
        <v>20</v>
      </c>
    </row>
    <row r="29" s="1" customFormat="1" spans="1:39">
      <c r="A29" s="5"/>
      <c r="B29" s="6"/>
      <c r="C29" s="7"/>
      <c r="D29" s="7"/>
      <c r="AI29" s="1" t="s">
        <v>747</v>
      </c>
      <c r="AJ29" s="61">
        <f t="shared" si="1"/>
        <v>-11.5384615384615</v>
      </c>
      <c r="AL29" s="3" t="s">
        <v>97</v>
      </c>
      <c r="AM29" s="61">
        <v>378.461538461539</v>
      </c>
    </row>
    <row r="30" s="1" customFormat="1" spans="1:39">
      <c r="A30" s="5"/>
      <c r="B30" s="6"/>
      <c r="C30" s="7"/>
      <c r="D30" s="7"/>
      <c r="AI30" s="1" t="s">
        <v>734</v>
      </c>
      <c r="AJ30" s="61">
        <f t="shared" si="1"/>
        <v>-11.5384615384615</v>
      </c>
      <c r="AL30" s="3" t="s">
        <v>752</v>
      </c>
      <c r="AM30" s="61">
        <v>20</v>
      </c>
    </row>
    <row r="31" s="1" customFormat="1" spans="1:39">
      <c r="A31" s="5"/>
      <c r="B31" s="6"/>
      <c r="C31" s="7"/>
      <c r="D31" s="7"/>
      <c r="AI31" s="1" t="s">
        <v>746</v>
      </c>
      <c r="AJ31" s="61">
        <f t="shared" si="1"/>
        <v>-11.5384615384615</v>
      </c>
      <c r="AL31" s="3" t="s">
        <v>751</v>
      </c>
      <c r="AM31" s="61">
        <v>20</v>
      </c>
    </row>
    <row r="32" s="1" customFormat="1" spans="1:39">
      <c r="A32" s="5"/>
      <c r="B32" s="6"/>
      <c r="C32" s="7"/>
      <c r="D32" s="7"/>
      <c r="AI32" s="1" t="s">
        <v>749</v>
      </c>
      <c r="AJ32" s="61">
        <f t="shared" si="1"/>
        <v>-11.5384615384615</v>
      </c>
      <c r="AL32" s="3" t="s">
        <v>108</v>
      </c>
      <c r="AM32" s="61">
        <v>78.4615384615385</v>
      </c>
    </row>
    <row r="33" s="1" customFormat="1" spans="1:39">
      <c r="A33" s="5"/>
      <c r="B33" s="6"/>
      <c r="C33" s="7"/>
      <c r="D33" s="7"/>
      <c r="AI33" s="1" t="s">
        <v>750</v>
      </c>
      <c r="AJ33" s="61">
        <f t="shared" si="1"/>
        <v>-11.5384615384615</v>
      </c>
      <c r="AL33" s="3" t="s">
        <v>210</v>
      </c>
      <c r="AM33" s="61">
        <v>20</v>
      </c>
    </row>
    <row r="34" s="1" customFormat="1" spans="1:39">
      <c r="A34" s="5"/>
      <c r="B34" s="6"/>
      <c r="C34" s="7"/>
      <c r="D34" s="7"/>
      <c r="AJ34" s="61">
        <f>SUM(AJ5:AJ33)</f>
        <v>-500</v>
      </c>
      <c r="AL34" s="3" t="s">
        <v>95</v>
      </c>
      <c r="AM34" s="61">
        <v>78.4615384615385</v>
      </c>
    </row>
    <row r="35" s="1" customFormat="1" spans="1:39">
      <c r="A35" s="5"/>
      <c r="B35" s="6"/>
      <c r="C35" s="7"/>
      <c r="D35" s="7"/>
      <c r="AJ35" s="61"/>
      <c r="AL35" s="3" t="s">
        <v>356</v>
      </c>
      <c r="AM35" s="61">
        <v>78.4615384615385</v>
      </c>
    </row>
    <row r="36" s="4" customFormat="1" spans="1:16313">
      <c r="A36" s="5"/>
      <c r="B36" s="6"/>
      <c r="C36" s="7"/>
      <c r="D36" s="7"/>
      <c r="E36" s="1"/>
      <c r="F36" s="1"/>
      <c r="AL36" s="3" t="s">
        <v>745</v>
      </c>
      <c r="AM36" s="61">
        <v>20</v>
      </c>
      <c r="XCC36"/>
      <c r="XCD36"/>
      <c r="XCE36"/>
      <c r="XCF36" s="1"/>
      <c r="XCG36" s="1"/>
      <c r="XCH36" s="1"/>
      <c r="XCI36" s="1"/>
      <c r="XCJ36" s="1"/>
      <c r="XCK36" s="1"/>
    </row>
    <row r="37" s="4" customFormat="1" spans="1:16313">
      <c r="A37" s="5"/>
      <c r="B37" s="6"/>
      <c r="C37" s="7"/>
      <c r="D37" s="7"/>
      <c r="E37" s="1"/>
      <c r="F37" s="1"/>
      <c r="AL37" s="3" t="s">
        <v>99</v>
      </c>
      <c r="AM37" s="61">
        <v>20</v>
      </c>
      <c r="XCC37"/>
      <c r="XCD37"/>
      <c r="XCE37"/>
      <c r="XCF37" s="1"/>
      <c r="XCG37" s="1"/>
      <c r="XCH37" s="1"/>
      <c r="XCI37" s="1"/>
      <c r="XCJ37" s="1"/>
      <c r="XCK37" s="1"/>
    </row>
    <row r="38" s="4" customFormat="1" spans="1:16313">
      <c r="A38" s="5"/>
      <c r="B38" s="6"/>
      <c r="C38" s="7"/>
      <c r="D38" s="7"/>
      <c r="E38" s="1"/>
      <c r="F38" s="1"/>
      <c r="AL38" s="3" t="s">
        <v>105</v>
      </c>
      <c r="AM38" s="61">
        <v>78.4615384615385</v>
      </c>
      <c r="XCC38"/>
      <c r="XCD38"/>
      <c r="XCE38"/>
      <c r="XCF38" s="1"/>
      <c r="XCG38" s="1"/>
      <c r="XCH38" s="1"/>
      <c r="XCI38" s="1"/>
      <c r="XCJ38" s="1"/>
      <c r="XCK38" s="1"/>
    </row>
    <row r="39" s="4" customFormat="1" spans="1:16313">
      <c r="A39" s="5"/>
      <c r="B39" s="6"/>
      <c r="C39" s="7"/>
      <c r="D39" s="7"/>
      <c r="E39" s="1"/>
      <c r="F39" s="1"/>
      <c r="AL39" s="3" t="s">
        <v>199</v>
      </c>
      <c r="AM39" s="61">
        <v>20</v>
      </c>
      <c r="XCC39"/>
      <c r="XCD39"/>
      <c r="XCE39"/>
      <c r="XCF39" s="1"/>
      <c r="XCG39" s="1"/>
      <c r="XCH39" s="1"/>
      <c r="XCI39" s="1"/>
      <c r="XCJ39" s="1"/>
      <c r="XCK39" s="1"/>
    </row>
    <row r="40" s="4" customFormat="1" spans="1:16313">
      <c r="A40" s="5"/>
      <c r="B40" s="6"/>
      <c r="C40" s="7"/>
      <c r="D40" s="7"/>
      <c r="E40" s="1"/>
      <c r="F40" s="1"/>
      <c r="AL40" s="3" t="s">
        <v>748</v>
      </c>
      <c r="AM40" s="61">
        <v>8.4615384615385</v>
      </c>
      <c r="XCC40"/>
      <c r="XCD40"/>
      <c r="XCE40"/>
      <c r="XCF40" s="1"/>
      <c r="XCG40" s="1"/>
      <c r="XCH40" s="1"/>
      <c r="XCI40" s="1"/>
      <c r="XCJ40" s="1"/>
      <c r="XCK40" s="1"/>
    </row>
    <row r="41" s="4" customFormat="1" spans="1:16313">
      <c r="A41" s="5"/>
      <c r="B41" s="6"/>
      <c r="C41" s="7"/>
      <c r="D41" s="7"/>
      <c r="E41" s="1"/>
      <c r="F41" s="1"/>
      <c r="AL41" s="3" t="s">
        <v>747</v>
      </c>
      <c r="AM41" s="61">
        <v>8.4615384615385</v>
      </c>
      <c r="XCC41"/>
      <c r="XCD41"/>
      <c r="XCE41"/>
      <c r="XCF41" s="1"/>
      <c r="XCG41" s="1"/>
      <c r="XCH41" s="1"/>
      <c r="XCI41" s="1"/>
      <c r="XCJ41" s="1"/>
      <c r="XCK41" s="1"/>
    </row>
    <row r="42" s="4" customFormat="1" spans="1:16313">
      <c r="A42" s="5"/>
      <c r="B42" s="6"/>
      <c r="C42" s="7"/>
      <c r="D42" s="7"/>
      <c r="E42" s="1"/>
      <c r="F42" s="1"/>
      <c r="AL42" s="62" t="s">
        <v>729</v>
      </c>
      <c r="AM42" s="61">
        <v>-50</v>
      </c>
      <c r="XCC42"/>
      <c r="XCD42"/>
      <c r="XCE42"/>
      <c r="XCF42" s="1"/>
      <c r="XCG42" s="1"/>
      <c r="XCH42" s="1"/>
      <c r="XCI42" s="1"/>
      <c r="XCJ42" s="1"/>
      <c r="XCK42" s="1"/>
    </row>
    <row r="43" s="4" customFormat="1" spans="1:16313">
      <c r="A43" s="5"/>
      <c r="B43" s="6"/>
      <c r="C43" s="7"/>
      <c r="D43" s="7"/>
      <c r="E43" s="1"/>
      <c r="F43" s="1"/>
      <c r="AL43" s="3" t="s">
        <v>96</v>
      </c>
      <c r="AM43" s="61">
        <v>78.4615384615385</v>
      </c>
      <c r="XCC43"/>
      <c r="XCD43"/>
      <c r="XCE43"/>
      <c r="XCF43" s="1"/>
      <c r="XCG43" s="1"/>
      <c r="XCH43" s="1"/>
      <c r="XCI43" s="1"/>
      <c r="XCJ43" s="1"/>
      <c r="XCK43" s="1"/>
    </row>
    <row r="44" s="4" customFormat="1" spans="1:16313">
      <c r="A44" s="5"/>
      <c r="B44" s="6"/>
      <c r="C44" s="7"/>
      <c r="D44" s="7"/>
      <c r="E44" s="1"/>
      <c r="F44" s="1"/>
      <c r="AL44" s="3" t="s">
        <v>103</v>
      </c>
      <c r="AM44" s="61">
        <v>20</v>
      </c>
      <c r="XCC44"/>
      <c r="XCD44"/>
      <c r="XCE44"/>
      <c r="XCF44" s="1"/>
      <c r="XCG44" s="1"/>
      <c r="XCH44" s="1"/>
      <c r="XCI44" s="1"/>
      <c r="XCJ44" s="1"/>
      <c r="XCK44" s="1"/>
    </row>
    <row r="45" s="4" customFormat="1" spans="1:16313">
      <c r="A45" s="5"/>
      <c r="B45" s="6"/>
      <c r="C45" s="7"/>
      <c r="D45" s="7"/>
      <c r="E45" s="1"/>
      <c r="F45" s="1"/>
      <c r="AL45" s="3" t="s">
        <v>750</v>
      </c>
      <c r="AM45" s="61">
        <v>8.4615384615385</v>
      </c>
      <c r="XCC45"/>
      <c r="XCD45"/>
      <c r="XCE45"/>
      <c r="XCF45" s="1"/>
      <c r="XCG45" s="1"/>
      <c r="XCH45" s="1"/>
      <c r="XCI45" s="1"/>
      <c r="XCJ45" s="1"/>
      <c r="XCK45" s="1"/>
    </row>
    <row r="46" s="4" customFormat="1" spans="1:16313">
      <c r="A46" s="5"/>
      <c r="B46" s="6"/>
      <c r="C46" s="7"/>
      <c r="D46" s="7"/>
      <c r="E46" s="1"/>
      <c r="F46" s="1"/>
      <c r="AL46" s="62" t="s">
        <v>271</v>
      </c>
      <c r="AM46" s="61">
        <v>300</v>
      </c>
      <c r="XCC46"/>
      <c r="XCD46"/>
      <c r="XCE46"/>
      <c r="XCF46" s="1"/>
      <c r="XCG46" s="1"/>
      <c r="XCH46" s="1"/>
      <c r="XCI46" s="1"/>
      <c r="XCJ46" s="1"/>
      <c r="XCK46" s="1"/>
    </row>
    <row r="47" s="4" customFormat="1" spans="1:16313">
      <c r="A47" s="5"/>
      <c r="B47" s="6"/>
      <c r="C47" s="7"/>
      <c r="D47" s="7"/>
      <c r="E47" s="1"/>
      <c r="F47" s="1"/>
      <c r="AL47" s="3" t="s">
        <v>100</v>
      </c>
      <c r="AM47" s="61">
        <v>78.4615384615385</v>
      </c>
      <c r="XCC47"/>
      <c r="XCD47"/>
      <c r="XCE47"/>
      <c r="XCF47" s="1"/>
      <c r="XCG47" s="1"/>
      <c r="XCH47" s="1"/>
      <c r="XCI47" s="1"/>
      <c r="XCJ47" s="1"/>
      <c r="XCK47" s="1"/>
    </row>
    <row r="48" s="4" customFormat="1" spans="1:16313">
      <c r="A48" s="5"/>
      <c r="B48" s="6"/>
      <c r="C48" s="7"/>
      <c r="D48" s="7"/>
      <c r="E48" s="1"/>
      <c r="F48" s="1"/>
      <c r="AL48" s="62" t="s">
        <v>259</v>
      </c>
      <c r="AM48" s="61">
        <v>300</v>
      </c>
      <c r="XCC48"/>
      <c r="XCD48"/>
      <c r="XCE48"/>
      <c r="XCF48" s="1"/>
      <c r="XCG48" s="1"/>
      <c r="XCH48" s="1"/>
      <c r="XCI48" s="1"/>
      <c r="XCJ48" s="1"/>
      <c r="XCK48" s="1"/>
    </row>
    <row r="49" s="4" customFormat="1" spans="1:16313">
      <c r="A49" s="5"/>
      <c r="B49" s="6"/>
      <c r="C49" s="7"/>
      <c r="D49" s="7"/>
      <c r="E49" s="1"/>
      <c r="F49" s="1"/>
      <c r="AL49" s="3" t="s">
        <v>81</v>
      </c>
      <c r="AM49" s="61">
        <v>20</v>
      </c>
      <c r="XCC49"/>
      <c r="XCD49"/>
      <c r="XCE49"/>
      <c r="XCF49" s="1"/>
      <c r="XCG49" s="1"/>
      <c r="XCH49" s="1"/>
      <c r="XCI49" s="1"/>
      <c r="XCJ49" s="1"/>
      <c r="XCK49" s="1"/>
    </row>
    <row r="50" s="4" customFormat="1" spans="1:16313">
      <c r="A50" s="5"/>
      <c r="B50" s="6"/>
      <c r="C50" s="7"/>
      <c r="D50" s="7"/>
      <c r="E50" s="1"/>
      <c r="F50" s="1"/>
      <c r="AL50" s="3" t="s">
        <v>104</v>
      </c>
      <c r="AM50" s="61">
        <v>78.4615384615385</v>
      </c>
      <c r="XCC50"/>
      <c r="XCD50"/>
      <c r="XCE50"/>
      <c r="XCF50" s="1"/>
      <c r="XCG50" s="1"/>
      <c r="XCH50" s="1"/>
      <c r="XCI50" s="1"/>
      <c r="XCJ50" s="1"/>
      <c r="XCK50" s="1"/>
    </row>
    <row r="51" s="4" customFormat="1" spans="1:16313">
      <c r="A51" s="5"/>
      <c r="B51" s="6"/>
      <c r="C51" s="7"/>
      <c r="D51" s="7"/>
      <c r="E51" s="1"/>
      <c r="F51" s="1"/>
      <c r="AL51" s="3" t="s">
        <v>364</v>
      </c>
      <c r="AM51" s="61">
        <v>78.4615384615385</v>
      </c>
      <c r="XCC51"/>
      <c r="XCD51"/>
      <c r="XCE51"/>
      <c r="XCF51" s="1"/>
      <c r="XCG51" s="1"/>
      <c r="XCH51" s="1"/>
      <c r="XCI51" s="1"/>
      <c r="XCJ51" s="1"/>
      <c r="XCK51" s="1"/>
    </row>
    <row r="52" s="4" customFormat="1" spans="1:16313">
      <c r="A52" s="5"/>
      <c r="B52" s="6"/>
      <c r="C52" s="7"/>
      <c r="D52" s="7"/>
      <c r="E52" s="1"/>
      <c r="F52" s="1"/>
      <c r="AL52" s="4" t="s">
        <v>749</v>
      </c>
      <c r="AM52" s="40">
        <v>8.4615384615385</v>
      </c>
      <c r="XCC52"/>
      <c r="XCD52"/>
      <c r="XCE52"/>
      <c r="XCF52" s="1"/>
      <c r="XCG52" s="1"/>
      <c r="XCH52" s="1"/>
      <c r="XCI52" s="1"/>
      <c r="XCJ52" s="1"/>
      <c r="XCK52" s="1"/>
    </row>
    <row r="53" s="4" customFormat="1" spans="1:16313">
      <c r="A53" s="5"/>
      <c r="B53" s="6"/>
      <c r="C53" s="7"/>
      <c r="D53" s="7"/>
      <c r="E53" s="1"/>
      <c r="F53" s="1"/>
      <c r="AL53" s="4" t="s">
        <v>521</v>
      </c>
      <c r="AM53" s="40">
        <v>20</v>
      </c>
      <c r="XCC53"/>
      <c r="XCD53"/>
      <c r="XCE53"/>
      <c r="XCF53" s="1"/>
      <c r="XCG53" s="1"/>
      <c r="XCH53" s="1"/>
      <c r="XCI53" s="1"/>
      <c r="XCJ53" s="1"/>
      <c r="XCK53" s="1"/>
    </row>
    <row r="54" s="4" customFormat="1" spans="1:16313">
      <c r="A54" s="5"/>
      <c r="B54" s="6"/>
      <c r="C54" s="7"/>
      <c r="D54" s="7"/>
      <c r="E54" s="1"/>
      <c r="F54" s="1"/>
      <c r="AL54" s="57" t="s">
        <v>265</v>
      </c>
      <c r="AM54" s="40">
        <v>-50</v>
      </c>
      <c r="XCC54"/>
      <c r="XCD54"/>
      <c r="XCE54"/>
      <c r="XCF54" s="1"/>
      <c r="XCG54" s="1"/>
      <c r="XCH54" s="1"/>
      <c r="XCI54" s="1"/>
      <c r="XCJ54" s="1"/>
      <c r="XCK54" s="1"/>
    </row>
    <row r="55" s="4" customFormat="1" spans="1:16313">
      <c r="A55" s="5"/>
      <c r="B55" s="6"/>
      <c r="C55" s="7"/>
      <c r="D55" s="7"/>
      <c r="E55" s="1"/>
      <c r="F55" s="1"/>
      <c r="AL55" s="4" t="s">
        <v>190</v>
      </c>
      <c r="AM55" s="40">
        <v>20</v>
      </c>
      <c r="XCC55"/>
      <c r="XCD55"/>
      <c r="XCE55"/>
      <c r="XCF55" s="1"/>
      <c r="XCG55" s="1"/>
      <c r="XCH55" s="1"/>
      <c r="XCI55" s="1"/>
      <c r="XCJ55" s="1"/>
      <c r="XCK55" s="1"/>
    </row>
    <row r="56" s="4" customFormat="1" spans="1:16313">
      <c r="A56" s="5"/>
      <c r="B56" s="6"/>
      <c r="C56" s="7"/>
      <c r="D56" s="7"/>
      <c r="E56" s="1"/>
      <c r="F56" s="1"/>
      <c r="AM56" s="4">
        <f>SUM(AM5:AM55)</f>
        <v>2920</v>
      </c>
      <c r="XCC56"/>
      <c r="XCD56"/>
      <c r="XCE56"/>
      <c r="XCF56" s="1"/>
      <c r="XCG56" s="1"/>
      <c r="XCH56" s="1"/>
      <c r="XCI56" s="1"/>
      <c r="XCJ56" s="1"/>
      <c r="XCK56" s="1"/>
    </row>
    <row r="57" s="4" customFormat="1" spans="1:16313">
      <c r="A57" s="5"/>
      <c r="B57" s="6"/>
      <c r="C57" s="7"/>
      <c r="D57" s="7"/>
      <c r="E57" s="1"/>
      <c r="F57" s="1"/>
      <c r="XCC57"/>
      <c r="XCD57"/>
      <c r="XCE57"/>
      <c r="XCF57" s="1"/>
      <c r="XCG57" s="1"/>
      <c r="XCH57" s="1"/>
      <c r="XCI57" s="1"/>
      <c r="XCJ57" s="1"/>
      <c r="XCK57" s="1"/>
    </row>
    <row r="58" s="4" customFormat="1" spans="1:16313">
      <c r="A58" s="5"/>
      <c r="B58" s="6"/>
      <c r="C58" s="7"/>
      <c r="D58" s="7"/>
      <c r="E58" s="1"/>
      <c r="F58" s="1"/>
      <c r="AL58" s="4" t="s">
        <v>596</v>
      </c>
      <c r="AM58" s="4">
        <v>1040</v>
      </c>
      <c r="XCC58"/>
      <c r="XCD58"/>
      <c r="XCE58"/>
      <c r="XCF58" s="1"/>
      <c r="XCG58" s="1"/>
      <c r="XCH58" s="1"/>
      <c r="XCI58" s="1"/>
      <c r="XCJ58" s="1"/>
      <c r="XCK58" s="1"/>
    </row>
    <row r="59" s="4" customFormat="1" spans="1:16313">
      <c r="A59" s="5"/>
      <c r="B59" s="6"/>
      <c r="C59" s="7"/>
      <c r="D59" s="7"/>
      <c r="E59" s="1"/>
      <c r="F59" s="1"/>
      <c r="AL59" s="4" t="s">
        <v>368</v>
      </c>
      <c r="AM59" s="4">
        <v>1120</v>
      </c>
      <c r="AN59" s="4" t="s">
        <v>753</v>
      </c>
      <c r="XCC59"/>
      <c r="XCD59"/>
      <c r="XCE59"/>
      <c r="XCF59" s="1"/>
      <c r="XCG59" s="1"/>
      <c r="XCH59" s="1"/>
      <c r="XCI59" s="1"/>
      <c r="XCJ59" s="1"/>
      <c r="XCK59" s="1"/>
    </row>
    <row r="60" s="4" customFormat="1" spans="1:16313">
      <c r="A60" s="5"/>
      <c r="B60" s="6"/>
      <c r="C60" s="7"/>
      <c r="D60" s="7"/>
      <c r="E60" s="1"/>
      <c r="F60" s="1"/>
      <c r="AL60" s="4" t="s">
        <v>669</v>
      </c>
      <c r="AM60" s="4">
        <v>400</v>
      </c>
      <c r="XCC60"/>
      <c r="XCD60"/>
      <c r="XCE60"/>
      <c r="XCF60" s="1"/>
      <c r="XCG60" s="1"/>
      <c r="XCH60" s="1"/>
      <c r="XCI60" s="1"/>
      <c r="XCJ60" s="1"/>
      <c r="XCK60" s="1"/>
    </row>
    <row r="61" s="4" customFormat="1" spans="1:16313">
      <c r="A61" s="5"/>
      <c r="B61" s="6"/>
      <c r="C61" s="7"/>
      <c r="D61" s="7"/>
      <c r="E61" s="1"/>
      <c r="F61" s="1"/>
      <c r="AL61" s="4" t="s">
        <v>484</v>
      </c>
      <c r="AM61" s="4">
        <v>-100</v>
      </c>
      <c r="XCC61"/>
      <c r="XCD61"/>
      <c r="XCE61"/>
      <c r="XCF61" s="1"/>
      <c r="XCG61" s="1"/>
      <c r="XCH61" s="1"/>
      <c r="XCI61" s="1"/>
      <c r="XCJ61" s="1"/>
      <c r="XCK61" s="1"/>
    </row>
    <row r="62" s="4" customFormat="1" spans="1:16313">
      <c r="A62" s="5"/>
      <c r="B62" s="6"/>
      <c r="C62" s="7"/>
      <c r="D62" s="7"/>
      <c r="E62" s="1"/>
      <c r="F62" s="1"/>
      <c r="AM62" s="57">
        <f>SUM(AM58:AM61)</f>
        <v>2460</v>
      </c>
      <c r="AN62" s="4" t="s">
        <v>754</v>
      </c>
      <c r="XCC62"/>
      <c r="XCD62"/>
      <c r="XCE62"/>
      <c r="XCF62" s="1"/>
      <c r="XCG62" s="1"/>
      <c r="XCH62" s="1"/>
      <c r="XCI62" s="1"/>
      <c r="XCJ62" s="1"/>
      <c r="XCK62" s="1"/>
    </row>
    <row r="63" s="4" customFormat="1" spans="1:16313">
      <c r="A63" s="5"/>
      <c r="B63" s="6"/>
      <c r="C63" s="7"/>
      <c r="D63" s="7"/>
      <c r="E63" s="1"/>
      <c r="F63" s="1"/>
      <c r="XCC63"/>
      <c r="XCD63"/>
      <c r="XCE63"/>
      <c r="XCF63" s="1"/>
      <c r="XCG63" s="1"/>
      <c r="XCH63" s="1"/>
      <c r="XCI63" s="1"/>
      <c r="XCJ63" s="1"/>
      <c r="XCK63" s="1"/>
    </row>
    <row r="64" s="4" customFormat="1" spans="1:16313">
      <c r="A64" s="5"/>
      <c r="B64" s="6"/>
      <c r="C64" s="7"/>
      <c r="D64" s="7"/>
      <c r="E64" s="1"/>
      <c r="F64" s="1"/>
      <c r="AL64" s="4" t="s">
        <v>755</v>
      </c>
      <c r="AM64" s="57">
        <v>-460</v>
      </c>
      <c r="XCC64"/>
      <c r="XCD64"/>
      <c r="XCE64"/>
      <c r="XCF64" s="1"/>
      <c r="XCG64" s="1"/>
      <c r="XCH64" s="1"/>
      <c r="XCI64" s="1"/>
      <c r="XCJ64" s="1"/>
      <c r="XCK64" s="1"/>
    </row>
    <row r="65" s="4" customFormat="1" spans="1:16313">
      <c r="A65" s="5"/>
      <c r="B65" s="6"/>
      <c r="C65" s="7"/>
      <c r="D65" s="7"/>
      <c r="E65" s="1"/>
      <c r="F65" s="1"/>
      <c r="XCC65"/>
      <c r="XCD65"/>
      <c r="XCE65"/>
      <c r="XCF65" s="1"/>
      <c r="XCG65" s="1"/>
      <c r="XCH65" s="1"/>
      <c r="XCI65" s="1"/>
      <c r="XCJ65" s="1"/>
      <c r="XCK65" s="1"/>
    </row>
    <row r="66" s="4" customFormat="1" spans="1:16313">
      <c r="A66" s="5"/>
      <c r="B66" s="6"/>
      <c r="C66" s="7"/>
      <c r="D66" s="7"/>
      <c r="E66" s="1"/>
      <c r="F66" s="1"/>
      <c r="XCC66"/>
      <c r="XCD66"/>
      <c r="XCE66"/>
      <c r="XCF66" s="1"/>
      <c r="XCG66" s="1"/>
      <c r="XCH66" s="1"/>
      <c r="XCI66" s="1"/>
      <c r="XCJ66" s="1"/>
      <c r="XCK66" s="1"/>
    </row>
    <row r="67" s="4" customFormat="1" spans="1:16313">
      <c r="A67" s="5"/>
      <c r="B67" s="6"/>
      <c r="C67" s="7"/>
      <c r="D67" s="7"/>
      <c r="E67" s="1"/>
      <c r="F67" s="1"/>
      <c r="XCC67"/>
      <c r="XCD67"/>
      <c r="XCE67"/>
      <c r="XCF67" s="1"/>
      <c r="XCG67" s="1"/>
      <c r="XCH67" s="1"/>
      <c r="XCI67" s="1"/>
      <c r="XCJ67" s="1"/>
      <c r="XCK67" s="1"/>
    </row>
    <row r="68" s="4" customFormat="1" spans="1:16313">
      <c r="A68" s="5"/>
      <c r="B68" s="6"/>
      <c r="C68" s="7"/>
      <c r="D68" s="7"/>
      <c r="E68" s="1"/>
      <c r="F68" s="1"/>
      <c r="XCC68"/>
      <c r="XCD68"/>
      <c r="XCE68"/>
      <c r="XCF68" s="1"/>
      <c r="XCG68" s="1"/>
      <c r="XCH68" s="1"/>
      <c r="XCI68" s="1"/>
      <c r="XCJ68" s="1"/>
      <c r="XCK68" s="1"/>
    </row>
    <row r="69" s="4" customFormat="1" spans="1:16313">
      <c r="A69" s="5"/>
      <c r="B69" s="6"/>
      <c r="C69" s="7"/>
      <c r="D69" s="7"/>
      <c r="E69" s="1"/>
      <c r="F69" s="1"/>
      <c r="XCC69"/>
      <c r="XCD69"/>
      <c r="XCE69"/>
      <c r="XCF69" s="1"/>
      <c r="XCG69" s="1"/>
      <c r="XCH69" s="1"/>
      <c r="XCI69" s="1"/>
      <c r="XCJ69" s="1"/>
      <c r="XCK69" s="1"/>
    </row>
    <row r="70" s="4" customFormat="1" spans="1:16313">
      <c r="A70" s="5"/>
      <c r="B70" s="6"/>
      <c r="C70" s="7"/>
      <c r="D70" s="7"/>
      <c r="E70" s="1"/>
      <c r="F70" s="1"/>
      <c r="XCC70"/>
      <c r="XCD70"/>
      <c r="XCE70"/>
      <c r="XCF70" s="1"/>
      <c r="XCG70" s="1"/>
      <c r="XCH70" s="1"/>
      <c r="XCI70" s="1"/>
      <c r="XCJ70" s="1"/>
      <c r="XCK70" s="1"/>
    </row>
    <row r="71" s="4" customFormat="1" spans="1:16313">
      <c r="A71" s="5"/>
      <c r="B71" s="6"/>
      <c r="C71" s="7"/>
      <c r="D71" s="7"/>
      <c r="E71" s="1"/>
      <c r="F71" s="1"/>
      <c r="XCC71"/>
      <c r="XCD71"/>
      <c r="XCE71"/>
      <c r="XCF71" s="1"/>
      <c r="XCG71" s="1"/>
      <c r="XCH71" s="1"/>
      <c r="XCI71" s="1"/>
      <c r="XCJ71" s="1"/>
      <c r="XCK71" s="1"/>
    </row>
    <row r="72" s="4" customFormat="1" spans="1:16313">
      <c r="A72" s="5"/>
      <c r="B72" s="6"/>
      <c r="C72" s="7"/>
      <c r="D72" s="7"/>
      <c r="E72" s="1"/>
      <c r="F72" s="1"/>
      <c r="XCC72"/>
      <c r="XCD72"/>
      <c r="XCE72"/>
      <c r="XCF72" s="1"/>
      <c r="XCG72" s="1"/>
      <c r="XCH72" s="1"/>
      <c r="XCI72" s="1"/>
      <c r="XCJ72" s="1"/>
      <c r="XCK72" s="1"/>
    </row>
    <row r="73" s="4" customFormat="1" spans="1:16313">
      <c r="A73" s="5"/>
      <c r="B73" s="6"/>
      <c r="C73" s="7"/>
      <c r="D73" s="7"/>
      <c r="E73" s="1"/>
      <c r="F73" s="1"/>
      <c r="XCC73"/>
      <c r="XCD73"/>
      <c r="XCE73"/>
      <c r="XCF73" s="1"/>
      <c r="XCG73" s="1"/>
      <c r="XCH73" s="1"/>
      <c r="XCI73" s="1"/>
      <c r="XCJ73" s="1"/>
      <c r="XCK73" s="1"/>
    </row>
    <row r="74" s="4" customFormat="1" spans="1:16313">
      <c r="A74" s="5"/>
      <c r="B74" s="6"/>
      <c r="C74" s="7"/>
      <c r="D74" s="7"/>
      <c r="E74" s="1"/>
      <c r="F74" s="1"/>
      <c r="XCC74"/>
      <c r="XCD74"/>
      <c r="XCE74"/>
      <c r="XCF74" s="1"/>
      <c r="XCG74" s="1"/>
      <c r="XCH74" s="1"/>
      <c r="XCI74" s="1"/>
      <c r="XCJ74" s="1"/>
      <c r="XCK74" s="1"/>
    </row>
    <row r="75" s="4" customFormat="1" spans="1:16313">
      <c r="A75" s="5"/>
      <c r="B75" s="6"/>
      <c r="C75" s="7"/>
      <c r="D75" s="7"/>
      <c r="E75" s="1"/>
      <c r="F75" s="1"/>
      <c r="XCC75"/>
      <c r="XCD75"/>
      <c r="XCE75"/>
      <c r="XCF75" s="1"/>
      <c r="XCG75" s="1"/>
      <c r="XCH75" s="1"/>
      <c r="XCI75" s="1"/>
      <c r="XCJ75" s="1"/>
      <c r="XCK75" s="1"/>
    </row>
    <row r="76" s="4" customFormat="1" spans="1:16313">
      <c r="A76" s="5"/>
      <c r="B76" s="6"/>
      <c r="C76" s="7"/>
      <c r="D76" s="7"/>
      <c r="E76" s="1"/>
      <c r="F76" s="1"/>
      <c r="XCC76"/>
      <c r="XCD76"/>
      <c r="XCE76"/>
      <c r="XCF76" s="1"/>
      <c r="XCG76" s="1"/>
      <c r="XCH76" s="1"/>
      <c r="XCI76" s="1"/>
      <c r="XCJ76" s="1"/>
      <c r="XCK76" s="1"/>
    </row>
    <row r="77" s="4" customFormat="1" spans="1:16313">
      <c r="A77" s="5"/>
      <c r="B77" s="6"/>
      <c r="C77" s="7"/>
      <c r="D77" s="7"/>
      <c r="E77" s="1"/>
      <c r="F77" s="1"/>
      <c r="XCC77"/>
      <c r="XCD77"/>
      <c r="XCE77"/>
      <c r="XCF77" s="1"/>
      <c r="XCG77" s="1"/>
      <c r="XCH77" s="1"/>
      <c r="XCI77" s="1"/>
      <c r="XCJ77" s="1"/>
      <c r="XCK77" s="1"/>
    </row>
    <row r="78" s="4" customFormat="1" spans="1:16313">
      <c r="A78" s="5"/>
      <c r="B78" s="6"/>
      <c r="C78" s="7"/>
      <c r="D78" s="7"/>
      <c r="E78" s="1"/>
      <c r="F78" s="1"/>
      <c r="XCC78"/>
      <c r="XCD78"/>
      <c r="XCE78"/>
      <c r="XCF78" s="1"/>
      <c r="XCG78" s="1"/>
      <c r="XCH78" s="1"/>
      <c r="XCI78" s="1"/>
      <c r="XCJ78" s="1"/>
      <c r="XCK78" s="1"/>
    </row>
    <row r="79" s="4" customFormat="1" spans="1:16313">
      <c r="A79" s="5"/>
      <c r="B79" s="6"/>
      <c r="C79" s="7"/>
      <c r="D79" s="7"/>
      <c r="E79" s="1"/>
      <c r="F79" s="1"/>
      <c r="XCC79"/>
      <c r="XCD79"/>
      <c r="XCE79"/>
      <c r="XCF79" s="1"/>
      <c r="XCG79" s="1"/>
      <c r="XCH79" s="1"/>
      <c r="XCI79" s="1"/>
      <c r="XCJ79" s="1"/>
      <c r="XCK79" s="1"/>
    </row>
    <row r="80" s="4" customFormat="1" spans="1:16313">
      <c r="A80" s="5"/>
      <c r="B80" s="6"/>
      <c r="C80" s="7"/>
      <c r="D80" s="7"/>
      <c r="E80" s="1"/>
      <c r="F80" s="1"/>
      <c r="XCC80"/>
      <c r="XCD80"/>
      <c r="XCE80"/>
      <c r="XCF80" s="1"/>
      <c r="XCG80" s="1"/>
      <c r="XCH80" s="1"/>
      <c r="XCI80" s="1"/>
      <c r="XCJ80" s="1"/>
      <c r="XCK80" s="1"/>
    </row>
    <row r="81" s="4" customFormat="1" spans="1:16313">
      <c r="A81" s="5"/>
      <c r="B81" s="6"/>
      <c r="C81" s="7"/>
      <c r="D81" s="7"/>
      <c r="E81" s="1"/>
      <c r="F81" s="1"/>
      <c r="XCC81"/>
      <c r="XCD81"/>
      <c r="XCE81"/>
      <c r="XCF81" s="1"/>
      <c r="XCG81" s="1"/>
      <c r="XCH81" s="1"/>
      <c r="XCI81" s="1"/>
      <c r="XCJ81" s="1"/>
      <c r="XCK81" s="1"/>
    </row>
    <row r="82" s="4" customFormat="1" spans="1:16313">
      <c r="A82" s="5"/>
      <c r="B82" s="6"/>
      <c r="C82" s="7"/>
      <c r="D82" s="7"/>
      <c r="E82" s="1"/>
      <c r="F82" s="1"/>
      <c r="XCC82"/>
      <c r="XCD82"/>
      <c r="XCE82"/>
      <c r="XCF82" s="1"/>
      <c r="XCG82" s="1"/>
      <c r="XCH82" s="1"/>
      <c r="XCI82" s="1"/>
      <c r="XCJ82" s="1"/>
      <c r="XCK82" s="1"/>
    </row>
    <row r="83" s="4" customFormat="1" spans="1:16313">
      <c r="A83" s="5"/>
      <c r="B83" s="6"/>
      <c r="C83" s="7"/>
      <c r="D83" s="7"/>
      <c r="E83" s="1"/>
      <c r="F83" s="1"/>
      <c r="XCC83"/>
      <c r="XCD83"/>
      <c r="XCE83"/>
      <c r="XCF83" s="1"/>
      <c r="XCG83" s="1"/>
      <c r="XCH83" s="1"/>
      <c r="XCI83" s="1"/>
      <c r="XCJ83" s="1"/>
      <c r="XCK83" s="1"/>
    </row>
    <row r="84" s="4" customFormat="1" spans="1:16313">
      <c r="A84" s="5"/>
      <c r="B84" s="6"/>
      <c r="C84" s="7"/>
      <c r="D84" s="7"/>
      <c r="E84" s="1"/>
      <c r="F84" s="1"/>
      <c r="XCC84"/>
      <c r="XCD84"/>
      <c r="XCE84"/>
      <c r="XCF84" s="1"/>
      <c r="XCG84" s="1"/>
      <c r="XCH84" s="1"/>
      <c r="XCI84" s="1"/>
      <c r="XCJ84" s="1"/>
      <c r="XCK84" s="1"/>
    </row>
    <row r="85" s="4" customFormat="1" spans="1:16313">
      <c r="A85" s="5"/>
      <c r="B85" s="6"/>
      <c r="C85" s="7"/>
      <c r="D85" s="7"/>
      <c r="E85" s="1"/>
      <c r="F85" s="1"/>
      <c r="XCC85"/>
      <c r="XCD85"/>
      <c r="XCE85"/>
      <c r="XCF85" s="1"/>
      <c r="XCG85" s="1"/>
      <c r="XCH85" s="1"/>
      <c r="XCI85" s="1"/>
      <c r="XCJ85" s="1"/>
      <c r="XCK85" s="1"/>
    </row>
    <row r="86" s="4" customFormat="1" spans="1:16313">
      <c r="A86" s="5"/>
      <c r="B86" s="6"/>
      <c r="C86" s="7"/>
      <c r="D86" s="7"/>
      <c r="E86" s="1"/>
      <c r="F86" s="1"/>
      <c r="XCC86"/>
      <c r="XCD86"/>
      <c r="XCE86"/>
      <c r="XCF86" s="1"/>
      <c r="XCG86" s="1"/>
      <c r="XCH86" s="1"/>
      <c r="XCI86" s="1"/>
      <c r="XCJ86" s="1"/>
      <c r="XCK86" s="1"/>
    </row>
    <row r="87" s="4" customFormat="1" spans="1:16313">
      <c r="A87" s="5"/>
      <c r="B87" s="6"/>
      <c r="C87" s="7"/>
      <c r="D87" s="7"/>
      <c r="E87" s="1"/>
      <c r="F87" s="1"/>
      <c r="XCC87"/>
      <c r="XCD87"/>
      <c r="XCE87"/>
      <c r="XCF87" s="1"/>
      <c r="XCG87" s="1"/>
      <c r="XCH87" s="1"/>
      <c r="XCI87" s="1"/>
      <c r="XCJ87" s="1"/>
      <c r="XCK87" s="1"/>
    </row>
    <row r="88" s="4" customFormat="1" spans="1:16313">
      <c r="A88" s="5"/>
      <c r="B88" s="6"/>
      <c r="C88" s="7"/>
      <c r="D88" s="7"/>
      <c r="E88" s="1"/>
      <c r="F88" s="1"/>
      <c r="XCC88"/>
      <c r="XCD88"/>
      <c r="XCE88"/>
      <c r="XCF88" s="1"/>
      <c r="XCG88" s="1"/>
      <c r="XCH88" s="1"/>
      <c r="XCI88" s="1"/>
      <c r="XCJ88" s="1"/>
      <c r="XCK88" s="1"/>
    </row>
    <row r="89" s="4" customFormat="1" spans="1:16313">
      <c r="A89" s="5"/>
      <c r="B89" s="6"/>
      <c r="C89" s="7"/>
      <c r="D89" s="7"/>
      <c r="E89" s="1"/>
      <c r="F89" s="1"/>
      <c r="XCC89"/>
      <c r="XCD89"/>
      <c r="XCE89"/>
      <c r="XCF89" s="1"/>
      <c r="XCG89" s="1"/>
      <c r="XCH89" s="1"/>
      <c r="XCI89" s="1"/>
      <c r="XCJ89" s="1"/>
      <c r="XCK89" s="1"/>
    </row>
    <row r="90" s="4" customFormat="1" spans="1:16313">
      <c r="A90" s="5"/>
      <c r="B90" s="6"/>
      <c r="C90" s="7"/>
      <c r="D90" s="7"/>
      <c r="E90" s="1"/>
      <c r="F90" s="1"/>
      <c r="XCC90"/>
      <c r="XCD90"/>
      <c r="XCE90"/>
      <c r="XCF90" s="1"/>
      <c r="XCG90" s="1"/>
      <c r="XCH90" s="1"/>
      <c r="XCI90" s="1"/>
      <c r="XCJ90" s="1"/>
      <c r="XCK90" s="1"/>
    </row>
    <row r="91" s="4" customFormat="1" spans="1:16313">
      <c r="A91" s="5"/>
      <c r="B91" s="6"/>
      <c r="C91" s="7"/>
      <c r="D91" s="7"/>
      <c r="E91" s="1"/>
      <c r="F91" s="1"/>
      <c r="XCC91"/>
      <c r="XCD91"/>
      <c r="XCE91"/>
      <c r="XCF91" s="1"/>
      <c r="XCG91" s="1"/>
      <c r="XCH91" s="1"/>
      <c r="XCI91" s="1"/>
      <c r="XCJ91" s="1"/>
      <c r="XCK91" s="1"/>
    </row>
    <row r="92" s="4" customFormat="1" spans="1:16313">
      <c r="A92" s="5"/>
      <c r="B92" s="6"/>
      <c r="C92" s="7"/>
      <c r="D92" s="7"/>
      <c r="E92" s="1"/>
      <c r="F92" s="1"/>
      <c r="XCC92"/>
      <c r="XCD92"/>
      <c r="XCE92"/>
      <c r="XCF92" s="1"/>
      <c r="XCG92" s="1"/>
      <c r="XCH92" s="1"/>
      <c r="XCI92" s="1"/>
      <c r="XCJ92" s="1"/>
      <c r="XCK92" s="1"/>
    </row>
    <row r="93" s="4" customFormat="1" spans="1:16313">
      <c r="A93" s="5"/>
      <c r="B93" s="6"/>
      <c r="C93" s="7"/>
      <c r="D93" s="7"/>
      <c r="E93" s="1"/>
      <c r="F93" s="1"/>
      <c r="XCC93"/>
      <c r="XCD93"/>
      <c r="XCE93"/>
      <c r="XCF93" s="1"/>
      <c r="XCG93" s="1"/>
      <c r="XCH93" s="1"/>
      <c r="XCI93" s="1"/>
      <c r="XCJ93" s="1"/>
      <c r="XCK93" s="1"/>
    </row>
    <row r="94" s="4" customFormat="1" spans="1:16313">
      <c r="A94" s="5"/>
      <c r="B94" s="6"/>
      <c r="C94" s="7"/>
      <c r="D94" s="7"/>
      <c r="E94" s="1"/>
      <c r="F94" s="1"/>
      <c r="XCC94"/>
      <c r="XCD94"/>
      <c r="XCE94"/>
      <c r="XCF94" s="1"/>
      <c r="XCG94" s="1"/>
      <c r="XCH94" s="1"/>
      <c r="XCI94" s="1"/>
      <c r="XCJ94" s="1"/>
      <c r="XCK94" s="1"/>
    </row>
    <row r="95" s="4" customFormat="1" spans="1:16313">
      <c r="A95" s="5"/>
      <c r="B95" s="6"/>
      <c r="C95" s="7"/>
      <c r="D95" s="7"/>
      <c r="E95" s="1"/>
      <c r="F95" s="1"/>
      <c r="XCC95"/>
      <c r="XCD95"/>
      <c r="XCE95"/>
      <c r="XCF95" s="1"/>
      <c r="XCG95" s="1"/>
      <c r="XCH95" s="1"/>
      <c r="XCI95" s="1"/>
      <c r="XCJ95" s="1"/>
      <c r="XCK95" s="1"/>
    </row>
    <row r="96" s="4" customFormat="1" spans="1:16313">
      <c r="A96" s="5"/>
      <c r="B96" s="6"/>
      <c r="C96" s="7"/>
      <c r="D96" s="7"/>
      <c r="E96" s="1"/>
      <c r="F96" s="1"/>
      <c r="XCC96"/>
      <c r="XCD96"/>
      <c r="XCE96"/>
      <c r="XCF96" s="1"/>
      <c r="XCG96" s="1"/>
      <c r="XCH96" s="1"/>
      <c r="XCI96" s="1"/>
      <c r="XCJ96" s="1"/>
      <c r="XCK96" s="1"/>
    </row>
    <row r="97" s="4" customFormat="1" spans="1:16313">
      <c r="A97" s="5"/>
      <c r="B97" s="6"/>
      <c r="C97" s="7"/>
      <c r="D97" s="7"/>
      <c r="E97" s="1"/>
      <c r="F97" s="1"/>
      <c r="XCC97"/>
      <c r="XCD97"/>
      <c r="XCE97"/>
      <c r="XCF97" s="1"/>
      <c r="XCG97" s="1"/>
      <c r="XCH97" s="1"/>
      <c r="XCI97" s="1"/>
      <c r="XCJ97" s="1"/>
      <c r="XCK97" s="1"/>
    </row>
    <row r="98" s="4" customFormat="1" spans="1:16313">
      <c r="A98" s="5"/>
      <c r="B98" s="6"/>
      <c r="C98" s="7"/>
      <c r="D98" s="7"/>
      <c r="E98" s="1"/>
      <c r="F98" s="1"/>
      <c r="XCC98"/>
      <c r="XCD98"/>
      <c r="XCE98"/>
      <c r="XCF98" s="1"/>
      <c r="XCG98" s="1"/>
      <c r="XCH98" s="1"/>
      <c r="XCI98" s="1"/>
      <c r="XCJ98" s="1"/>
      <c r="XCK98" s="1"/>
    </row>
    <row r="99" s="4" customFormat="1" spans="1:16313">
      <c r="A99" s="5"/>
      <c r="B99" s="6"/>
      <c r="C99" s="7"/>
      <c r="D99" s="7"/>
      <c r="E99" s="1"/>
      <c r="F99" s="1"/>
      <c r="XCC99"/>
      <c r="XCD99"/>
      <c r="XCE99"/>
      <c r="XCF99" s="1"/>
      <c r="XCG99" s="1"/>
      <c r="XCH99" s="1"/>
      <c r="XCI99" s="1"/>
      <c r="XCJ99" s="1"/>
      <c r="XCK99" s="1"/>
    </row>
    <row r="100" s="4" customFormat="1" spans="1:16313">
      <c r="A100" s="5"/>
      <c r="B100" s="6"/>
      <c r="C100" s="7"/>
      <c r="D100" s="7"/>
      <c r="E100" s="1"/>
      <c r="F100" s="1"/>
      <c r="XCC100"/>
      <c r="XCD100"/>
      <c r="XCE100"/>
      <c r="XCF100" s="1"/>
      <c r="XCG100" s="1"/>
      <c r="XCH100" s="1"/>
      <c r="XCI100" s="1"/>
      <c r="XCJ100" s="1"/>
      <c r="XCK100" s="1"/>
    </row>
    <row r="101" s="4" customFormat="1" spans="1:16313">
      <c r="A101" s="5"/>
      <c r="B101" s="6"/>
      <c r="C101" s="7"/>
      <c r="D101" s="7"/>
      <c r="E101" s="1"/>
      <c r="F101" s="1"/>
      <c r="XCC101"/>
      <c r="XCD101"/>
      <c r="XCE101"/>
      <c r="XCF101" s="1"/>
      <c r="XCG101" s="1"/>
      <c r="XCH101" s="1"/>
      <c r="XCI101" s="1"/>
      <c r="XCJ101" s="1"/>
      <c r="XCK101" s="1"/>
    </row>
    <row r="102" s="4" customFormat="1" spans="1:16313">
      <c r="A102" s="5"/>
      <c r="B102" s="6"/>
      <c r="C102" s="7"/>
      <c r="D102" s="7"/>
      <c r="E102" s="1"/>
      <c r="F102" s="1"/>
      <c r="XCC102"/>
      <c r="XCD102"/>
      <c r="XCE102"/>
      <c r="XCF102" s="1"/>
      <c r="XCG102" s="1"/>
      <c r="XCH102" s="1"/>
      <c r="XCI102" s="1"/>
      <c r="XCJ102" s="1"/>
      <c r="XCK102" s="1"/>
    </row>
    <row r="103" s="4" customFormat="1" spans="1:16313">
      <c r="A103" s="5"/>
      <c r="B103" s="6"/>
      <c r="C103" s="7"/>
      <c r="D103" s="7"/>
      <c r="E103" s="1"/>
      <c r="F103" s="1"/>
      <c r="XCC103"/>
      <c r="XCD103"/>
      <c r="XCE103"/>
      <c r="XCF103" s="1"/>
      <c r="XCG103" s="1"/>
      <c r="XCH103" s="1"/>
      <c r="XCI103" s="1"/>
      <c r="XCJ103" s="1"/>
      <c r="XCK103" s="1"/>
    </row>
    <row r="104" s="4" customFormat="1" spans="1:16313">
      <c r="A104" s="5"/>
      <c r="B104" s="6"/>
      <c r="C104" s="7"/>
      <c r="D104" s="7"/>
      <c r="E104" s="1"/>
      <c r="F104" s="1"/>
      <c r="XCC104"/>
      <c r="XCD104"/>
      <c r="XCE104"/>
      <c r="XCF104" s="1"/>
      <c r="XCG104" s="1"/>
      <c r="XCH104" s="1"/>
      <c r="XCI104" s="1"/>
      <c r="XCJ104" s="1"/>
      <c r="XCK104" s="1"/>
    </row>
    <row r="105" s="4" customFormat="1" spans="1:16313">
      <c r="A105" s="5"/>
      <c r="B105" s="6"/>
      <c r="C105" s="7"/>
      <c r="D105" s="7"/>
      <c r="E105" s="1"/>
      <c r="F105" s="1"/>
      <c r="XCC105"/>
      <c r="XCD105"/>
      <c r="XCE105"/>
      <c r="XCF105" s="1"/>
      <c r="XCG105" s="1"/>
      <c r="XCH105" s="1"/>
      <c r="XCI105" s="1"/>
      <c r="XCJ105" s="1"/>
      <c r="XCK105" s="1"/>
    </row>
    <row r="106" s="4" customFormat="1" spans="1:16313">
      <c r="A106" s="5"/>
      <c r="B106" s="6"/>
      <c r="C106" s="7"/>
      <c r="D106" s="7"/>
      <c r="E106" s="1"/>
      <c r="F106" s="1"/>
      <c r="XCC106"/>
      <c r="XCD106"/>
      <c r="XCE106"/>
      <c r="XCF106" s="1"/>
      <c r="XCG106" s="1"/>
      <c r="XCH106" s="1"/>
      <c r="XCI106" s="1"/>
      <c r="XCJ106" s="1"/>
      <c r="XCK106" s="1"/>
    </row>
    <row r="107" s="4" customFormat="1" spans="1:16313">
      <c r="A107" s="5"/>
      <c r="B107" s="6"/>
      <c r="C107" s="7"/>
      <c r="D107" s="7"/>
      <c r="E107" s="1"/>
      <c r="F107" s="1"/>
      <c r="XCC107"/>
      <c r="XCD107"/>
      <c r="XCE107"/>
      <c r="XCF107" s="1"/>
      <c r="XCG107" s="1"/>
      <c r="XCH107" s="1"/>
      <c r="XCI107" s="1"/>
      <c r="XCJ107" s="1"/>
      <c r="XCK107" s="1"/>
    </row>
    <row r="108" s="4" customFormat="1" spans="1:16313">
      <c r="A108" s="5"/>
      <c r="B108" s="6"/>
      <c r="C108" s="7"/>
      <c r="D108" s="7"/>
      <c r="E108" s="1"/>
      <c r="F108" s="1"/>
      <c r="XCC108"/>
      <c r="XCD108"/>
      <c r="XCE108"/>
      <c r="XCF108" s="1"/>
      <c r="XCG108" s="1"/>
      <c r="XCH108" s="1"/>
      <c r="XCI108" s="1"/>
      <c r="XCJ108" s="1"/>
      <c r="XCK108" s="1"/>
    </row>
    <row r="109" s="4" customFormat="1" spans="1:16313">
      <c r="A109" s="5"/>
      <c r="B109" s="6"/>
      <c r="C109" s="7"/>
      <c r="D109" s="7"/>
      <c r="E109" s="1"/>
      <c r="F109" s="1"/>
      <c r="XCC109"/>
      <c r="XCD109"/>
      <c r="XCE109"/>
      <c r="XCF109" s="1"/>
      <c r="XCG109" s="1"/>
      <c r="XCH109" s="1"/>
      <c r="XCI109" s="1"/>
      <c r="XCJ109" s="1"/>
      <c r="XCK109" s="1"/>
    </row>
    <row r="110" s="4" customFormat="1" spans="1:16313">
      <c r="A110" s="5"/>
      <c r="B110" s="6"/>
      <c r="C110" s="7"/>
      <c r="D110" s="7"/>
      <c r="E110" s="1"/>
      <c r="F110" s="1"/>
      <c r="XCC110"/>
      <c r="XCD110"/>
      <c r="XCE110"/>
      <c r="XCF110" s="1"/>
      <c r="XCG110" s="1"/>
      <c r="XCH110" s="1"/>
      <c r="XCI110" s="1"/>
      <c r="XCJ110" s="1"/>
      <c r="XCK110" s="1"/>
    </row>
    <row r="111" s="4" customFormat="1" spans="1:16313">
      <c r="A111" s="5"/>
      <c r="B111" s="6"/>
      <c r="C111" s="7"/>
      <c r="D111" s="7"/>
      <c r="E111" s="1"/>
      <c r="F111" s="1"/>
      <c r="XCC111"/>
      <c r="XCD111"/>
      <c r="XCE111"/>
      <c r="XCF111" s="1"/>
      <c r="XCG111" s="1"/>
      <c r="XCH111" s="1"/>
      <c r="XCI111" s="1"/>
      <c r="XCJ111" s="1"/>
      <c r="XCK111" s="1"/>
    </row>
    <row r="112" s="4" customFormat="1" spans="1:16313">
      <c r="A112" s="5"/>
      <c r="B112" s="6"/>
      <c r="C112" s="7"/>
      <c r="D112" s="7"/>
      <c r="E112" s="1"/>
      <c r="F112" s="1"/>
      <c r="XCC112"/>
      <c r="XCD112"/>
      <c r="XCE112"/>
      <c r="XCF112" s="1"/>
      <c r="XCG112" s="1"/>
      <c r="XCH112" s="1"/>
      <c r="XCI112" s="1"/>
      <c r="XCJ112" s="1"/>
      <c r="XCK112" s="1"/>
    </row>
    <row r="113" s="4" customFormat="1" spans="1:16313">
      <c r="A113" s="5"/>
      <c r="B113" s="6"/>
      <c r="C113" s="7"/>
      <c r="D113" s="7"/>
      <c r="E113" s="1"/>
      <c r="F113" s="1"/>
      <c r="XCC113"/>
      <c r="XCD113"/>
      <c r="XCE113"/>
      <c r="XCF113" s="1"/>
      <c r="XCG113" s="1"/>
      <c r="XCH113" s="1"/>
      <c r="XCI113" s="1"/>
      <c r="XCJ113" s="1"/>
      <c r="XCK113" s="1"/>
    </row>
    <row r="114" s="4" customFormat="1" spans="1:16313">
      <c r="A114" s="5"/>
      <c r="B114" s="6"/>
      <c r="C114" s="7"/>
      <c r="D114" s="7"/>
      <c r="E114" s="1"/>
      <c r="F114" s="1"/>
      <c r="XCC114"/>
      <c r="XCD114"/>
      <c r="XCE114"/>
      <c r="XCF114" s="1"/>
      <c r="XCG114" s="1"/>
      <c r="XCH114" s="1"/>
      <c r="XCI114" s="1"/>
      <c r="XCJ114" s="1"/>
      <c r="XCK114" s="1"/>
    </row>
    <row r="115" s="4" customFormat="1" spans="1:16313">
      <c r="A115" s="5"/>
      <c r="B115" s="6"/>
      <c r="C115" s="7"/>
      <c r="D115" s="7"/>
      <c r="E115" s="1"/>
      <c r="F115" s="1"/>
      <c r="XCC115"/>
      <c r="XCD115"/>
      <c r="XCE115"/>
      <c r="XCF115" s="1"/>
      <c r="XCG115" s="1"/>
      <c r="XCH115" s="1"/>
      <c r="XCI115" s="1"/>
      <c r="XCJ115" s="1"/>
      <c r="XCK115" s="1"/>
    </row>
    <row r="116" s="4" customFormat="1" spans="1:16313">
      <c r="A116" s="5"/>
      <c r="B116" s="6"/>
      <c r="C116" s="7"/>
      <c r="D116" s="7"/>
      <c r="E116" s="1"/>
      <c r="F116" s="1"/>
      <c r="XCC116"/>
      <c r="XCD116"/>
      <c r="XCE116"/>
      <c r="XCF116" s="1"/>
      <c r="XCG116" s="1"/>
      <c r="XCH116" s="1"/>
      <c r="XCI116" s="1"/>
      <c r="XCJ116" s="1"/>
      <c r="XCK116" s="1"/>
    </row>
    <row r="117" s="4" customFormat="1" spans="1:16313">
      <c r="A117" s="5"/>
      <c r="B117" s="6"/>
      <c r="C117" s="7"/>
      <c r="D117" s="7"/>
      <c r="E117" s="1"/>
      <c r="F117" s="1"/>
      <c r="XCC117"/>
      <c r="XCD117"/>
      <c r="XCE117"/>
      <c r="XCF117" s="1"/>
      <c r="XCG117" s="1"/>
      <c r="XCH117" s="1"/>
      <c r="XCI117" s="1"/>
      <c r="XCJ117" s="1"/>
      <c r="XCK117" s="1"/>
    </row>
    <row r="118" s="4" customFormat="1" spans="1:16313">
      <c r="A118" s="5"/>
      <c r="B118" s="6"/>
      <c r="C118" s="7"/>
      <c r="D118" s="7"/>
      <c r="E118" s="1"/>
      <c r="F118" s="1"/>
      <c r="XCC118"/>
      <c r="XCD118"/>
      <c r="XCE118"/>
      <c r="XCF118" s="1"/>
      <c r="XCG118" s="1"/>
      <c r="XCH118" s="1"/>
      <c r="XCI118" s="1"/>
      <c r="XCJ118" s="1"/>
      <c r="XCK118" s="1"/>
    </row>
    <row r="119" s="4" customFormat="1" spans="1:16313">
      <c r="A119" s="5"/>
      <c r="B119" s="6"/>
      <c r="C119" s="7"/>
      <c r="D119" s="7"/>
      <c r="E119" s="1"/>
      <c r="F119" s="1"/>
      <c r="XCC119"/>
      <c r="XCD119"/>
      <c r="XCE119"/>
      <c r="XCF119" s="1"/>
      <c r="XCG119" s="1"/>
      <c r="XCH119" s="1"/>
      <c r="XCI119" s="1"/>
      <c r="XCJ119" s="1"/>
      <c r="XCK119" s="1"/>
    </row>
    <row r="120" s="4" customFormat="1" spans="1:16313">
      <c r="A120" s="5"/>
      <c r="B120" s="6"/>
      <c r="C120" s="7"/>
      <c r="D120" s="7"/>
      <c r="E120" s="1"/>
      <c r="F120" s="1"/>
      <c r="XCC120"/>
      <c r="XCD120"/>
      <c r="XCE120"/>
      <c r="XCF120" s="1"/>
      <c r="XCG120" s="1"/>
      <c r="XCH120" s="1"/>
      <c r="XCI120" s="1"/>
      <c r="XCJ120" s="1"/>
      <c r="XCK120" s="1"/>
    </row>
    <row r="121" s="4" customFormat="1" spans="1:16313">
      <c r="A121" s="5"/>
      <c r="B121" s="6"/>
      <c r="C121" s="7"/>
      <c r="D121" s="7"/>
      <c r="E121" s="1"/>
      <c r="F121" s="1"/>
      <c r="XCC121"/>
      <c r="XCD121"/>
      <c r="XCE121"/>
      <c r="XCF121" s="1"/>
      <c r="XCG121" s="1"/>
      <c r="XCH121" s="1"/>
      <c r="XCI121" s="1"/>
      <c r="XCJ121" s="1"/>
      <c r="XCK121" s="1"/>
    </row>
    <row r="122" s="4" customFormat="1" spans="1:16313">
      <c r="A122" s="5"/>
      <c r="B122" s="6"/>
      <c r="C122" s="7"/>
      <c r="D122" s="7"/>
      <c r="E122" s="1"/>
      <c r="F122" s="1"/>
      <c r="XCC122"/>
      <c r="XCD122"/>
      <c r="XCE122"/>
      <c r="XCF122" s="1"/>
      <c r="XCG122" s="1"/>
      <c r="XCH122" s="1"/>
      <c r="XCI122" s="1"/>
      <c r="XCJ122" s="1"/>
      <c r="XCK122" s="1"/>
    </row>
    <row r="123" s="4" customFormat="1" spans="1:16313">
      <c r="A123" s="5"/>
      <c r="B123" s="6"/>
      <c r="C123" s="7"/>
      <c r="D123" s="7"/>
      <c r="E123" s="1"/>
      <c r="F123" s="1"/>
      <c r="XCC123"/>
      <c r="XCD123"/>
      <c r="XCE123"/>
      <c r="XCF123" s="1"/>
      <c r="XCG123" s="1"/>
      <c r="XCH123" s="1"/>
      <c r="XCI123" s="1"/>
      <c r="XCJ123" s="1"/>
      <c r="XCK123" s="1"/>
    </row>
    <row r="124" s="4" customFormat="1" spans="1:16313">
      <c r="A124" s="5"/>
      <c r="B124" s="6"/>
      <c r="C124" s="7"/>
      <c r="D124" s="7"/>
      <c r="E124" s="1"/>
      <c r="F124" s="1"/>
      <c r="XCC124"/>
      <c r="XCD124"/>
      <c r="XCE124"/>
      <c r="XCF124" s="1"/>
      <c r="XCG124" s="1"/>
      <c r="XCH124" s="1"/>
      <c r="XCI124" s="1"/>
      <c r="XCJ124" s="1"/>
      <c r="XCK124" s="1"/>
    </row>
    <row r="125" s="4" customFormat="1" spans="1:16313">
      <c r="A125" s="5"/>
      <c r="B125" s="6"/>
      <c r="C125" s="7"/>
      <c r="D125" s="7"/>
      <c r="E125" s="1"/>
      <c r="F125" s="1"/>
      <c r="XCC125"/>
      <c r="XCD125"/>
      <c r="XCE125"/>
      <c r="XCF125" s="1"/>
      <c r="XCG125" s="1"/>
      <c r="XCH125" s="1"/>
      <c r="XCI125" s="1"/>
      <c r="XCJ125" s="1"/>
      <c r="XCK125" s="1"/>
    </row>
    <row r="126" s="4" customFormat="1" spans="1:16313">
      <c r="A126" s="5"/>
      <c r="B126" s="6"/>
      <c r="C126" s="7"/>
      <c r="D126" s="7"/>
      <c r="E126" s="1"/>
      <c r="F126" s="1"/>
      <c r="XCC126"/>
      <c r="XCD126"/>
      <c r="XCE126"/>
      <c r="XCF126" s="1"/>
      <c r="XCG126" s="1"/>
      <c r="XCH126" s="1"/>
      <c r="XCI126" s="1"/>
      <c r="XCJ126" s="1"/>
      <c r="XCK126" s="1"/>
    </row>
    <row r="127" s="4" customFormat="1" spans="1:16313">
      <c r="A127" s="5"/>
      <c r="B127" s="6"/>
      <c r="C127" s="7"/>
      <c r="D127" s="7"/>
      <c r="E127" s="1"/>
      <c r="F127" s="1"/>
      <c r="XCC127"/>
      <c r="XCD127"/>
      <c r="XCE127"/>
      <c r="XCF127" s="1"/>
      <c r="XCG127" s="1"/>
      <c r="XCH127" s="1"/>
      <c r="XCI127" s="1"/>
      <c r="XCJ127" s="1"/>
      <c r="XCK127" s="1"/>
    </row>
    <row r="128" s="4" customFormat="1" spans="1:16313">
      <c r="A128" s="5"/>
      <c r="B128" s="6"/>
      <c r="C128" s="7"/>
      <c r="D128" s="7"/>
      <c r="E128" s="1"/>
      <c r="F128" s="1"/>
      <c r="XCC128"/>
      <c r="XCD128"/>
      <c r="XCE128"/>
      <c r="XCF128" s="1"/>
      <c r="XCG128" s="1"/>
      <c r="XCH128" s="1"/>
      <c r="XCI128" s="1"/>
      <c r="XCJ128" s="1"/>
      <c r="XCK128" s="1"/>
    </row>
  </sheetData>
  <autoFilter ref="AL4:AM56">
    <extLst/>
  </autoFilter>
  <mergeCells count="3">
    <mergeCell ref="A1:F1"/>
    <mergeCell ref="A2:F2"/>
    <mergeCell ref="A15:B15"/>
  </mergeCells>
  <pageMargins left="0.75" right="0.75" top="1" bottom="1" header="0.5" footer="0.5"/>
  <pageSetup paperSize="9" orientation="portrait"/>
  <headerFooter/>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XCM128"/>
  <sheetViews>
    <sheetView workbookViewId="0">
      <selection activeCell="E7" sqref="E7"/>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3.5" style="1" customWidth="1"/>
    <col min="8" max="9" width="9" style="1"/>
    <col min="10" max="10" width="4.5" style="1" customWidth="1"/>
    <col min="11" max="12" width="9" style="1"/>
    <col min="13" max="13" width="4.25" style="1" customWidth="1"/>
    <col min="14" max="15" width="9" style="1"/>
    <col min="16" max="16" width="3" style="1" customWidth="1"/>
    <col min="17" max="16306" width="9" style="1"/>
    <col min="16310" max="16384" width="9" style="1"/>
  </cols>
  <sheetData>
    <row r="1" s="1" customFormat="1" ht="17" customHeight="1" spans="1:6">
      <c r="A1" s="7"/>
      <c r="B1" s="8"/>
      <c r="C1" s="7"/>
      <c r="D1" s="7"/>
      <c r="E1" s="7"/>
      <c r="F1" s="7"/>
    </row>
    <row r="2" s="1" customFormat="1" ht="39.15" customHeight="1" spans="1:6">
      <c r="A2" s="9" t="s">
        <v>756</v>
      </c>
      <c r="B2" s="10"/>
      <c r="C2" s="11"/>
      <c r="D2" s="11"/>
      <c r="E2" s="11"/>
      <c r="F2" s="11"/>
    </row>
    <row r="3" s="2" customFormat="1" ht="28.75" customHeight="1" spans="1:21">
      <c r="A3" s="12" t="s">
        <v>1</v>
      </c>
      <c r="B3" s="13" t="s">
        <v>2</v>
      </c>
      <c r="C3" s="14" t="s">
        <v>3</v>
      </c>
      <c r="D3" s="14" t="s">
        <v>4</v>
      </c>
      <c r="E3" s="12" t="s">
        <v>5</v>
      </c>
      <c r="F3" s="12" t="s">
        <v>6</v>
      </c>
      <c r="H3" s="33">
        <v>1</v>
      </c>
      <c r="I3" s="35" t="s">
        <v>757</v>
      </c>
      <c r="K3" s="33">
        <v>2</v>
      </c>
      <c r="L3" s="35" t="s">
        <v>758</v>
      </c>
      <c r="N3" s="33">
        <v>3</v>
      </c>
      <c r="O3" s="35" t="s">
        <v>759</v>
      </c>
      <c r="Q3" s="33">
        <v>4</v>
      </c>
      <c r="R3" s="35" t="s">
        <v>760</v>
      </c>
      <c r="T3" s="2" t="s">
        <v>761</v>
      </c>
      <c r="U3" s="2" t="s">
        <v>762</v>
      </c>
    </row>
    <row r="4" s="3" customFormat="1" ht="33" customHeight="1" spans="1:21">
      <c r="A4" s="15">
        <v>1</v>
      </c>
      <c r="B4" s="16" t="s">
        <v>763</v>
      </c>
      <c r="C4" s="17"/>
      <c r="D4" s="18">
        <v>-100</v>
      </c>
      <c r="E4" s="19" t="s">
        <v>764</v>
      </c>
      <c r="F4" s="20"/>
      <c r="H4" s="34" t="s">
        <v>52</v>
      </c>
      <c r="I4" s="34" t="s">
        <v>234</v>
      </c>
      <c r="K4" s="34" t="s">
        <v>52</v>
      </c>
      <c r="L4" s="34" t="s">
        <v>234</v>
      </c>
      <c r="N4" s="34" t="s">
        <v>52</v>
      </c>
      <c r="O4" s="34" t="s">
        <v>54</v>
      </c>
      <c r="Q4" s="34" t="s">
        <v>52</v>
      </c>
      <c r="R4" s="34" t="s">
        <v>234</v>
      </c>
      <c r="T4" s="34" t="s">
        <v>52</v>
      </c>
      <c r="U4" s="34" t="s">
        <v>53</v>
      </c>
    </row>
    <row r="5" s="3" customFormat="1" ht="40.75" customHeight="1" spans="1:21">
      <c r="A5" s="15">
        <v>2</v>
      </c>
      <c r="B5" s="16" t="s">
        <v>726</v>
      </c>
      <c r="C5" s="17"/>
      <c r="D5" s="18">
        <v>-50</v>
      </c>
      <c r="E5" s="19" t="s">
        <v>765</v>
      </c>
      <c r="F5" s="20"/>
      <c r="H5" s="3" t="s">
        <v>766</v>
      </c>
      <c r="I5" s="3">
        <v>-50</v>
      </c>
      <c r="K5" s="3" t="s">
        <v>95</v>
      </c>
      <c r="L5" s="3">
        <v>-50</v>
      </c>
      <c r="N5" s="3" t="s">
        <v>97</v>
      </c>
      <c r="O5" s="3">
        <v>300</v>
      </c>
      <c r="Q5" s="3" t="s">
        <v>99</v>
      </c>
      <c r="R5" s="3">
        <v>-500</v>
      </c>
      <c r="T5" s="3" t="s">
        <v>766</v>
      </c>
      <c r="U5" s="3">
        <v>-50</v>
      </c>
    </row>
    <row r="6" s="3" customFormat="1" ht="40.75" customHeight="1" spans="1:21">
      <c r="A6" s="15">
        <v>3</v>
      </c>
      <c r="B6" s="16" t="s">
        <v>767</v>
      </c>
      <c r="C6" s="17">
        <v>300</v>
      </c>
      <c r="D6" s="18"/>
      <c r="E6" s="19"/>
      <c r="F6" s="20" t="s">
        <v>768</v>
      </c>
      <c r="H6" s="3" t="s">
        <v>206</v>
      </c>
      <c r="I6" s="3">
        <v>-50</v>
      </c>
      <c r="L6" s="3">
        <f>SUM(L5:L5)</f>
        <v>-50</v>
      </c>
      <c r="O6" s="3">
        <f>SUM(O5:O5)</f>
        <v>300</v>
      </c>
      <c r="Q6" s="3" t="s">
        <v>769</v>
      </c>
      <c r="R6" s="3">
        <v>-500</v>
      </c>
      <c r="T6" s="3" t="s">
        <v>206</v>
      </c>
      <c r="U6" s="3">
        <v>-50</v>
      </c>
    </row>
    <row r="7" s="3" customFormat="1" ht="54" customHeight="1" spans="1:21">
      <c r="A7" s="15">
        <v>4</v>
      </c>
      <c r="B7" s="16" t="s">
        <v>770</v>
      </c>
      <c r="C7" s="17"/>
      <c r="D7" s="18">
        <v>-2000</v>
      </c>
      <c r="E7" s="19" t="s">
        <v>771</v>
      </c>
      <c r="F7" s="20"/>
      <c r="I7" s="3">
        <f>SUM(I5:I6)</f>
        <v>-100</v>
      </c>
      <c r="Q7" s="3" t="s">
        <v>417</v>
      </c>
      <c r="R7" s="3">
        <v>-500</v>
      </c>
      <c r="T7" s="3" t="s">
        <v>95</v>
      </c>
      <c r="U7" s="3">
        <v>-50</v>
      </c>
    </row>
    <row r="8" s="3" customFormat="1" ht="40.75" customHeight="1" spans="1:21">
      <c r="A8" s="15">
        <v>5</v>
      </c>
      <c r="B8" s="16"/>
      <c r="C8" s="17"/>
      <c r="D8" s="18"/>
      <c r="E8" s="19"/>
      <c r="F8" s="20"/>
      <c r="Q8" s="3" t="s">
        <v>772</v>
      </c>
      <c r="R8" s="3">
        <v>-500</v>
      </c>
      <c r="T8" s="3" t="s">
        <v>97</v>
      </c>
      <c r="U8" s="3">
        <v>300</v>
      </c>
    </row>
    <row r="9" s="3" customFormat="1" ht="57" customHeight="1" spans="1:21">
      <c r="A9" s="15">
        <v>6</v>
      </c>
      <c r="B9" s="16"/>
      <c r="C9" s="17"/>
      <c r="D9" s="18"/>
      <c r="E9" s="19"/>
      <c r="F9" s="21"/>
      <c r="R9" s="3">
        <f>SUM(R5:R8)</f>
        <v>-2000</v>
      </c>
      <c r="T9" s="3" t="s">
        <v>99</v>
      </c>
      <c r="U9" s="3">
        <v>-500</v>
      </c>
    </row>
    <row r="10" s="3" customFormat="1" ht="40.75" customHeight="1" spans="1:21">
      <c r="A10" s="15">
        <v>7</v>
      </c>
      <c r="B10" s="16"/>
      <c r="C10" s="17"/>
      <c r="D10" s="18"/>
      <c r="E10" s="19"/>
      <c r="F10" s="21"/>
      <c r="T10" s="3" t="s">
        <v>769</v>
      </c>
      <c r="U10" s="3">
        <v>-500</v>
      </c>
    </row>
    <row r="11" s="1" customFormat="1" ht="40.75" customHeight="1" spans="1:21">
      <c r="A11" s="15">
        <v>8</v>
      </c>
      <c r="B11" s="16"/>
      <c r="C11" s="17"/>
      <c r="D11" s="18"/>
      <c r="E11" s="19"/>
      <c r="F11" s="21"/>
      <c r="T11" s="3" t="s">
        <v>417</v>
      </c>
      <c r="U11" s="3">
        <v>-500</v>
      </c>
    </row>
    <row r="12" s="1" customFormat="1" ht="40.75" customHeight="1" spans="1:21">
      <c r="A12" s="15">
        <v>9</v>
      </c>
      <c r="B12" s="16"/>
      <c r="C12" s="17"/>
      <c r="D12" s="18"/>
      <c r="E12" s="19"/>
      <c r="F12" s="21"/>
      <c r="T12" s="3" t="s">
        <v>772</v>
      </c>
      <c r="U12" s="3">
        <v>-500</v>
      </c>
    </row>
    <row r="13" s="1" customFormat="1" ht="40.75" customHeight="1" spans="1:21">
      <c r="A13" s="15">
        <v>10</v>
      </c>
      <c r="B13" s="22"/>
      <c r="C13" s="17"/>
      <c r="D13" s="18"/>
      <c r="E13" s="19"/>
      <c r="F13" s="20"/>
      <c r="U13" s="1">
        <f>SUM(U5:U12)</f>
        <v>-1850</v>
      </c>
    </row>
    <row r="14" s="1" customFormat="1" ht="30" customHeight="1" spans="1:6">
      <c r="A14" s="15">
        <v>11</v>
      </c>
      <c r="B14" s="22"/>
      <c r="C14" s="17"/>
      <c r="D14" s="18"/>
      <c r="E14" s="19"/>
      <c r="F14" s="20"/>
    </row>
    <row r="15" s="1" customFormat="1" ht="28" customHeight="1" spans="1:22">
      <c r="A15" s="23" t="s">
        <v>12</v>
      </c>
      <c r="B15" s="24"/>
      <c r="C15" s="25">
        <f>SUM(C4:C14)</f>
        <v>300</v>
      </c>
      <c r="D15" s="25">
        <f>SUM(D4:D14)</f>
        <v>-2150</v>
      </c>
      <c r="E15" s="26"/>
      <c r="F15" s="26"/>
      <c r="U15" s="1">
        <v>-1850</v>
      </c>
      <c r="V15" s="1" t="s">
        <v>551</v>
      </c>
    </row>
    <row r="16" s="1" customFormat="1" ht="27" customHeight="1" spans="1:6">
      <c r="A16" s="2"/>
      <c r="B16" s="27"/>
      <c r="C16" s="28"/>
      <c r="D16" s="28"/>
      <c r="E16" s="29"/>
      <c r="F16" s="3"/>
    </row>
    <row r="17" s="1" customFormat="1" ht="27" customHeight="1" spans="1:6">
      <c r="A17" s="5"/>
      <c r="B17" s="6"/>
      <c r="C17" s="30" t="s">
        <v>13</v>
      </c>
      <c r="D17" s="30" t="s">
        <v>242</v>
      </c>
      <c r="E17" s="31" t="s">
        <v>773</v>
      </c>
      <c r="F17" s="30" t="s">
        <v>16</v>
      </c>
    </row>
    <row r="18" s="1" customFormat="1" ht="27" customHeight="1" spans="1:4">
      <c r="A18" s="5"/>
      <c r="B18" s="6"/>
      <c r="C18" s="32">
        <f>C15-D15</f>
        <v>2450</v>
      </c>
      <c r="D18" s="7"/>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5">
      <c r="A36" s="5"/>
      <c r="B36" s="6"/>
      <c r="C36" s="7"/>
      <c r="D36" s="7"/>
      <c r="E36" s="1"/>
      <c r="F36" s="1"/>
      <c r="XCE36"/>
      <c r="XCF36"/>
      <c r="XCG36"/>
      <c r="XCH36" s="1"/>
      <c r="XCI36" s="1"/>
      <c r="XCJ36" s="1"/>
      <c r="XCK36" s="1"/>
      <c r="XCL36" s="1"/>
      <c r="XCM36" s="1"/>
    </row>
    <row r="37" s="4" customFormat="1" spans="1:16315">
      <c r="A37" s="5"/>
      <c r="B37" s="6"/>
      <c r="C37" s="7"/>
      <c r="D37" s="7"/>
      <c r="E37" s="1"/>
      <c r="F37" s="1"/>
      <c r="XCE37"/>
      <c r="XCF37"/>
      <c r="XCG37"/>
      <c r="XCH37" s="1"/>
      <c r="XCI37" s="1"/>
      <c r="XCJ37" s="1"/>
      <c r="XCK37" s="1"/>
      <c r="XCL37" s="1"/>
      <c r="XCM37" s="1"/>
    </row>
    <row r="38" s="4" customFormat="1" spans="1:16315">
      <c r="A38" s="5"/>
      <c r="B38" s="6"/>
      <c r="C38" s="7"/>
      <c r="D38" s="7"/>
      <c r="E38" s="1"/>
      <c r="F38" s="1"/>
      <c r="XCE38"/>
      <c r="XCF38"/>
      <c r="XCG38"/>
      <c r="XCH38" s="1"/>
      <c r="XCI38" s="1"/>
      <c r="XCJ38" s="1"/>
      <c r="XCK38" s="1"/>
      <c r="XCL38" s="1"/>
      <c r="XCM38" s="1"/>
    </row>
    <row r="39" s="4" customFormat="1" spans="1:16315">
      <c r="A39" s="5"/>
      <c r="B39" s="6"/>
      <c r="C39" s="7"/>
      <c r="D39" s="7"/>
      <c r="E39" s="1"/>
      <c r="F39" s="1"/>
      <c r="XCE39"/>
      <c r="XCF39"/>
      <c r="XCG39"/>
      <c r="XCH39" s="1"/>
      <c r="XCI39" s="1"/>
      <c r="XCJ39" s="1"/>
      <c r="XCK39" s="1"/>
      <c r="XCL39" s="1"/>
      <c r="XCM39" s="1"/>
    </row>
    <row r="40" s="4" customFormat="1" spans="1:16315">
      <c r="A40" s="5"/>
      <c r="B40" s="6"/>
      <c r="C40" s="7"/>
      <c r="D40" s="7"/>
      <c r="E40" s="1"/>
      <c r="F40" s="1"/>
      <c r="XCE40"/>
      <c r="XCF40"/>
      <c r="XCG40"/>
      <c r="XCH40" s="1"/>
      <c r="XCI40" s="1"/>
      <c r="XCJ40" s="1"/>
      <c r="XCK40" s="1"/>
      <c r="XCL40" s="1"/>
      <c r="XCM40" s="1"/>
    </row>
    <row r="41" s="4" customFormat="1" spans="1:16315">
      <c r="A41" s="5"/>
      <c r="B41" s="6"/>
      <c r="C41" s="7"/>
      <c r="D41" s="7"/>
      <c r="E41" s="1"/>
      <c r="F41" s="1"/>
      <c r="XCE41"/>
      <c r="XCF41"/>
      <c r="XCG41"/>
      <c r="XCH41" s="1"/>
      <c r="XCI41" s="1"/>
      <c r="XCJ41" s="1"/>
      <c r="XCK41" s="1"/>
      <c r="XCL41" s="1"/>
      <c r="XCM41" s="1"/>
    </row>
    <row r="42" s="4" customFormat="1" spans="1:16315">
      <c r="A42" s="5"/>
      <c r="B42" s="6"/>
      <c r="C42" s="7"/>
      <c r="D42" s="7"/>
      <c r="E42" s="1"/>
      <c r="F42" s="1"/>
      <c r="XCE42"/>
      <c r="XCF42"/>
      <c r="XCG42"/>
      <c r="XCH42" s="1"/>
      <c r="XCI42" s="1"/>
      <c r="XCJ42" s="1"/>
      <c r="XCK42" s="1"/>
      <c r="XCL42" s="1"/>
      <c r="XCM42" s="1"/>
    </row>
    <row r="43" s="4" customFormat="1" spans="1:16315">
      <c r="A43" s="5"/>
      <c r="B43" s="6"/>
      <c r="C43" s="7"/>
      <c r="D43" s="7"/>
      <c r="E43" s="1"/>
      <c r="F43" s="1"/>
      <c r="XCE43"/>
      <c r="XCF43"/>
      <c r="XCG43"/>
      <c r="XCH43" s="1"/>
      <c r="XCI43" s="1"/>
      <c r="XCJ43" s="1"/>
      <c r="XCK43" s="1"/>
      <c r="XCL43" s="1"/>
      <c r="XCM43" s="1"/>
    </row>
    <row r="44" s="4" customFormat="1" spans="1:16315">
      <c r="A44" s="5"/>
      <c r="B44" s="6"/>
      <c r="C44" s="7"/>
      <c r="D44" s="7"/>
      <c r="E44" s="1"/>
      <c r="F44" s="1"/>
      <c r="XCE44"/>
      <c r="XCF44"/>
      <c r="XCG44"/>
      <c r="XCH44" s="1"/>
      <c r="XCI44" s="1"/>
      <c r="XCJ44" s="1"/>
      <c r="XCK44" s="1"/>
      <c r="XCL44" s="1"/>
      <c r="XCM44" s="1"/>
    </row>
    <row r="45" s="4" customFormat="1" spans="1:16315">
      <c r="A45" s="5"/>
      <c r="B45" s="6"/>
      <c r="C45" s="7"/>
      <c r="D45" s="7"/>
      <c r="E45" s="1"/>
      <c r="F45" s="1"/>
      <c r="XCE45"/>
      <c r="XCF45"/>
      <c r="XCG45"/>
      <c r="XCH45" s="1"/>
      <c r="XCI45" s="1"/>
      <c r="XCJ45" s="1"/>
      <c r="XCK45" s="1"/>
      <c r="XCL45" s="1"/>
      <c r="XCM45" s="1"/>
    </row>
    <row r="46" s="4" customFormat="1" spans="1:16315">
      <c r="A46" s="5"/>
      <c r="B46" s="6"/>
      <c r="C46" s="7"/>
      <c r="D46" s="7"/>
      <c r="E46" s="1"/>
      <c r="F46" s="1"/>
      <c r="XCE46"/>
      <c r="XCF46"/>
      <c r="XCG46"/>
      <c r="XCH46" s="1"/>
      <c r="XCI46" s="1"/>
      <c r="XCJ46" s="1"/>
      <c r="XCK46" s="1"/>
      <c r="XCL46" s="1"/>
      <c r="XCM46" s="1"/>
    </row>
    <row r="47" s="4" customFormat="1" spans="1:16315">
      <c r="A47" s="5"/>
      <c r="B47" s="6"/>
      <c r="C47" s="7"/>
      <c r="D47" s="7"/>
      <c r="E47" s="1"/>
      <c r="F47" s="1"/>
      <c r="XCE47"/>
      <c r="XCF47"/>
      <c r="XCG47"/>
      <c r="XCH47" s="1"/>
      <c r="XCI47" s="1"/>
      <c r="XCJ47" s="1"/>
      <c r="XCK47" s="1"/>
      <c r="XCL47" s="1"/>
      <c r="XCM47" s="1"/>
    </row>
    <row r="48" s="4" customFormat="1" spans="1:16315">
      <c r="A48" s="5"/>
      <c r="B48" s="6"/>
      <c r="C48" s="7"/>
      <c r="D48" s="7"/>
      <c r="E48" s="1"/>
      <c r="F48" s="1"/>
      <c r="XCE48"/>
      <c r="XCF48"/>
      <c r="XCG48"/>
      <c r="XCH48" s="1"/>
      <c r="XCI48" s="1"/>
      <c r="XCJ48" s="1"/>
      <c r="XCK48" s="1"/>
      <c r="XCL48" s="1"/>
      <c r="XCM48" s="1"/>
    </row>
    <row r="49" s="4" customFormat="1" spans="1:16315">
      <c r="A49" s="5"/>
      <c r="B49" s="6"/>
      <c r="C49" s="7"/>
      <c r="D49" s="7"/>
      <c r="E49" s="1"/>
      <c r="F49" s="1"/>
      <c r="XCE49"/>
      <c r="XCF49"/>
      <c r="XCG49"/>
      <c r="XCH49" s="1"/>
      <c r="XCI49" s="1"/>
      <c r="XCJ49" s="1"/>
      <c r="XCK49" s="1"/>
      <c r="XCL49" s="1"/>
      <c r="XCM49" s="1"/>
    </row>
    <row r="50" s="4" customFormat="1" spans="1:16315">
      <c r="A50" s="5"/>
      <c r="B50" s="6"/>
      <c r="C50" s="7"/>
      <c r="D50" s="7"/>
      <c r="E50" s="1"/>
      <c r="F50" s="1"/>
      <c r="XCE50"/>
      <c r="XCF50"/>
      <c r="XCG50"/>
      <c r="XCH50" s="1"/>
      <c r="XCI50" s="1"/>
      <c r="XCJ50" s="1"/>
      <c r="XCK50" s="1"/>
      <c r="XCL50" s="1"/>
      <c r="XCM50" s="1"/>
    </row>
    <row r="51" s="4" customFormat="1" spans="1:16315">
      <c r="A51" s="5"/>
      <c r="B51" s="6"/>
      <c r="C51" s="7"/>
      <c r="D51" s="7"/>
      <c r="E51" s="1"/>
      <c r="F51" s="1"/>
      <c r="XCE51"/>
      <c r="XCF51"/>
      <c r="XCG51"/>
      <c r="XCH51" s="1"/>
      <c r="XCI51" s="1"/>
      <c r="XCJ51" s="1"/>
      <c r="XCK51" s="1"/>
      <c r="XCL51" s="1"/>
      <c r="XCM51" s="1"/>
    </row>
    <row r="52" s="4" customFormat="1" spans="1:16315">
      <c r="A52" s="5"/>
      <c r="B52" s="6"/>
      <c r="C52" s="7"/>
      <c r="D52" s="7"/>
      <c r="E52" s="1"/>
      <c r="F52" s="1"/>
      <c r="XCE52"/>
      <c r="XCF52"/>
      <c r="XCG52"/>
      <c r="XCH52" s="1"/>
      <c r="XCI52" s="1"/>
      <c r="XCJ52" s="1"/>
      <c r="XCK52" s="1"/>
      <c r="XCL52" s="1"/>
      <c r="XCM52" s="1"/>
    </row>
    <row r="53" s="4" customFormat="1" spans="1:16315">
      <c r="A53" s="5"/>
      <c r="B53" s="6"/>
      <c r="C53" s="7"/>
      <c r="D53" s="7"/>
      <c r="E53" s="1"/>
      <c r="F53" s="1"/>
      <c r="XCE53"/>
      <c r="XCF53"/>
      <c r="XCG53"/>
      <c r="XCH53" s="1"/>
      <c r="XCI53" s="1"/>
      <c r="XCJ53" s="1"/>
      <c r="XCK53" s="1"/>
      <c r="XCL53" s="1"/>
      <c r="XCM53" s="1"/>
    </row>
    <row r="54" s="4" customFormat="1" spans="1:16315">
      <c r="A54" s="5"/>
      <c r="B54" s="6"/>
      <c r="C54" s="7"/>
      <c r="D54" s="7"/>
      <c r="E54" s="1"/>
      <c r="F54" s="1"/>
      <c r="XCE54"/>
      <c r="XCF54"/>
      <c r="XCG54"/>
      <c r="XCH54" s="1"/>
      <c r="XCI54" s="1"/>
      <c r="XCJ54" s="1"/>
      <c r="XCK54" s="1"/>
      <c r="XCL54" s="1"/>
      <c r="XCM54" s="1"/>
    </row>
    <row r="55" s="4" customFormat="1" spans="1:16315">
      <c r="A55" s="5"/>
      <c r="B55" s="6"/>
      <c r="C55" s="7"/>
      <c r="D55" s="7"/>
      <c r="E55" s="1"/>
      <c r="F55" s="1"/>
      <c r="XCE55"/>
      <c r="XCF55"/>
      <c r="XCG55"/>
      <c r="XCH55" s="1"/>
      <c r="XCI55" s="1"/>
      <c r="XCJ55" s="1"/>
      <c r="XCK55" s="1"/>
      <c r="XCL55" s="1"/>
      <c r="XCM55" s="1"/>
    </row>
    <row r="56" s="4" customFormat="1" spans="1:16315">
      <c r="A56" s="5"/>
      <c r="B56" s="6"/>
      <c r="C56" s="7"/>
      <c r="D56" s="7"/>
      <c r="E56" s="1"/>
      <c r="F56" s="1"/>
      <c r="XCE56"/>
      <c r="XCF56"/>
      <c r="XCG56"/>
      <c r="XCH56" s="1"/>
      <c r="XCI56" s="1"/>
      <c r="XCJ56" s="1"/>
      <c r="XCK56" s="1"/>
      <c r="XCL56" s="1"/>
      <c r="XCM56" s="1"/>
    </row>
    <row r="57" s="4" customFormat="1" spans="1:16315">
      <c r="A57" s="5"/>
      <c r="B57" s="6"/>
      <c r="C57" s="7"/>
      <c r="D57" s="7"/>
      <c r="E57" s="1"/>
      <c r="F57" s="1"/>
      <c r="XCE57"/>
      <c r="XCF57"/>
      <c r="XCG57"/>
      <c r="XCH57" s="1"/>
      <c r="XCI57" s="1"/>
      <c r="XCJ57" s="1"/>
      <c r="XCK57" s="1"/>
      <c r="XCL57" s="1"/>
      <c r="XCM57" s="1"/>
    </row>
    <row r="58" s="4" customFormat="1" spans="1:16315">
      <c r="A58" s="5"/>
      <c r="B58" s="6"/>
      <c r="C58" s="7"/>
      <c r="D58" s="7"/>
      <c r="E58" s="1"/>
      <c r="F58" s="1"/>
      <c r="XCE58"/>
      <c r="XCF58"/>
      <c r="XCG58"/>
      <c r="XCH58" s="1"/>
      <c r="XCI58" s="1"/>
      <c r="XCJ58" s="1"/>
      <c r="XCK58" s="1"/>
      <c r="XCL58" s="1"/>
      <c r="XCM58" s="1"/>
    </row>
    <row r="59" s="4" customFormat="1" spans="1:16315">
      <c r="A59" s="5"/>
      <c r="B59" s="6"/>
      <c r="C59" s="7"/>
      <c r="D59" s="7"/>
      <c r="E59" s="1"/>
      <c r="F59" s="1"/>
      <c r="XCE59"/>
      <c r="XCF59"/>
      <c r="XCG59"/>
      <c r="XCH59" s="1"/>
      <c r="XCI59" s="1"/>
      <c r="XCJ59" s="1"/>
      <c r="XCK59" s="1"/>
      <c r="XCL59" s="1"/>
      <c r="XCM59" s="1"/>
    </row>
    <row r="60" s="4" customFormat="1" spans="1:16315">
      <c r="A60" s="5"/>
      <c r="B60" s="6"/>
      <c r="C60" s="7"/>
      <c r="D60" s="7"/>
      <c r="E60" s="1"/>
      <c r="F60" s="1"/>
      <c r="XCE60"/>
      <c r="XCF60"/>
      <c r="XCG60"/>
      <c r="XCH60" s="1"/>
      <c r="XCI60" s="1"/>
      <c r="XCJ60" s="1"/>
      <c r="XCK60" s="1"/>
      <c r="XCL60" s="1"/>
      <c r="XCM60" s="1"/>
    </row>
    <row r="61" s="4" customFormat="1" spans="1:16315">
      <c r="A61" s="5"/>
      <c r="B61" s="6"/>
      <c r="C61" s="7"/>
      <c r="D61" s="7"/>
      <c r="E61" s="1"/>
      <c r="F61" s="1"/>
      <c r="XCE61"/>
      <c r="XCF61"/>
      <c r="XCG61"/>
      <c r="XCH61" s="1"/>
      <c r="XCI61" s="1"/>
      <c r="XCJ61" s="1"/>
      <c r="XCK61" s="1"/>
      <c r="XCL61" s="1"/>
      <c r="XCM61" s="1"/>
    </row>
    <row r="62" s="4" customFormat="1" spans="1:16315">
      <c r="A62" s="5"/>
      <c r="B62" s="6"/>
      <c r="C62" s="7"/>
      <c r="D62" s="7"/>
      <c r="E62" s="1"/>
      <c r="F62" s="1"/>
      <c r="XCE62"/>
      <c r="XCF62"/>
      <c r="XCG62"/>
      <c r="XCH62" s="1"/>
      <c r="XCI62" s="1"/>
      <c r="XCJ62" s="1"/>
      <c r="XCK62" s="1"/>
      <c r="XCL62" s="1"/>
      <c r="XCM62" s="1"/>
    </row>
    <row r="63" s="4" customFormat="1" spans="1:16315">
      <c r="A63" s="5"/>
      <c r="B63" s="6"/>
      <c r="C63" s="7"/>
      <c r="D63" s="7"/>
      <c r="E63" s="1"/>
      <c r="F63" s="1"/>
      <c r="XCE63"/>
      <c r="XCF63"/>
      <c r="XCG63"/>
      <c r="XCH63" s="1"/>
      <c r="XCI63" s="1"/>
      <c r="XCJ63" s="1"/>
      <c r="XCK63" s="1"/>
      <c r="XCL63" s="1"/>
      <c r="XCM63" s="1"/>
    </row>
    <row r="64" s="4" customFormat="1" spans="1:16315">
      <c r="A64" s="5"/>
      <c r="B64" s="6"/>
      <c r="C64" s="7"/>
      <c r="D64" s="7"/>
      <c r="E64" s="1"/>
      <c r="F64" s="1"/>
      <c r="XCE64"/>
      <c r="XCF64"/>
      <c r="XCG64"/>
      <c r="XCH64" s="1"/>
      <c r="XCI64" s="1"/>
      <c r="XCJ64" s="1"/>
      <c r="XCK64" s="1"/>
      <c r="XCL64" s="1"/>
      <c r="XCM64" s="1"/>
    </row>
    <row r="65" s="4" customFormat="1" spans="1:16315">
      <c r="A65" s="5"/>
      <c r="B65" s="6"/>
      <c r="C65" s="7"/>
      <c r="D65" s="7"/>
      <c r="E65" s="1"/>
      <c r="F65" s="1"/>
      <c r="XCE65"/>
      <c r="XCF65"/>
      <c r="XCG65"/>
      <c r="XCH65" s="1"/>
      <c r="XCI65" s="1"/>
      <c r="XCJ65" s="1"/>
      <c r="XCK65" s="1"/>
      <c r="XCL65" s="1"/>
      <c r="XCM65" s="1"/>
    </row>
    <row r="66" s="4" customFormat="1" spans="1:16315">
      <c r="A66" s="5"/>
      <c r="B66" s="6"/>
      <c r="C66" s="7"/>
      <c r="D66" s="7"/>
      <c r="E66" s="1"/>
      <c r="F66" s="1"/>
      <c r="XCE66"/>
      <c r="XCF66"/>
      <c r="XCG66"/>
      <c r="XCH66" s="1"/>
      <c r="XCI66" s="1"/>
      <c r="XCJ66" s="1"/>
      <c r="XCK66" s="1"/>
      <c r="XCL66" s="1"/>
      <c r="XCM66" s="1"/>
    </row>
    <row r="67" s="4" customFormat="1" spans="1:16315">
      <c r="A67" s="5"/>
      <c r="B67" s="6"/>
      <c r="C67" s="7"/>
      <c r="D67" s="7"/>
      <c r="E67" s="1"/>
      <c r="F67" s="1"/>
      <c r="XCE67"/>
      <c r="XCF67"/>
      <c r="XCG67"/>
      <c r="XCH67" s="1"/>
      <c r="XCI67" s="1"/>
      <c r="XCJ67" s="1"/>
      <c r="XCK67" s="1"/>
      <c r="XCL67" s="1"/>
      <c r="XCM67" s="1"/>
    </row>
    <row r="68" s="4" customFormat="1" spans="1:16315">
      <c r="A68" s="5"/>
      <c r="B68" s="6"/>
      <c r="C68" s="7"/>
      <c r="D68" s="7"/>
      <c r="E68" s="1"/>
      <c r="F68" s="1"/>
      <c r="XCE68"/>
      <c r="XCF68"/>
      <c r="XCG68"/>
      <c r="XCH68" s="1"/>
      <c r="XCI68" s="1"/>
      <c r="XCJ68" s="1"/>
      <c r="XCK68" s="1"/>
      <c r="XCL68" s="1"/>
      <c r="XCM68" s="1"/>
    </row>
    <row r="69" s="4" customFormat="1" spans="1:16315">
      <c r="A69" s="5"/>
      <c r="B69" s="6"/>
      <c r="C69" s="7"/>
      <c r="D69" s="7"/>
      <c r="E69" s="1"/>
      <c r="F69" s="1"/>
      <c r="XCE69"/>
      <c r="XCF69"/>
      <c r="XCG69"/>
      <c r="XCH69" s="1"/>
      <c r="XCI69" s="1"/>
      <c r="XCJ69" s="1"/>
      <c r="XCK69" s="1"/>
      <c r="XCL69" s="1"/>
      <c r="XCM69" s="1"/>
    </row>
    <row r="70" s="4" customFormat="1" spans="1:16315">
      <c r="A70" s="5"/>
      <c r="B70" s="6"/>
      <c r="C70" s="7"/>
      <c r="D70" s="7"/>
      <c r="E70" s="1"/>
      <c r="F70" s="1"/>
      <c r="XCE70"/>
      <c r="XCF70"/>
      <c r="XCG70"/>
      <c r="XCH70" s="1"/>
      <c r="XCI70" s="1"/>
      <c r="XCJ70" s="1"/>
      <c r="XCK70" s="1"/>
      <c r="XCL70" s="1"/>
      <c r="XCM70" s="1"/>
    </row>
    <row r="71" s="4" customFormat="1" spans="1:16315">
      <c r="A71" s="5"/>
      <c r="B71" s="6"/>
      <c r="C71" s="7"/>
      <c r="D71" s="7"/>
      <c r="E71" s="1"/>
      <c r="F71" s="1"/>
      <c r="XCE71"/>
      <c r="XCF71"/>
      <c r="XCG71"/>
      <c r="XCH71" s="1"/>
      <c r="XCI71" s="1"/>
      <c r="XCJ71" s="1"/>
      <c r="XCK71" s="1"/>
      <c r="XCL71" s="1"/>
      <c r="XCM71" s="1"/>
    </row>
    <row r="72" s="4" customFormat="1" spans="1:16315">
      <c r="A72" s="5"/>
      <c r="B72" s="6"/>
      <c r="C72" s="7"/>
      <c r="D72" s="7"/>
      <c r="E72" s="1"/>
      <c r="F72" s="1"/>
      <c r="XCE72"/>
      <c r="XCF72"/>
      <c r="XCG72"/>
      <c r="XCH72" s="1"/>
      <c r="XCI72" s="1"/>
      <c r="XCJ72" s="1"/>
      <c r="XCK72" s="1"/>
      <c r="XCL72" s="1"/>
      <c r="XCM72" s="1"/>
    </row>
    <row r="73" s="4" customFormat="1" spans="1:16315">
      <c r="A73" s="5"/>
      <c r="B73" s="6"/>
      <c r="C73" s="7"/>
      <c r="D73" s="7"/>
      <c r="E73" s="1"/>
      <c r="F73" s="1"/>
      <c r="XCE73"/>
      <c r="XCF73"/>
      <c r="XCG73"/>
      <c r="XCH73" s="1"/>
      <c r="XCI73" s="1"/>
      <c r="XCJ73" s="1"/>
      <c r="XCK73" s="1"/>
      <c r="XCL73" s="1"/>
      <c r="XCM73" s="1"/>
    </row>
    <row r="74" s="4" customFormat="1" spans="1:16315">
      <c r="A74" s="5"/>
      <c r="B74" s="6"/>
      <c r="C74" s="7"/>
      <c r="D74" s="7"/>
      <c r="E74" s="1"/>
      <c r="F74" s="1"/>
      <c r="XCE74"/>
      <c r="XCF74"/>
      <c r="XCG74"/>
      <c r="XCH74" s="1"/>
      <c r="XCI74" s="1"/>
      <c r="XCJ74" s="1"/>
      <c r="XCK74" s="1"/>
      <c r="XCL74" s="1"/>
      <c r="XCM74" s="1"/>
    </row>
    <row r="75" s="4" customFormat="1" spans="1:16315">
      <c r="A75" s="5"/>
      <c r="B75" s="6"/>
      <c r="C75" s="7"/>
      <c r="D75" s="7"/>
      <c r="E75" s="1"/>
      <c r="F75" s="1"/>
      <c r="XCE75"/>
      <c r="XCF75"/>
      <c r="XCG75"/>
      <c r="XCH75" s="1"/>
      <c r="XCI75" s="1"/>
      <c r="XCJ75" s="1"/>
      <c r="XCK75" s="1"/>
      <c r="XCL75" s="1"/>
      <c r="XCM75" s="1"/>
    </row>
    <row r="76" s="4" customFormat="1" spans="1:16315">
      <c r="A76" s="5"/>
      <c r="B76" s="6"/>
      <c r="C76" s="7"/>
      <c r="D76" s="7"/>
      <c r="E76" s="1"/>
      <c r="F76" s="1"/>
      <c r="XCE76"/>
      <c r="XCF76"/>
      <c r="XCG76"/>
      <c r="XCH76" s="1"/>
      <c r="XCI76" s="1"/>
      <c r="XCJ76" s="1"/>
      <c r="XCK76" s="1"/>
      <c r="XCL76" s="1"/>
      <c r="XCM76" s="1"/>
    </row>
    <row r="77" s="4" customFormat="1" spans="1:16315">
      <c r="A77" s="5"/>
      <c r="B77" s="6"/>
      <c r="C77" s="7"/>
      <c r="D77" s="7"/>
      <c r="E77" s="1"/>
      <c r="F77" s="1"/>
      <c r="XCE77"/>
      <c r="XCF77"/>
      <c r="XCG77"/>
      <c r="XCH77" s="1"/>
      <c r="XCI77" s="1"/>
      <c r="XCJ77" s="1"/>
      <c r="XCK77" s="1"/>
      <c r="XCL77" s="1"/>
      <c r="XCM77" s="1"/>
    </row>
    <row r="78" s="4" customFormat="1" spans="1:16315">
      <c r="A78" s="5"/>
      <c r="B78" s="6"/>
      <c r="C78" s="7"/>
      <c r="D78" s="7"/>
      <c r="E78" s="1"/>
      <c r="F78" s="1"/>
      <c r="XCE78"/>
      <c r="XCF78"/>
      <c r="XCG78"/>
      <c r="XCH78" s="1"/>
      <c r="XCI78" s="1"/>
      <c r="XCJ78" s="1"/>
      <c r="XCK78" s="1"/>
      <c r="XCL78" s="1"/>
      <c r="XCM78" s="1"/>
    </row>
    <row r="79" s="4" customFormat="1" spans="1:16315">
      <c r="A79" s="5"/>
      <c r="B79" s="6"/>
      <c r="C79" s="7"/>
      <c r="D79" s="7"/>
      <c r="E79" s="1"/>
      <c r="F79" s="1"/>
      <c r="XCE79"/>
      <c r="XCF79"/>
      <c r="XCG79"/>
      <c r="XCH79" s="1"/>
      <c r="XCI79" s="1"/>
      <c r="XCJ79" s="1"/>
      <c r="XCK79" s="1"/>
      <c r="XCL79" s="1"/>
      <c r="XCM79" s="1"/>
    </row>
    <row r="80" s="4" customFormat="1" spans="1:16315">
      <c r="A80" s="5"/>
      <c r="B80" s="6"/>
      <c r="C80" s="7"/>
      <c r="D80" s="7"/>
      <c r="E80" s="1"/>
      <c r="F80" s="1"/>
      <c r="XCE80"/>
      <c r="XCF80"/>
      <c r="XCG80"/>
      <c r="XCH80" s="1"/>
      <c r="XCI80" s="1"/>
      <c r="XCJ80" s="1"/>
      <c r="XCK80" s="1"/>
      <c r="XCL80" s="1"/>
      <c r="XCM80" s="1"/>
    </row>
    <row r="81" s="4" customFormat="1" spans="1:16315">
      <c r="A81" s="5"/>
      <c r="B81" s="6"/>
      <c r="C81" s="7"/>
      <c r="D81" s="7"/>
      <c r="E81" s="1"/>
      <c r="F81" s="1"/>
      <c r="XCE81"/>
      <c r="XCF81"/>
      <c r="XCG81"/>
      <c r="XCH81" s="1"/>
      <c r="XCI81" s="1"/>
      <c r="XCJ81" s="1"/>
      <c r="XCK81" s="1"/>
      <c r="XCL81" s="1"/>
      <c r="XCM81" s="1"/>
    </row>
    <row r="82" s="4" customFormat="1" spans="1:16315">
      <c r="A82" s="5"/>
      <c r="B82" s="6"/>
      <c r="C82" s="7"/>
      <c r="D82" s="7"/>
      <c r="E82" s="1"/>
      <c r="F82" s="1"/>
      <c r="XCE82"/>
      <c r="XCF82"/>
      <c r="XCG82"/>
      <c r="XCH82" s="1"/>
      <c r="XCI82" s="1"/>
      <c r="XCJ82" s="1"/>
      <c r="XCK82" s="1"/>
      <c r="XCL82" s="1"/>
      <c r="XCM82" s="1"/>
    </row>
    <row r="83" s="4" customFormat="1" spans="1:16315">
      <c r="A83" s="5"/>
      <c r="B83" s="6"/>
      <c r="C83" s="7"/>
      <c r="D83" s="7"/>
      <c r="E83" s="1"/>
      <c r="F83" s="1"/>
      <c r="XCE83"/>
      <c r="XCF83"/>
      <c r="XCG83"/>
      <c r="XCH83" s="1"/>
      <c r="XCI83" s="1"/>
      <c r="XCJ83" s="1"/>
      <c r="XCK83" s="1"/>
      <c r="XCL83" s="1"/>
      <c r="XCM83" s="1"/>
    </row>
    <row r="84" s="4" customFormat="1" spans="1:16315">
      <c r="A84" s="5"/>
      <c r="B84" s="6"/>
      <c r="C84" s="7"/>
      <c r="D84" s="7"/>
      <c r="E84" s="1"/>
      <c r="F84" s="1"/>
      <c r="XCE84"/>
      <c r="XCF84"/>
      <c r="XCG84"/>
      <c r="XCH84" s="1"/>
      <c r="XCI84" s="1"/>
      <c r="XCJ84" s="1"/>
      <c r="XCK84" s="1"/>
      <c r="XCL84" s="1"/>
      <c r="XCM84" s="1"/>
    </row>
    <row r="85" s="4" customFormat="1" spans="1:16315">
      <c r="A85" s="5"/>
      <c r="B85" s="6"/>
      <c r="C85" s="7"/>
      <c r="D85" s="7"/>
      <c r="E85" s="1"/>
      <c r="F85" s="1"/>
      <c r="XCE85"/>
      <c r="XCF85"/>
      <c r="XCG85"/>
      <c r="XCH85" s="1"/>
      <c r="XCI85" s="1"/>
      <c r="XCJ85" s="1"/>
      <c r="XCK85" s="1"/>
      <c r="XCL85" s="1"/>
      <c r="XCM85" s="1"/>
    </row>
    <row r="86" s="4" customFormat="1" spans="1:16315">
      <c r="A86" s="5"/>
      <c r="B86" s="6"/>
      <c r="C86" s="7"/>
      <c r="D86" s="7"/>
      <c r="E86" s="1"/>
      <c r="F86" s="1"/>
      <c r="XCE86"/>
      <c r="XCF86"/>
      <c r="XCG86"/>
      <c r="XCH86" s="1"/>
      <c r="XCI86" s="1"/>
      <c r="XCJ86" s="1"/>
      <c r="XCK86" s="1"/>
      <c r="XCL86" s="1"/>
      <c r="XCM86" s="1"/>
    </row>
    <row r="87" s="4" customFormat="1" spans="1:16315">
      <c r="A87" s="5"/>
      <c r="B87" s="6"/>
      <c r="C87" s="7"/>
      <c r="D87" s="7"/>
      <c r="E87" s="1"/>
      <c r="F87" s="1"/>
      <c r="XCE87"/>
      <c r="XCF87"/>
      <c r="XCG87"/>
      <c r="XCH87" s="1"/>
      <c r="XCI87" s="1"/>
      <c r="XCJ87" s="1"/>
      <c r="XCK87" s="1"/>
      <c r="XCL87" s="1"/>
      <c r="XCM87" s="1"/>
    </row>
    <row r="88" s="4" customFormat="1" spans="1:16315">
      <c r="A88" s="5"/>
      <c r="B88" s="6"/>
      <c r="C88" s="7"/>
      <c r="D88" s="7"/>
      <c r="E88" s="1"/>
      <c r="F88" s="1"/>
      <c r="XCE88"/>
      <c r="XCF88"/>
      <c r="XCG88"/>
      <c r="XCH88" s="1"/>
      <c r="XCI88" s="1"/>
      <c r="XCJ88" s="1"/>
      <c r="XCK88" s="1"/>
      <c r="XCL88" s="1"/>
      <c r="XCM88" s="1"/>
    </row>
    <row r="89" s="4" customFormat="1" spans="1:16315">
      <c r="A89" s="5"/>
      <c r="B89" s="6"/>
      <c r="C89" s="7"/>
      <c r="D89" s="7"/>
      <c r="E89" s="1"/>
      <c r="F89" s="1"/>
      <c r="XCE89"/>
      <c r="XCF89"/>
      <c r="XCG89"/>
      <c r="XCH89" s="1"/>
      <c r="XCI89" s="1"/>
      <c r="XCJ89" s="1"/>
      <c r="XCK89" s="1"/>
      <c r="XCL89" s="1"/>
      <c r="XCM89" s="1"/>
    </row>
    <row r="90" s="4" customFormat="1" spans="1:16315">
      <c r="A90" s="5"/>
      <c r="B90" s="6"/>
      <c r="C90" s="7"/>
      <c r="D90" s="7"/>
      <c r="E90" s="1"/>
      <c r="F90" s="1"/>
      <c r="XCE90"/>
      <c r="XCF90"/>
      <c r="XCG90"/>
      <c r="XCH90" s="1"/>
      <c r="XCI90" s="1"/>
      <c r="XCJ90" s="1"/>
      <c r="XCK90" s="1"/>
      <c r="XCL90" s="1"/>
      <c r="XCM90" s="1"/>
    </row>
    <row r="91" s="4" customFormat="1" spans="1:16315">
      <c r="A91" s="5"/>
      <c r="B91" s="6"/>
      <c r="C91" s="7"/>
      <c r="D91" s="7"/>
      <c r="E91" s="1"/>
      <c r="F91" s="1"/>
      <c r="XCE91"/>
      <c r="XCF91"/>
      <c r="XCG91"/>
      <c r="XCH91" s="1"/>
      <c r="XCI91" s="1"/>
      <c r="XCJ91" s="1"/>
      <c r="XCK91" s="1"/>
      <c r="XCL91" s="1"/>
      <c r="XCM91" s="1"/>
    </row>
    <row r="92" s="4" customFormat="1" spans="1:16315">
      <c r="A92" s="5"/>
      <c r="B92" s="6"/>
      <c r="C92" s="7"/>
      <c r="D92" s="7"/>
      <c r="E92" s="1"/>
      <c r="F92" s="1"/>
      <c r="XCE92"/>
      <c r="XCF92"/>
      <c r="XCG92"/>
      <c r="XCH92" s="1"/>
      <c r="XCI92" s="1"/>
      <c r="XCJ92" s="1"/>
      <c r="XCK92" s="1"/>
      <c r="XCL92" s="1"/>
      <c r="XCM92" s="1"/>
    </row>
    <row r="93" s="4" customFormat="1" spans="1:16315">
      <c r="A93" s="5"/>
      <c r="B93" s="6"/>
      <c r="C93" s="7"/>
      <c r="D93" s="7"/>
      <c r="E93" s="1"/>
      <c r="F93" s="1"/>
      <c r="XCE93"/>
      <c r="XCF93"/>
      <c r="XCG93"/>
      <c r="XCH93" s="1"/>
      <c r="XCI93" s="1"/>
      <c r="XCJ93" s="1"/>
      <c r="XCK93" s="1"/>
      <c r="XCL93" s="1"/>
      <c r="XCM93" s="1"/>
    </row>
    <row r="94" s="4" customFormat="1" spans="1:16315">
      <c r="A94" s="5"/>
      <c r="B94" s="6"/>
      <c r="C94" s="7"/>
      <c r="D94" s="7"/>
      <c r="E94" s="1"/>
      <c r="F94" s="1"/>
      <c r="XCE94"/>
      <c r="XCF94"/>
      <c r="XCG94"/>
      <c r="XCH94" s="1"/>
      <c r="XCI94" s="1"/>
      <c r="XCJ94" s="1"/>
      <c r="XCK94" s="1"/>
      <c r="XCL94" s="1"/>
      <c r="XCM94" s="1"/>
    </row>
    <row r="95" s="4" customFormat="1" spans="1:16315">
      <c r="A95" s="5"/>
      <c r="B95" s="6"/>
      <c r="C95" s="7"/>
      <c r="D95" s="7"/>
      <c r="E95" s="1"/>
      <c r="F95" s="1"/>
      <c r="XCE95"/>
      <c r="XCF95"/>
      <c r="XCG95"/>
      <c r="XCH95" s="1"/>
      <c r="XCI95" s="1"/>
      <c r="XCJ95" s="1"/>
      <c r="XCK95" s="1"/>
      <c r="XCL95" s="1"/>
      <c r="XCM95" s="1"/>
    </row>
    <row r="96" s="4" customFormat="1" spans="1:16315">
      <c r="A96" s="5"/>
      <c r="B96" s="6"/>
      <c r="C96" s="7"/>
      <c r="D96" s="7"/>
      <c r="E96" s="1"/>
      <c r="F96" s="1"/>
      <c r="XCE96"/>
      <c r="XCF96"/>
      <c r="XCG96"/>
      <c r="XCH96" s="1"/>
      <c r="XCI96" s="1"/>
      <c r="XCJ96" s="1"/>
      <c r="XCK96" s="1"/>
      <c r="XCL96" s="1"/>
      <c r="XCM96" s="1"/>
    </row>
    <row r="97" s="4" customFormat="1" spans="1:16315">
      <c r="A97" s="5"/>
      <c r="B97" s="6"/>
      <c r="C97" s="7"/>
      <c r="D97" s="7"/>
      <c r="E97" s="1"/>
      <c r="F97" s="1"/>
      <c r="XCE97"/>
      <c r="XCF97"/>
      <c r="XCG97"/>
      <c r="XCH97" s="1"/>
      <c r="XCI97" s="1"/>
      <c r="XCJ97" s="1"/>
      <c r="XCK97" s="1"/>
      <c r="XCL97" s="1"/>
      <c r="XCM97" s="1"/>
    </row>
    <row r="98" s="4" customFormat="1" spans="1:16315">
      <c r="A98" s="5"/>
      <c r="B98" s="6"/>
      <c r="C98" s="7"/>
      <c r="D98" s="7"/>
      <c r="E98" s="1"/>
      <c r="F98" s="1"/>
      <c r="XCE98"/>
      <c r="XCF98"/>
      <c r="XCG98"/>
      <c r="XCH98" s="1"/>
      <c r="XCI98" s="1"/>
      <c r="XCJ98" s="1"/>
      <c r="XCK98" s="1"/>
      <c r="XCL98" s="1"/>
      <c r="XCM98" s="1"/>
    </row>
    <row r="99" s="4" customFormat="1" spans="1:16315">
      <c r="A99" s="5"/>
      <c r="B99" s="6"/>
      <c r="C99" s="7"/>
      <c r="D99" s="7"/>
      <c r="E99" s="1"/>
      <c r="F99" s="1"/>
      <c r="XCE99"/>
      <c r="XCF99"/>
      <c r="XCG99"/>
      <c r="XCH99" s="1"/>
      <c r="XCI99" s="1"/>
      <c r="XCJ99" s="1"/>
      <c r="XCK99" s="1"/>
      <c r="XCL99" s="1"/>
      <c r="XCM99" s="1"/>
    </row>
    <row r="100" s="4" customFormat="1" spans="1:16315">
      <c r="A100" s="5"/>
      <c r="B100" s="6"/>
      <c r="C100" s="7"/>
      <c r="D100" s="7"/>
      <c r="E100" s="1"/>
      <c r="F100" s="1"/>
      <c r="XCE100"/>
      <c r="XCF100"/>
      <c r="XCG100"/>
      <c r="XCH100" s="1"/>
      <c r="XCI100" s="1"/>
      <c r="XCJ100" s="1"/>
      <c r="XCK100" s="1"/>
      <c r="XCL100" s="1"/>
      <c r="XCM100" s="1"/>
    </row>
    <row r="101" s="4" customFormat="1" spans="1:16315">
      <c r="A101" s="5"/>
      <c r="B101" s="6"/>
      <c r="C101" s="7"/>
      <c r="D101" s="7"/>
      <c r="E101" s="1"/>
      <c r="F101" s="1"/>
      <c r="XCE101"/>
      <c r="XCF101"/>
      <c r="XCG101"/>
      <c r="XCH101" s="1"/>
      <c r="XCI101" s="1"/>
      <c r="XCJ101" s="1"/>
      <c r="XCK101" s="1"/>
      <c r="XCL101" s="1"/>
      <c r="XCM101" s="1"/>
    </row>
    <row r="102" s="4" customFormat="1" spans="1:16315">
      <c r="A102" s="5"/>
      <c r="B102" s="6"/>
      <c r="C102" s="7"/>
      <c r="D102" s="7"/>
      <c r="E102" s="1"/>
      <c r="F102" s="1"/>
      <c r="XCE102"/>
      <c r="XCF102"/>
      <c r="XCG102"/>
      <c r="XCH102" s="1"/>
      <c r="XCI102" s="1"/>
      <c r="XCJ102" s="1"/>
      <c r="XCK102" s="1"/>
      <c r="XCL102" s="1"/>
      <c r="XCM102" s="1"/>
    </row>
    <row r="103" s="4" customFormat="1" spans="1:16315">
      <c r="A103" s="5"/>
      <c r="B103" s="6"/>
      <c r="C103" s="7"/>
      <c r="D103" s="7"/>
      <c r="E103" s="1"/>
      <c r="F103" s="1"/>
      <c r="XCE103"/>
      <c r="XCF103"/>
      <c r="XCG103"/>
      <c r="XCH103" s="1"/>
      <c r="XCI103" s="1"/>
      <c r="XCJ103" s="1"/>
      <c r="XCK103" s="1"/>
      <c r="XCL103" s="1"/>
      <c r="XCM103" s="1"/>
    </row>
    <row r="104" s="4" customFormat="1" spans="1:16315">
      <c r="A104" s="5"/>
      <c r="B104" s="6"/>
      <c r="C104" s="7"/>
      <c r="D104" s="7"/>
      <c r="E104" s="1"/>
      <c r="F104" s="1"/>
      <c r="XCE104"/>
      <c r="XCF104"/>
      <c r="XCG104"/>
      <c r="XCH104" s="1"/>
      <c r="XCI104" s="1"/>
      <c r="XCJ104" s="1"/>
      <c r="XCK104" s="1"/>
      <c r="XCL104" s="1"/>
      <c r="XCM104" s="1"/>
    </row>
    <row r="105" s="4" customFormat="1" spans="1:16315">
      <c r="A105" s="5"/>
      <c r="B105" s="6"/>
      <c r="C105" s="7"/>
      <c r="D105" s="7"/>
      <c r="E105" s="1"/>
      <c r="F105" s="1"/>
      <c r="XCE105"/>
      <c r="XCF105"/>
      <c r="XCG105"/>
      <c r="XCH105" s="1"/>
      <c r="XCI105" s="1"/>
      <c r="XCJ105" s="1"/>
      <c r="XCK105" s="1"/>
      <c r="XCL105" s="1"/>
      <c r="XCM105" s="1"/>
    </row>
    <row r="106" s="4" customFormat="1" spans="1:16315">
      <c r="A106" s="5"/>
      <c r="B106" s="6"/>
      <c r="C106" s="7"/>
      <c r="D106" s="7"/>
      <c r="E106" s="1"/>
      <c r="F106" s="1"/>
      <c r="XCE106"/>
      <c r="XCF106"/>
      <c r="XCG106"/>
      <c r="XCH106" s="1"/>
      <c r="XCI106" s="1"/>
      <c r="XCJ106" s="1"/>
      <c r="XCK106" s="1"/>
      <c r="XCL106" s="1"/>
      <c r="XCM106" s="1"/>
    </row>
    <row r="107" s="4" customFormat="1" spans="1:16315">
      <c r="A107" s="5"/>
      <c r="B107" s="6"/>
      <c r="C107" s="7"/>
      <c r="D107" s="7"/>
      <c r="E107" s="1"/>
      <c r="F107" s="1"/>
      <c r="XCE107"/>
      <c r="XCF107"/>
      <c r="XCG107"/>
      <c r="XCH107" s="1"/>
      <c r="XCI107" s="1"/>
      <c r="XCJ107" s="1"/>
      <c r="XCK107" s="1"/>
      <c r="XCL107" s="1"/>
      <c r="XCM107" s="1"/>
    </row>
    <row r="108" s="4" customFormat="1" spans="1:16315">
      <c r="A108" s="5"/>
      <c r="B108" s="6"/>
      <c r="C108" s="7"/>
      <c r="D108" s="7"/>
      <c r="E108" s="1"/>
      <c r="F108" s="1"/>
      <c r="XCE108"/>
      <c r="XCF108"/>
      <c r="XCG108"/>
      <c r="XCH108" s="1"/>
      <c r="XCI108" s="1"/>
      <c r="XCJ108" s="1"/>
      <c r="XCK108" s="1"/>
      <c r="XCL108" s="1"/>
      <c r="XCM108" s="1"/>
    </row>
    <row r="109" s="4" customFormat="1" spans="1:16315">
      <c r="A109" s="5"/>
      <c r="B109" s="6"/>
      <c r="C109" s="7"/>
      <c r="D109" s="7"/>
      <c r="E109" s="1"/>
      <c r="F109" s="1"/>
      <c r="XCE109"/>
      <c r="XCF109"/>
      <c r="XCG109"/>
      <c r="XCH109" s="1"/>
      <c r="XCI109" s="1"/>
      <c r="XCJ109" s="1"/>
      <c r="XCK109" s="1"/>
      <c r="XCL109" s="1"/>
      <c r="XCM109" s="1"/>
    </row>
    <row r="110" s="4" customFormat="1" spans="1:16315">
      <c r="A110" s="5"/>
      <c r="B110" s="6"/>
      <c r="C110" s="7"/>
      <c r="D110" s="7"/>
      <c r="E110" s="1"/>
      <c r="F110" s="1"/>
      <c r="XCE110"/>
      <c r="XCF110"/>
      <c r="XCG110"/>
      <c r="XCH110" s="1"/>
      <c r="XCI110" s="1"/>
      <c r="XCJ110" s="1"/>
      <c r="XCK110" s="1"/>
      <c r="XCL110" s="1"/>
      <c r="XCM110" s="1"/>
    </row>
    <row r="111" s="4" customFormat="1" spans="1:16315">
      <c r="A111" s="5"/>
      <c r="B111" s="6"/>
      <c r="C111" s="7"/>
      <c r="D111" s="7"/>
      <c r="E111" s="1"/>
      <c r="F111" s="1"/>
      <c r="XCE111"/>
      <c r="XCF111"/>
      <c r="XCG111"/>
      <c r="XCH111" s="1"/>
      <c r="XCI111" s="1"/>
      <c r="XCJ111" s="1"/>
      <c r="XCK111" s="1"/>
      <c r="XCL111" s="1"/>
      <c r="XCM111" s="1"/>
    </row>
    <row r="112" s="4" customFormat="1" spans="1:16315">
      <c r="A112" s="5"/>
      <c r="B112" s="6"/>
      <c r="C112" s="7"/>
      <c r="D112" s="7"/>
      <c r="E112" s="1"/>
      <c r="F112" s="1"/>
      <c r="XCE112"/>
      <c r="XCF112"/>
      <c r="XCG112"/>
      <c r="XCH112" s="1"/>
      <c r="XCI112" s="1"/>
      <c r="XCJ112" s="1"/>
      <c r="XCK112" s="1"/>
      <c r="XCL112" s="1"/>
      <c r="XCM112" s="1"/>
    </row>
    <row r="113" s="4" customFormat="1" spans="1:16315">
      <c r="A113" s="5"/>
      <c r="B113" s="6"/>
      <c r="C113" s="7"/>
      <c r="D113" s="7"/>
      <c r="E113" s="1"/>
      <c r="F113" s="1"/>
      <c r="XCE113"/>
      <c r="XCF113"/>
      <c r="XCG113"/>
      <c r="XCH113" s="1"/>
      <c r="XCI113" s="1"/>
      <c r="XCJ113" s="1"/>
      <c r="XCK113" s="1"/>
      <c r="XCL113" s="1"/>
      <c r="XCM113" s="1"/>
    </row>
    <row r="114" s="4" customFormat="1" spans="1:16315">
      <c r="A114" s="5"/>
      <c r="B114" s="6"/>
      <c r="C114" s="7"/>
      <c r="D114" s="7"/>
      <c r="E114" s="1"/>
      <c r="F114" s="1"/>
      <c r="XCE114"/>
      <c r="XCF114"/>
      <c r="XCG114"/>
      <c r="XCH114" s="1"/>
      <c r="XCI114" s="1"/>
      <c r="XCJ114" s="1"/>
      <c r="XCK114" s="1"/>
      <c r="XCL114" s="1"/>
      <c r="XCM114" s="1"/>
    </row>
    <row r="115" s="4" customFormat="1" spans="1:16315">
      <c r="A115" s="5"/>
      <c r="B115" s="6"/>
      <c r="C115" s="7"/>
      <c r="D115" s="7"/>
      <c r="E115" s="1"/>
      <c r="F115" s="1"/>
      <c r="XCE115"/>
      <c r="XCF115"/>
      <c r="XCG115"/>
      <c r="XCH115" s="1"/>
      <c r="XCI115" s="1"/>
      <c r="XCJ115" s="1"/>
      <c r="XCK115" s="1"/>
      <c r="XCL115" s="1"/>
      <c r="XCM115" s="1"/>
    </row>
    <row r="116" s="4" customFormat="1" spans="1:16315">
      <c r="A116" s="5"/>
      <c r="B116" s="6"/>
      <c r="C116" s="7"/>
      <c r="D116" s="7"/>
      <c r="E116" s="1"/>
      <c r="F116" s="1"/>
      <c r="XCE116"/>
      <c r="XCF116"/>
      <c r="XCG116"/>
      <c r="XCH116" s="1"/>
      <c r="XCI116" s="1"/>
      <c r="XCJ116" s="1"/>
      <c r="XCK116" s="1"/>
      <c r="XCL116" s="1"/>
      <c r="XCM116" s="1"/>
    </row>
    <row r="117" s="4" customFormat="1" spans="1:16315">
      <c r="A117" s="5"/>
      <c r="B117" s="6"/>
      <c r="C117" s="7"/>
      <c r="D117" s="7"/>
      <c r="E117" s="1"/>
      <c r="F117" s="1"/>
      <c r="XCE117"/>
      <c r="XCF117"/>
      <c r="XCG117"/>
      <c r="XCH117" s="1"/>
      <c r="XCI117" s="1"/>
      <c r="XCJ117" s="1"/>
      <c r="XCK117" s="1"/>
      <c r="XCL117" s="1"/>
      <c r="XCM117" s="1"/>
    </row>
    <row r="118" s="4" customFormat="1" spans="1:16315">
      <c r="A118" s="5"/>
      <c r="B118" s="6"/>
      <c r="C118" s="7"/>
      <c r="D118" s="7"/>
      <c r="E118" s="1"/>
      <c r="F118" s="1"/>
      <c r="XCE118"/>
      <c r="XCF118"/>
      <c r="XCG118"/>
      <c r="XCH118" s="1"/>
      <c r="XCI118" s="1"/>
      <c r="XCJ118" s="1"/>
      <c r="XCK118" s="1"/>
      <c r="XCL118" s="1"/>
      <c r="XCM118" s="1"/>
    </row>
    <row r="119" s="4" customFormat="1" spans="1:16315">
      <c r="A119" s="5"/>
      <c r="B119" s="6"/>
      <c r="C119" s="7"/>
      <c r="D119" s="7"/>
      <c r="E119" s="1"/>
      <c r="F119" s="1"/>
      <c r="XCE119"/>
      <c r="XCF119"/>
      <c r="XCG119"/>
      <c r="XCH119" s="1"/>
      <c r="XCI119" s="1"/>
      <c r="XCJ119" s="1"/>
      <c r="XCK119" s="1"/>
      <c r="XCL119" s="1"/>
      <c r="XCM119" s="1"/>
    </row>
    <row r="120" s="4" customFormat="1" spans="1:16315">
      <c r="A120" s="5"/>
      <c r="B120" s="6"/>
      <c r="C120" s="7"/>
      <c r="D120" s="7"/>
      <c r="E120" s="1"/>
      <c r="F120" s="1"/>
      <c r="XCE120"/>
      <c r="XCF120"/>
      <c r="XCG120"/>
      <c r="XCH120" s="1"/>
      <c r="XCI120" s="1"/>
      <c r="XCJ120" s="1"/>
      <c r="XCK120" s="1"/>
      <c r="XCL120" s="1"/>
      <c r="XCM120" s="1"/>
    </row>
    <row r="121" s="4" customFormat="1" spans="1:16315">
      <c r="A121" s="5"/>
      <c r="B121" s="6"/>
      <c r="C121" s="7"/>
      <c r="D121" s="7"/>
      <c r="E121" s="1"/>
      <c r="F121" s="1"/>
      <c r="XCE121"/>
      <c r="XCF121"/>
      <c r="XCG121"/>
      <c r="XCH121" s="1"/>
      <c r="XCI121" s="1"/>
      <c r="XCJ121" s="1"/>
      <c r="XCK121" s="1"/>
      <c r="XCL121" s="1"/>
      <c r="XCM121" s="1"/>
    </row>
    <row r="122" s="4" customFormat="1" spans="1:16315">
      <c r="A122" s="5"/>
      <c r="B122" s="6"/>
      <c r="C122" s="7"/>
      <c r="D122" s="7"/>
      <c r="E122" s="1"/>
      <c r="F122" s="1"/>
      <c r="XCE122"/>
      <c r="XCF122"/>
      <c r="XCG122"/>
      <c r="XCH122" s="1"/>
      <c r="XCI122" s="1"/>
      <c r="XCJ122" s="1"/>
      <c r="XCK122" s="1"/>
      <c r="XCL122" s="1"/>
      <c r="XCM122" s="1"/>
    </row>
    <row r="123" s="4" customFormat="1" spans="1:16315">
      <c r="A123" s="5"/>
      <c r="B123" s="6"/>
      <c r="C123" s="7"/>
      <c r="D123" s="7"/>
      <c r="E123" s="1"/>
      <c r="F123" s="1"/>
      <c r="XCE123"/>
      <c r="XCF123"/>
      <c r="XCG123"/>
      <c r="XCH123" s="1"/>
      <c r="XCI123" s="1"/>
      <c r="XCJ123" s="1"/>
      <c r="XCK123" s="1"/>
      <c r="XCL123" s="1"/>
      <c r="XCM123" s="1"/>
    </row>
    <row r="124" s="4" customFormat="1" spans="1:16315">
      <c r="A124" s="5"/>
      <c r="B124" s="6"/>
      <c r="C124" s="7"/>
      <c r="D124" s="7"/>
      <c r="E124" s="1"/>
      <c r="F124" s="1"/>
      <c r="XCE124"/>
      <c r="XCF124"/>
      <c r="XCG124"/>
      <c r="XCH124" s="1"/>
      <c r="XCI124" s="1"/>
      <c r="XCJ124" s="1"/>
      <c r="XCK124" s="1"/>
      <c r="XCL124" s="1"/>
      <c r="XCM124" s="1"/>
    </row>
    <row r="125" s="4" customFormat="1" spans="1:16315">
      <c r="A125" s="5"/>
      <c r="B125" s="6"/>
      <c r="C125" s="7"/>
      <c r="D125" s="7"/>
      <c r="E125" s="1"/>
      <c r="F125" s="1"/>
      <c r="XCE125"/>
      <c r="XCF125"/>
      <c r="XCG125"/>
      <c r="XCH125" s="1"/>
      <c r="XCI125" s="1"/>
      <c r="XCJ125" s="1"/>
      <c r="XCK125" s="1"/>
      <c r="XCL125" s="1"/>
      <c r="XCM125" s="1"/>
    </row>
    <row r="126" s="4" customFormat="1" spans="1:16315">
      <c r="A126" s="5"/>
      <c r="B126" s="6"/>
      <c r="C126" s="7"/>
      <c r="D126" s="7"/>
      <c r="E126" s="1"/>
      <c r="F126" s="1"/>
      <c r="XCE126"/>
      <c r="XCF126"/>
      <c r="XCG126"/>
      <c r="XCH126" s="1"/>
      <c r="XCI126" s="1"/>
      <c r="XCJ126" s="1"/>
      <c r="XCK126" s="1"/>
      <c r="XCL126" s="1"/>
      <c r="XCM126" s="1"/>
    </row>
    <row r="127" s="4" customFormat="1" spans="1:16315">
      <c r="A127" s="5"/>
      <c r="B127" s="6"/>
      <c r="C127" s="7"/>
      <c r="D127" s="7"/>
      <c r="E127" s="1"/>
      <c r="F127" s="1"/>
      <c r="XCE127"/>
      <c r="XCF127"/>
      <c r="XCG127"/>
      <c r="XCH127" s="1"/>
      <c r="XCI127" s="1"/>
      <c r="XCJ127" s="1"/>
      <c r="XCK127" s="1"/>
      <c r="XCL127" s="1"/>
      <c r="XCM127" s="1"/>
    </row>
    <row r="128" s="4" customFormat="1" spans="1:16315">
      <c r="A128" s="5"/>
      <c r="B128" s="6"/>
      <c r="C128" s="7"/>
      <c r="D128" s="7"/>
      <c r="E128" s="1"/>
      <c r="F128" s="1"/>
      <c r="XCE128"/>
      <c r="XCF128"/>
      <c r="XCG128"/>
      <c r="XCH128" s="1"/>
      <c r="XCI128" s="1"/>
      <c r="XCJ128" s="1"/>
      <c r="XCK128" s="1"/>
      <c r="XCL128" s="1"/>
      <c r="XCM128" s="1"/>
    </row>
  </sheetData>
  <mergeCells count="3">
    <mergeCell ref="A1:F1"/>
    <mergeCell ref="A2:F2"/>
    <mergeCell ref="A15:B15"/>
  </mergeCells>
  <pageMargins left="0.75" right="0.75" top="1" bottom="1" header="0.5" footer="0.5"/>
  <headerFooter/>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XCW128"/>
  <sheetViews>
    <sheetView workbookViewId="0">
      <pane xSplit="3" ySplit="3" topLeftCell="AD4" activePane="bottomRight" state="frozen"/>
      <selection/>
      <selection pane="topRight"/>
      <selection pane="bottomLeft"/>
      <selection pane="bottomRight" activeCell="AU1" sqref="AU$1:AV$104857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 style="1" customWidth="1"/>
    <col min="8" max="8" width="6.625" style="1" customWidth="1"/>
    <col min="9" max="9" width="9" style="1"/>
    <col min="10" max="10" width="2.5" style="1" customWidth="1"/>
    <col min="11" max="11" width="6.25" style="1" customWidth="1"/>
    <col min="12" max="12" width="9" style="1"/>
    <col min="13" max="13" width="4.25" style="1" customWidth="1"/>
    <col min="14" max="15" width="9" style="1"/>
    <col min="16" max="16" width="4.375" style="1" customWidth="1"/>
    <col min="17" max="18" width="9" style="1"/>
    <col min="19" max="19" width="3.125" style="1" customWidth="1"/>
    <col min="20" max="21" width="9" style="1"/>
    <col min="22" max="22" width="3.5" style="1" customWidth="1"/>
    <col min="23" max="24" width="9" style="1"/>
    <col min="25" max="25" width="2.875" style="1" customWidth="1"/>
    <col min="26" max="27" width="9" style="1"/>
    <col min="28" max="28" width="4.375" style="1" customWidth="1"/>
    <col min="29" max="30" width="9" style="1"/>
    <col min="31" max="31" width="3.75" style="1" customWidth="1"/>
    <col min="32" max="33" width="9" style="1"/>
    <col min="34" max="34" width="3.875" style="1" customWidth="1"/>
    <col min="35" max="36" width="9" style="1"/>
    <col min="37" max="37" width="2.875" style="1" customWidth="1"/>
    <col min="38" max="39" width="9" style="1"/>
    <col min="40" max="40" width="3.375" style="1" customWidth="1"/>
    <col min="41" max="42" width="9" style="1"/>
    <col min="43" max="43" width="3.875" style="1" customWidth="1"/>
    <col min="44" max="45" width="9" style="1"/>
    <col min="46" max="46" width="3.875" style="1" customWidth="1"/>
    <col min="47" max="48" width="9" style="1"/>
    <col min="49" max="49" width="3.875" style="1" customWidth="1"/>
    <col min="50" max="51" width="9" style="1"/>
    <col min="52" max="52" width="3.875" style="1" customWidth="1"/>
    <col min="53" max="54" width="9" style="1"/>
    <col min="55" max="55" width="3.875" style="1" customWidth="1"/>
    <col min="56" max="16316" width="9" style="1"/>
    <col min="16320" max="16384" width="9" style="1"/>
  </cols>
  <sheetData>
    <row r="1" s="1" customFormat="1" ht="17" customHeight="1" spans="1:6">
      <c r="A1" s="7"/>
      <c r="B1" s="8"/>
      <c r="C1" s="7"/>
      <c r="D1" s="7"/>
      <c r="E1" s="7"/>
      <c r="F1" s="7"/>
    </row>
    <row r="2" s="1" customFormat="1" ht="39.15" customHeight="1" spans="1:6">
      <c r="A2" s="9" t="s">
        <v>774</v>
      </c>
      <c r="B2" s="10"/>
      <c r="C2" s="11"/>
      <c r="D2" s="11"/>
      <c r="E2" s="11"/>
      <c r="F2" s="11"/>
    </row>
    <row r="3" s="2" customFormat="1" ht="28.75" customHeight="1" spans="1:60">
      <c r="A3" s="12" t="s">
        <v>1</v>
      </c>
      <c r="B3" s="13" t="s">
        <v>2</v>
      </c>
      <c r="C3" s="14" t="s">
        <v>3</v>
      </c>
      <c r="D3" s="14" t="s">
        <v>4</v>
      </c>
      <c r="E3" s="12" t="s">
        <v>5</v>
      </c>
      <c r="F3" s="12" t="s">
        <v>6</v>
      </c>
      <c r="H3" s="33">
        <v>1</v>
      </c>
      <c r="I3" s="35" t="s">
        <v>775</v>
      </c>
      <c r="K3" s="33">
        <v>2</v>
      </c>
      <c r="L3" s="35" t="s">
        <v>775</v>
      </c>
      <c r="N3" s="33">
        <v>3</v>
      </c>
      <c r="O3" s="35" t="s">
        <v>775</v>
      </c>
      <c r="Q3" s="33">
        <v>4</v>
      </c>
      <c r="R3" s="35" t="s">
        <v>775</v>
      </c>
      <c r="T3" s="33">
        <v>5</v>
      </c>
      <c r="U3" s="35" t="s">
        <v>776</v>
      </c>
      <c r="W3" s="33">
        <v>6</v>
      </c>
      <c r="X3" s="35" t="s">
        <v>776</v>
      </c>
      <c r="Z3" s="33">
        <v>7</v>
      </c>
      <c r="AA3" s="35" t="s">
        <v>777</v>
      </c>
      <c r="AC3" s="33">
        <v>8</v>
      </c>
      <c r="AD3" s="35" t="s">
        <v>777</v>
      </c>
      <c r="AF3" s="33">
        <v>9</v>
      </c>
      <c r="AG3" s="35" t="s">
        <v>777</v>
      </c>
      <c r="AI3" s="33">
        <v>10</v>
      </c>
      <c r="AJ3" s="35" t="s">
        <v>778</v>
      </c>
      <c r="AL3" s="33">
        <v>11</v>
      </c>
      <c r="AM3" s="35" t="s">
        <v>778</v>
      </c>
      <c r="AO3" s="33">
        <v>12</v>
      </c>
      <c r="AP3" s="35" t="s">
        <v>779</v>
      </c>
      <c r="AR3" s="33">
        <v>13</v>
      </c>
      <c r="AS3" s="35" t="s">
        <v>779</v>
      </c>
      <c r="AU3" s="33">
        <v>14</v>
      </c>
      <c r="AV3" s="35" t="s">
        <v>780</v>
      </c>
      <c r="AX3" s="33">
        <v>15</v>
      </c>
      <c r="AY3" s="35" t="s">
        <v>780</v>
      </c>
      <c r="BA3" s="33">
        <v>16</v>
      </c>
      <c r="BB3" s="35" t="s">
        <v>781</v>
      </c>
      <c r="BD3" s="33">
        <v>17</v>
      </c>
      <c r="BE3" s="35" t="s">
        <v>782</v>
      </c>
      <c r="BG3" s="41" t="s">
        <v>783</v>
      </c>
      <c r="BH3" s="2" t="s">
        <v>782</v>
      </c>
    </row>
    <row r="4" s="3" customFormat="1" ht="33" customHeight="1" spans="1:60">
      <c r="A4" s="15">
        <v>1</v>
      </c>
      <c r="B4" s="16" t="s">
        <v>784</v>
      </c>
      <c r="C4" s="17">
        <v>1000</v>
      </c>
      <c r="D4" s="18"/>
      <c r="E4" s="19"/>
      <c r="F4" s="21" t="s">
        <v>785</v>
      </c>
      <c r="H4" s="34" t="s">
        <v>52</v>
      </c>
      <c r="I4" s="34" t="s">
        <v>54</v>
      </c>
      <c r="K4" s="34" t="s">
        <v>52</v>
      </c>
      <c r="L4" s="34" t="s">
        <v>54</v>
      </c>
      <c r="N4" s="34" t="s">
        <v>52</v>
      </c>
      <c r="O4" s="34" t="s">
        <v>54</v>
      </c>
      <c r="Q4" s="34" t="s">
        <v>52</v>
      </c>
      <c r="R4" s="34" t="s">
        <v>54</v>
      </c>
      <c r="T4" s="34" t="s">
        <v>52</v>
      </c>
      <c r="U4" s="34" t="s">
        <v>54</v>
      </c>
      <c r="W4" s="34" t="s">
        <v>52</v>
      </c>
      <c r="X4" s="34" t="s">
        <v>54</v>
      </c>
      <c r="Z4" s="34" t="s">
        <v>52</v>
      </c>
      <c r="AA4" s="34" t="s">
        <v>234</v>
      </c>
      <c r="AC4" s="34" t="s">
        <v>52</v>
      </c>
      <c r="AD4" s="34" t="s">
        <v>54</v>
      </c>
      <c r="AF4" s="34" t="s">
        <v>52</v>
      </c>
      <c r="AG4" s="34" t="s">
        <v>54</v>
      </c>
      <c r="AI4" s="34" t="s">
        <v>52</v>
      </c>
      <c r="AJ4" s="34" t="s">
        <v>54</v>
      </c>
      <c r="AL4" s="34" t="s">
        <v>52</v>
      </c>
      <c r="AM4" s="34" t="s">
        <v>54</v>
      </c>
      <c r="AO4" s="34" t="s">
        <v>52</v>
      </c>
      <c r="AP4" s="34" t="s">
        <v>54</v>
      </c>
      <c r="AR4" s="34" t="s">
        <v>52</v>
      </c>
      <c r="AS4" s="34" t="s">
        <v>54</v>
      </c>
      <c r="AU4" s="34" t="s">
        <v>52</v>
      </c>
      <c r="AV4" s="34" t="s">
        <v>54</v>
      </c>
      <c r="AX4" s="34" t="s">
        <v>52</v>
      </c>
      <c r="AY4" s="34" t="s">
        <v>54</v>
      </c>
      <c r="BA4" s="34" t="s">
        <v>52</v>
      </c>
      <c r="BB4" s="34" t="s">
        <v>54</v>
      </c>
      <c r="BD4" s="34" t="s">
        <v>52</v>
      </c>
      <c r="BE4" s="34" t="s">
        <v>54</v>
      </c>
      <c r="BG4" s="3" t="s">
        <v>52</v>
      </c>
      <c r="BH4" s="3" t="s">
        <v>53</v>
      </c>
    </row>
    <row r="5" s="3" customFormat="1" ht="40.75" customHeight="1" spans="1:60">
      <c r="A5" s="15">
        <v>2</v>
      </c>
      <c r="B5" s="16" t="s">
        <v>784</v>
      </c>
      <c r="C5" s="17">
        <f>21*40</f>
        <v>840</v>
      </c>
      <c r="D5" s="18"/>
      <c r="E5" s="19"/>
      <c r="F5" s="21" t="s">
        <v>786</v>
      </c>
      <c r="H5" s="3" t="s">
        <v>247</v>
      </c>
      <c r="I5" s="3">
        <v>1000</v>
      </c>
      <c r="K5" s="3" t="s">
        <v>400</v>
      </c>
      <c r="L5" s="3">
        <v>40</v>
      </c>
      <c r="N5" s="3" t="s">
        <v>95</v>
      </c>
      <c r="O5" s="3">
        <v>50</v>
      </c>
      <c r="Q5" s="3" t="s">
        <v>97</v>
      </c>
      <c r="R5" s="3">
        <v>50</v>
      </c>
      <c r="T5" s="3" t="s">
        <v>68</v>
      </c>
      <c r="U5" s="3">
        <v>1100</v>
      </c>
      <c r="W5" s="3" t="s">
        <v>95</v>
      </c>
      <c r="X5" s="3">
        <v>100</v>
      </c>
      <c r="Z5" s="3" t="s">
        <v>769</v>
      </c>
      <c r="AA5" s="3">
        <v>-50</v>
      </c>
      <c r="AC5" s="3" t="s">
        <v>621</v>
      </c>
      <c r="AD5" s="3">
        <v>1000</v>
      </c>
      <c r="AF5" s="3" t="s">
        <v>95</v>
      </c>
      <c r="AG5" s="3">
        <v>100</v>
      </c>
      <c r="AI5" s="3" t="s">
        <v>259</v>
      </c>
      <c r="AJ5" s="3">
        <v>500</v>
      </c>
      <c r="AL5" s="3" t="s">
        <v>95</v>
      </c>
      <c r="AM5" s="3">
        <v>150</v>
      </c>
      <c r="AO5" s="3" t="s">
        <v>108</v>
      </c>
      <c r="AP5" s="3">
        <v>500</v>
      </c>
      <c r="AR5" s="3" t="s">
        <v>97</v>
      </c>
      <c r="AS5" s="3">
        <v>300</v>
      </c>
      <c r="AU5" s="3" t="s">
        <v>649</v>
      </c>
      <c r="AV5" s="3">
        <v>500</v>
      </c>
      <c r="AX5" s="3" t="s">
        <v>189</v>
      </c>
      <c r="AY5" s="3">
        <v>150</v>
      </c>
      <c r="BA5" s="3" t="s">
        <v>108</v>
      </c>
      <c r="BB5" s="3">
        <v>1395</v>
      </c>
      <c r="BD5" s="3" t="s">
        <v>108</v>
      </c>
      <c r="BE5" s="3">
        <v>-50</v>
      </c>
      <c r="BG5" s="3" t="s">
        <v>68</v>
      </c>
      <c r="BH5" s="3">
        <v>1100</v>
      </c>
    </row>
    <row r="6" s="3" customFormat="1" ht="40.75" customHeight="1" spans="1:60">
      <c r="A6" s="15">
        <v>3</v>
      </c>
      <c r="B6" s="16" t="s">
        <v>784</v>
      </c>
      <c r="C6" s="17">
        <v>950</v>
      </c>
      <c r="D6" s="18"/>
      <c r="E6" s="19"/>
      <c r="F6" s="21" t="s">
        <v>787</v>
      </c>
      <c r="I6" s="3">
        <f>SUM(I5:I5)</f>
        <v>1000</v>
      </c>
      <c r="K6" s="3" t="s">
        <v>185</v>
      </c>
      <c r="L6" s="3">
        <v>40</v>
      </c>
      <c r="N6" s="3" t="s">
        <v>105</v>
      </c>
      <c r="O6" s="3">
        <v>50</v>
      </c>
      <c r="Q6" s="3" t="s">
        <v>330</v>
      </c>
      <c r="R6" s="3">
        <v>50</v>
      </c>
      <c r="U6" s="3">
        <f>SUM(U5:U5)</f>
        <v>1100</v>
      </c>
      <c r="W6" s="3" t="s">
        <v>105</v>
      </c>
      <c r="X6" s="3">
        <v>100</v>
      </c>
      <c r="AA6" s="3">
        <f>SUM(AA5:AA5)</f>
        <v>-50</v>
      </c>
      <c r="AC6" s="3" t="s">
        <v>80</v>
      </c>
      <c r="AD6" s="3">
        <v>300</v>
      </c>
      <c r="AF6" s="3" t="s">
        <v>105</v>
      </c>
      <c r="AG6" s="3">
        <v>100</v>
      </c>
      <c r="AI6" s="3" t="s">
        <v>271</v>
      </c>
      <c r="AJ6" s="3">
        <v>500</v>
      </c>
      <c r="AL6" s="3" t="s">
        <v>105</v>
      </c>
      <c r="AM6" s="3">
        <v>150</v>
      </c>
      <c r="AO6" s="3" t="s">
        <v>78</v>
      </c>
      <c r="AP6" s="3">
        <v>500</v>
      </c>
      <c r="AS6" s="3">
        <f>SUM(AS5:AS5)</f>
        <v>300</v>
      </c>
      <c r="AV6" s="3">
        <f ca="1">SUM(AV5:AV6)</f>
        <v>500</v>
      </c>
      <c r="AX6" s="3" t="s">
        <v>393</v>
      </c>
      <c r="AY6" s="3">
        <v>150</v>
      </c>
      <c r="BB6" s="3">
        <f>SUM(BB5:BB5)</f>
        <v>1395</v>
      </c>
      <c r="BE6" s="3">
        <f>SUM(BE5:BE5)</f>
        <v>-50</v>
      </c>
      <c r="BG6" s="3" t="s">
        <v>319</v>
      </c>
      <c r="BH6" s="3">
        <v>400</v>
      </c>
    </row>
    <row r="7" s="3" customFormat="1" ht="54" customHeight="1" spans="1:60">
      <c r="A7" s="15">
        <v>4</v>
      </c>
      <c r="B7" s="16" t="s">
        <v>784</v>
      </c>
      <c r="C7" s="17">
        <v>400</v>
      </c>
      <c r="D7" s="18"/>
      <c r="E7" s="19"/>
      <c r="F7" s="21" t="s">
        <v>788</v>
      </c>
      <c r="K7" s="3" t="s">
        <v>393</v>
      </c>
      <c r="L7" s="3">
        <v>40</v>
      </c>
      <c r="N7" s="3" t="s">
        <v>96</v>
      </c>
      <c r="O7" s="3">
        <v>50</v>
      </c>
      <c r="Q7" s="3" t="s">
        <v>734</v>
      </c>
      <c r="R7" s="3">
        <v>50</v>
      </c>
      <c r="W7" s="3" t="s">
        <v>96</v>
      </c>
      <c r="X7" s="3">
        <v>100</v>
      </c>
      <c r="AC7" s="3" t="s">
        <v>82</v>
      </c>
      <c r="AD7" s="3">
        <v>200</v>
      </c>
      <c r="AF7" s="3" t="s">
        <v>96</v>
      </c>
      <c r="AG7" s="3">
        <v>100</v>
      </c>
      <c r="AI7" s="3" t="s">
        <v>248</v>
      </c>
      <c r="AJ7" s="3">
        <v>500</v>
      </c>
      <c r="AL7" s="3" t="s">
        <v>96</v>
      </c>
      <c r="AM7" s="3">
        <v>100</v>
      </c>
      <c r="AP7" s="3">
        <f>SUM(AP5:AP6)</f>
        <v>1000</v>
      </c>
      <c r="AX7" s="3" t="s">
        <v>333</v>
      </c>
      <c r="AY7" s="3">
        <v>150</v>
      </c>
      <c r="BG7" s="3" t="s">
        <v>462</v>
      </c>
      <c r="BH7" s="3">
        <v>40</v>
      </c>
    </row>
    <row r="8" s="3" customFormat="1" ht="40.75" customHeight="1" spans="1:60">
      <c r="A8" s="15">
        <v>5</v>
      </c>
      <c r="B8" s="16" t="s">
        <v>776</v>
      </c>
      <c r="C8" s="76">
        <v>1100</v>
      </c>
      <c r="D8" s="18"/>
      <c r="E8" s="19"/>
      <c r="F8" s="77" t="s">
        <v>789</v>
      </c>
      <c r="K8" s="3" t="s">
        <v>772</v>
      </c>
      <c r="L8" s="3">
        <v>40</v>
      </c>
      <c r="N8" s="3" t="s">
        <v>64</v>
      </c>
      <c r="O8" s="3">
        <v>50</v>
      </c>
      <c r="Q8" s="3" t="s">
        <v>88</v>
      </c>
      <c r="R8" s="3">
        <v>50</v>
      </c>
      <c r="W8" s="3" t="s">
        <v>64</v>
      </c>
      <c r="X8" s="3">
        <v>100</v>
      </c>
      <c r="AC8" s="3" t="s">
        <v>336</v>
      </c>
      <c r="AD8" s="3">
        <v>100</v>
      </c>
      <c r="AF8" s="3" t="s">
        <v>64</v>
      </c>
      <c r="AG8" s="3">
        <v>100</v>
      </c>
      <c r="AI8" s="3" t="s">
        <v>330</v>
      </c>
      <c r="AJ8" s="3">
        <v>300</v>
      </c>
      <c r="AL8" s="3" t="s">
        <v>64</v>
      </c>
      <c r="AM8" s="3">
        <v>150</v>
      </c>
      <c r="AX8" s="3" t="s">
        <v>86</v>
      </c>
      <c r="AY8" s="3">
        <v>80</v>
      </c>
      <c r="BG8" s="3" t="s">
        <v>731</v>
      </c>
      <c r="BH8" s="3">
        <v>300</v>
      </c>
    </row>
    <row r="9" s="3" customFormat="1" ht="57" customHeight="1" spans="1:60">
      <c r="A9" s="15">
        <v>6</v>
      </c>
      <c r="B9" s="16" t="s">
        <v>790</v>
      </c>
      <c r="C9" s="17">
        <f>950+1000+1050</f>
        <v>3000</v>
      </c>
      <c r="D9" s="18"/>
      <c r="E9" s="19"/>
      <c r="F9" s="21" t="s">
        <v>791</v>
      </c>
      <c r="K9" s="3" t="s">
        <v>466</v>
      </c>
      <c r="L9" s="3">
        <v>40</v>
      </c>
      <c r="N9" s="3" t="s">
        <v>83</v>
      </c>
      <c r="O9" s="3">
        <v>50</v>
      </c>
      <c r="Q9" s="3" t="s">
        <v>209</v>
      </c>
      <c r="R9" s="3">
        <v>50</v>
      </c>
      <c r="W9" s="3" t="s">
        <v>83</v>
      </c>
      <c r="X9" s="3">
        <v>100</v>
      </c>
      <c r="AC9" s="3" t="s">
        <v>101</v>
      </c>
      <c r="AD9" s="3">
        <v>100</v>
      </c>
      <c r="AF9" s="3" t="s">
        <v>83</v>
      </c>
      <c r="AG9" s="3">
        <v>100</v>
      </c>
      <c r="AJ9" s="3">
        <f>SUM(AJ5:AJ8)</f>
        <v>1800</v>
      </c>
      <c r="AL9" s="3" t="s">
        <v>83</v>
      </c>
      <c r="AM9" s="3">
        <v>150</v>
      </c>
      <c r="AX9" s="3" t="s">
        <v>77</v>
      </c>
      <c r="AY9" s="3">
        <v>80</v>
      </c>
      <c r="BG9" s="3" t="s">
        <v>82</v>
      </c>
      <c r="BH9" s="3">
        <v>200</v>
      </c>
    </row>
    <row r="10" s="3" customFormat="1" ht="40.75" customHeight="1" spans="1:60">
      <c r="A10" s="15">
        <v>7</v>
      </c>
      <c r="B10" s="16" t="s">
        <v>792</v>
      </c>
      <c r="C10" s="17"/>
      <c r="D10" s="18">
        <v>-50</v>
      </c>
      <c r="E10" s="19" t="s">
        <v>793</v>
      </c>
      <c r="F10" s="21"/>
      <c r="K10" s="3" t="s">
        <v>194</v>
      </c>
      <c r="L10" s="3">
        <v>40</v>
      </c>
      <c r="N10" s="3" t="s">
        <v>104</v>
      </c>
      <c r="O10" s="3">
        <v>50</v>
      </c>
      <c r="Q10" s="3" t="s">
        <v>105</v>
      </c>
      <c r="R10" s="3">
        <v>50</v>
      </c>
      <c r="W10" s="3" t="s">
        <v>104</v>
      </c>
      <c r="X10" s="3">
        <v>100</v>
      </c>
      <c r="AC10" s="3" t="s">
        <v>794</v>
      </c>
      <c r="AD10" s="3">
        <v>100</v>
      </c>
      <c r="AF10" s="3" t="s">
        <v>104</v>
      </c>
      <c r="AG10" s="3">
        <v>100</v>
      </c>
      <c r="AL10" s="3" t="s">
        <v>104</v>
      </c>
      <c r="AM10" s="3">
        <v>150</v>
      </c>
      <c r="AY10" s="3">
        <f>SUM(AY5:AY9)</f>
        <v>610</v>
      </c>
      <c r="BG10" s="3" t="s">
        <v>248</v>
      </c>
      <c r="BH10" s="3">
        <v>500</v>
      </c>
    </row>
    <row r="11" s="1" customFormat="1" ht="40.75" customHeight="1" spans="1:60">
      <c r="A11" s="15">
        <v>8</v>
      </c>
      <c r="B11" s="16" t="s">
        <v>792</v>
      </c>
      <c r="C11" s="17">
        <v>1900</v>
      </c>
      <c r="D11" s="18"/>
      <c r="E11" s="19"/>
      <c r="F11" s="21" t="s">
        <v>795</v>
      </c>
      <c r="K11" s="1" t="s">
        <v>417</v>
      </c>
      <c r="L11" s="3">
        <v>40</v>
      </c>
      <c r="N11" s="1" t="s">
        <v>76</v>
      </c>
      <c r="O11" s="3">
        <v>50</v>
      </c>
      <c r="Q11" s="1" t="s">
        <v>344</v>
      </c>
      <c r="R11" s="3">
        <v>50</v>
      </c>
      <c r="W11" s="1" t="s">
        <v>76</v>
      </c>
      <c r="X11" s="3">
        <v>100</v>
      </c>
      <c r="AC11" s="1" t="s">
        <v>261</v>
      </c>
      <c r="AD11" s="3">
        <v>100</v>
      </c>
      <c r="AF11" s="1" t="s">
        <v>76</v>
      </c>
      <c r="AG11" s="3">
        <v>100</v>
      </c>
      <c r="AL11" s="1" t="s">
        <v>76</v>
      </c>
      <c r="AM11" s="3">
        <v>150</v>
      </c>
      <c r="BG11" s="1" t="s">
        <v>734</v>
      </c>
      <c r="BH11" s="1">
        <v>350</v>
      </c>
    </row>
    <row r="12" s="1" customFormat="1" ht="40.75" customHeight="1" spans="1:60">
      <c r="A12" s="15">
        <v>9</v>
      </c>
      <c r="B12" s="16" t="s">
        <v>792</v>
      </c>
      <c r="C12" s="17">
        <v>2700</v>
      </c>
      <c r="D12" s="18"/>
      <c r="E12" s="19"/>
      <c r="F12" s="21" t="s">
        <v>796</v>
      </c>
      <c r="K12" s="1" t="s">
        <v>797</v>
      </c>
      <c r="L12" s="3">
        <v>40</v>
      </c>
      <c r="N12" s="1" t="s">
        <v>209</v>
      </c>
      <c r="O12" s="3">
        <v>50</v>
      </c>
      <c r="Q12" s="1" t="s">
        <v>108</v>
      </c>
      <c r="R12" s="3">
        <v>50</v>
      </c>
      <c r="W12" s="1" t="s">
        <v>209</v>
      </c>
      <c r="X12" s="3">
        <v>100</v>
      </c>
      <c r="AD12" s="1">
        <f>SUM(AD5:AD11)</f>
        <v>1900</v>
      </c>
      <c r="AF12" s="1" t="s">
        <v>209</v>
      </c>
      <c r="AG12" s="3">
        <v>100</v>
      </c>
      <c r="AL12" s="1" t="s">
        <v>209</v>
      </c>
      <c r="AM12" s="1">
        <v>200</v>
      </c>
      <c r="BG12" s="1" t="s">
        <v>212</v>
      </c>
      <c r="BH12" s="1">
        <v>40</v>
      </c>
    </row>
    <row r="13" s="1" customFormat="1" ht="40.75" customHeight="1" spans="1:60">
      <c r="A13" s="15">
        <v>10</v>
      </c>
      <c r="B13" s="22" t="s">
        <v>798</v>
      </c>
      <c r="C13" s="78">
        <f>500*3+300</f>
        <v>1800</v>
      </c>
      <c r="D13" s="18"/>
      <c r="E13" s="19"/>
      <c r="F13" s="21" t="s">
        <v>799</v>
      </c>
      <c r="K13" s="1" t="s">
        <v>800</v>
      </c>
      <c r="L13" s="3">
        <v>40</v>
      </c>
      <c r="N13" s="1" t="s">
        <v>97</v>
      </c>
      <c r="O13" s="3">
        <v>50</v>
      </c>
      <c r="R13" s="1">
        <f>SUM(R5:R12)</f>
        <v>400</v>
      </c>
      <c r="W13" s="1" t="s">
        <v>97</v>
      </c>
      <c r="X13" s="3">
        <v>50</v>
      </c>
      <c r="AF13" s="1" t="s">
        <v>97</v>
      </c>
      <c r="AG13" s="3">
        <v>100</v>
      </c>
      <c r="AL13" s="1" t="s">
        <v>364</v>
      </c>
      <c r="AM13" s="1">
        <v>150</v>
      </c>
      <c r="BG13" s="1" t="s">
        <v>76</v>
      </c>
      <c r="BH13" s="1">
        <v>400</v>
      </c>
    </row>
    <row r="14" s="1" customFormat="1" ht="30" customHeight="1" spans="1:60">
      <c r="A14" s="15">
        <v>11</v>
      </c>
      <c r="B14" s="22" t="s">
        <v>798</v>
      </c>
      <c r="C14" s="78">
        <f>1350+1350+550+550</f>
        <v>3800</v>
      </c>
      <c r="D14" s="18"/>
      <c r="E14" s="19"/>
      <c r="F14" s="21" t="s">
        <v>801</v>
      </c>
      <c r="K14" s="1" t="s">
        <v>595</v>
      </c>
      <c r="L14" s="3">
        <v>40</v>
      </c>
      <c r="N14" s="1" t="s">
        <v>364</v>
      </c>
      <c r="O14" s="3">
        <v>50</v>
      </c>
      <c r="W14" s="1" t="s">
        <v>364</v>
      </c>
      <c r="X14" s="3">
        <v>100</v>
      </c>
      <c r="AF14" s="1" t="s">
        <v>364</v>
      </c>
      <c r="AG14" s="3">
        <v>100</v>
      </c>
      <c r="AL14" s="1" t="s">
        <v>100</v>
      </c>
      <c r="AM14" s="1">
        <v>150</v>
      </c>
      <c r="BG14" s="1" t="s">
        <v>185</v>
      </c>
      <c r="BH14" s="1">
        <v>40</v>
      </c>
    </row>
    <row r="15" s="1" customFormat="1" ht="28" customHeight="1" spans="1:60">
      <c r="A15" s="15">
        <v>12</v>
      </c>
      <c r="B15" s="22" t="s">
        <v>802</v>
      </c>
      <c r="C15" s="78">
        <v>1000</v>
      </c>
      <c r="D15" s="18"/>
      <c r="E15" s="19"/>
      <c r="F15" s="21" t="s">
        <v>803</v>
      </c>
      <c r="K15" s="1" t="s">
        <v>769</v>
      </c>
      <c r="L15" s="3">
        <v>40</v>
      </c>
      <c r="N15" s="1" t="s">
        <v>100</v>
      </c>
      <c r="O15" s="3">
        <v>50</v>
      </c>
      <c r="W15" s="1" t="s">
        <v>100</v>
      </c>
      <c r="X15" s="3">
        <v>100</v>
      </c>
      <c r="AF15" s="1" t="s">
        <v>78</v>
      </c>
      <c r="AG15" s="1">
        <v>50</v>
      </c>
      <c r="AL15" s="1" t="s">
        <v>344</v>
      </c>
      <c r="AM15" s="1">
        <v>150</v>
      </c>
      <c r="BG15" s="1" t="s">
        <v>330</v>
      </c>
      <c r="BH15" s="1">
        <v>650</v>
      </c>
    </row>
    <row r="16" s="1" customFormat="1" ht="27" customHeight="1" spans="1:60">
      <c r="A16" s="15">
        <v>13</v>
      </c>
      <c r="B16" s="22" t="s">
        <v>802</v>
      </c>
      <c r="C16" s="78">
        <v>300</v>
      </c>
      <c r="D16" s="18"/>
      <c r="E16" s="19"/>
      <c r="F16" s="21" t="s">
        <v>804</v>
      </c>
      <c r="K16" s="1" t="s">
        <v>468</v>
      </c>
      <c r="L16" s="3">
        <v>40</v>
      </c>
      <c r="N16" s="1" t="s">
        <v>344</v>
      </c>
      <c r="O16" s="3">
        <v>50</v>
      </c>
      <c r="W16" s="1" t="s">
        <v>344</v>
      </c>
      <c r="X16" s="3">
        <v>100</v>
      </c>
      <c r="AF16" s="1" t="s">
        <v>100</v>
      </c>
      <c r="AG16" s="3">
        <v>100</v>
      </c>
      <c r="AL16" s="1" t="s">
        <v>89</v>
      </c>
      <c r="AM16" s="1">
        <v>150</v>
      </c>
      <c r="BG16" s="1" t="s">
        <v>246</v>
      </c>
      <c r="BH16" s="1">
        <v>40</v>
      </c>
    </row>
    <row r="17" s="1" customFormat="1" ht="27" customHeight="1" spans="1:60">
      <c r="A17" s="15">
        <v>14</v>
      </c>
      <c r="B17" s="16" t="s">
        <v>805</v>
      </c>
      <c r="C17" s="17">
        <v>500</v>
      </c>
      <c r="D17" s="18"/>
      <c r="E17" s="19"/>
      <c r="F17" s="20" t="s">
        <v>806</v>
      </c>
      <c r="K17" s="1" t="s">
        <v>99</v>
      </c>
      <c r="L17" s="3">
        <v>40</v>
      </c>
      <c r="N17" s="1" t="s">
        <v>89</v>
      </c>
      <c r="O17" s="3">
        <v>50</v>
      </c>
      <c r="W17" s="1" t="s">
        <v>89</v>
      </c>
      <c r="X17" s="3">
        <v>100</v>
      </c>
      <c r="AF17" s="1" t="s">
        <v>344</v>
      </c>
      <c r="AG17" s="3">
        <v>100</v>
      </c>
      <c r="AL17" s="1" t="s">
        <v>69</v>
      </c>
      <c r="AM17" s="1">
        <v>150</v>
      </c>
      <c r="BG17" s="1" t="s">
        <v>333</v>
      </c>
      <c r="BH17" s="1">
        <v>150</v>
      </c>
    </row>
    <row r="18" s="1" customFormat="1" ht="27" customHeight="1" spans="1:60">
      <c r="A18" s="15">
        <v>15</v>
      </c>
      <c r="B18" s="16" t="s">
        <v>805</v>
      </c>
      <c r="C18" s="79">
        <f>150*3+80*2</f>
        <v>610</v>
      </c>
      <c r="D18" s="80"/>
      <c r="E18" s="80"/>
      <c r="F18" s="21" t="s">
        <v>807</v>
      </c>
      <c r="K18" s="1" t="s">
        <v>808</v>
      </c>
      <c r="L18" s="3">
        <v>40</v>
      </c>
      <c r="N18" s="1" t="s">
        <v>69</v>
      </c>
      <c r="O18" s="3">
        <v>50</v>
      </c>
      <c r="W18" s="1" t="s">
        <v>69</v>
      </c>
      <c r="X18" s="3">
        <v>100</v>
      </c>
      <c r="AF18" s="1" t="s">
        <v>89</v>
      </c>
      <c r="AG18" s="3">
        <v>100</v>
      </c>
      <c r="AL18" s="1" t="s">
        <v>319</v>
      </c>
      <c r="AM18" s="1">
        <v>150</v>
      </c>
      <c r="BG18" s="1" t="s">
        <v>78</v>
      </c>
      <c r="BH18" s="1">
        <v>750</v>
      </c>
    </row>
    <row r="19" s="1" customFormat="1" ht="27" customHeight="1" spans="1:60">
      <c r="A19" s="15">
        <v>16</v>
      </c>
      <c r="B19" s="16" t="s">
        <v>809</v>
      </c>
      <c r="C19" s="80">
        <v>1395</v>
      </c>
      <c r="D19" s="80"/>
      <c r="E19" s="80"/>
      <c r="F19" s="21" t="s">
        <v>810</v>
      </c>
      <c r="K19" s="1" t="s">
        <v>438</v>
      </c>
      <c r="L19" s="3">
        <v>40</v>
      </c>
      <c r="N19" s="1" t="s">
        <v>319</v>
      </c>
      <c r="O19" s="3">
        <v>50</v>
      </c>
      <c r="W19" s="1" t="s">
        <v>319</v>
      </c>
      <c r="X19" s="3">
        <v>100</v>
      </c>
      <c r="AF19" s="1" t="s">
        <v>69</v>
      </c>
      <c r="AG19" s="3">
        <v>100</v>
      </c>
      <c r="AL19" s="1" t="s">
        <v>94</v>
      </c>
      <c r="AM19" s="1">
        <v>150</v>
      </c>
      <c r="BG19" s="1" t="s">
        <v>261</v>
      </c>
      <c r="BH19" s="1">
        <v>100</v>
      </c>
    </row>
    <row r="20" s="1" customFormat="1" ht="27" customHeight="1" spans="1:60">
      <c r="A20" s="15">
        <v>17</v>
      </c>
      <c r="B20" s="16" t="s">
        <v>811</v>
      </c>
      <c r="C20" s="80"/>
      <c r="D20" s="80">
        <v>-50</v>
      </c>
      <c r="E20" s="80"/>
      <c r="F20" s="21" t="s">
        <v>812</v>
      </c>
      <c r="K20" s="1" t="s">
        <v>204</v>
      </c>
      <c r="L20" s="3">
        <v>40</v>
      </c>
      <c r="N20" s="1" t="s">
        <v>94</v>
      </c>
      <c r="O20" s="3">
        <v>50</v>
      </c>
      <c r="W20" s="1" t="s">
        <v>94</v>
      </c>
      <c r="X20" s="3">
        <v>100</v>
      </c>
      <c r="AF20" s="1" t="s">
        <v>319</v>
      </c>
      <c r="AG20" s="3">
        <v>100</v>
      </c>
      <c r="AL20" s="1" t="s">
        <v>108</v>
      </c>
      <c r="AM20" s="1">
        <v>150</v>
      </c>
      <c r="BG20" s="1" t="s">
        <v>94</v>
      </c>
      <c r="BH20" s="1">
        <v>400</v>
      </c>
    </row>
    <row r="21" s="1" customFormat="1" ht="27" customHeight="1" spans="1:60">
      <c r="A21" s="23" t="s">
        <v>12</v>
      </c>
      <c r="B21" s="24"/>
      <c r="C21" s="25">
        <f>SUM(C1:C20)</f>
        <v>21295</v>
      </c>
      <c r="D21" s="25">
        <f>SUM(D4:D20)</f>
        <v>-100</v>
      </c>
      <c r="E21" s="26"/>
      <c r="F21" s="26"/>
      <c r="K21" s="1" t="s">
        <v>246</v>
      </c>
      <c r="L21" s="3">
        <v>40</v>
      </c>
      <c r="N21" s="1" t="s">
        <v>108</v>
      </c>
      <c r="O21" s="3">
        <v>50</v>
      </c>
      <c r="W21" s="1" t="s">
        <v>108</v>
      </c>
      <c r="X21" s="3">
        <v>100</v>
      </c>
      <c r="AF21" s="1" t="s">
        <v>94</v>
      </c>
      <c r="AG21" s="3">
        <v>100</v>
      </c>
      <c r="AL21" s="1" t="s">
        <v>356</v>
      </c>
      <c r="AM21" s="1">
        <v>150</v>
      </c>
      <c r="BG21" s="1" t="s">
        <v>649</v>
      </c>
      <c r="BH21" s="1">
        <v>500</v>
      </c>
    </row>
    <row r="22" s="1" customFormat="1" ht="27" customHeight="1" spans="1:60">
      <c r="A22" s="5"/>
      <c r="B22" s="6"/>
      <c r="C22" s="30" t="s">
        <v>13</v>
      </c>
      <c r="D22" s="30" t="s">
        <v>242</v>
      </c>
      <c r="E22" s="31" t="s">
        <v>813</v>
      </c>
      <c r="F22" s="30" t="s">
        <v>16</v>
      </c>
      <c r="K22" s="1" t="s">
        <v>212</v>
      </c>
      <c r="L22" s="3">
        <v>40</v>
      </c>
      <c r="N22" s="1" t="s">
        <v>78</v>
      </c>
      <c r="O22" s="3">
        <v>50</v>
      </c>
      <c r="W22" s="1" t="s">
        <v>91</v>
      </c>
      <c r="X22" s="3">
        <v>100</v>
      </c>
      <c r="AF22" s="1" t="s">
        <v>108</v>
      </c>
      <c r="AG22" s="3">
        <v>100</v>
      </c>
      <c r="AL22" s="1" t="s">
        <v>91</v>
      </c>
      <c r="AM22" s="1">
        <v>150</v>
      </c>
      <c r="BG22" s="1" t="s">
        <v>247</v>
      </c>
      <c r="BH22" s="1">
        <v>1000</v>
      </c>
    </row>
    <row r="23" s="1" customFormat="1" ht="27" customHeight="1" spans="1:60">
      <c r="A23" s="5"/>
      <c r="B23" s="6"/>
      <c r="C23" s="32">
        <f>C21+D21</f>
        <v>21195</v>
      </c>
      <c r="D23" s="7"/>
      <c r="K23" s="1" t="s">
        <v>220</v>
      </c>
      <c r="L23" s="3">
        <v>40</v>
      </c>
      <c r="N23" s="1" t="s">
        <v>91</v>
      </c>
      <c r="O23" s="3">
        <v>50</v>
      </c>
      <c r="W23" s="1" t="s">
        <v>356</v>
      </c>
      <c r="X23" s="3">
        <v>100</v>
      </c>
      <c r="AF23" s="1" t="s">
        <v>106</v>
      </c>
      <c r="AG23" s="3">
        <v>50</v>
      </c>
      <c r="AL23" s="1" t="s">
        <v>731</v>
      </c>
      <c r="AM23" s="1">
        <v>100</v>
      </c>
      <c r="BG23" s="1" t="s">
        <v>91</v>
      </c>
      <c r="BH23" s="1">
        <v>350</v>
      </c>
    </row>
    <row r="24" s="1" customFormat="1" ht="27" customHeight="1" spans="1:60">
      <c r="A24" s="5"/>
      <c r="B24" s="6"/>
      <c r="C24" s="7"/>
      <c r="D24" s="7">
        <f>C6+C7+C8+C9+C12+C14</f>
        <v>11950</v>
      </c>
      <c r="E24" s="1" t="s">
        <v>814</v>
      </c>
      <c r="K24" s="1" t="s">
        <v>634</v>
      </c>
      <c r="L24" s="3">
        <v>40</v>
      </c>
      <c r="O24" s="1">
        <f>SUM(O5:O23)</f>
        <v>950</v>
      </c>
      <c r="W24" s="1" t="s">
        <v>88</v>
      </c>
      <c r="X24" s="3">
        <v>100</v>
      </c>
      <c r="AF24" s="1" t="s">
        <v>356</v>
      </c>
      <c r="AG24" s="3">
        <v>50</v>
      </c>
      <c r="AL24" s="1" t="s">
        <v>211</v>
      </c>
      <c r="AM24" s="1">
        <v>50</v>
      </c>
      <c r="BG24" s="1" t="s">
        <v>797</v>
      </c>
      <c r="BH24" s="1">
        <v>40</v>
      </c>
    </row>
    <row r="25" s="1" customFormat="1" ht="27" customHeight="1" spans="1:60">
      <c r="A25" s="5"/>
      <c r="B25" s="6"/>
      <c r="C25" s="7"/>
      <c r="D25" s="7"/>
      <c r="K25" s="1" t="s">
        <v>462</v>
      </c>
      <c r="L25" s="3">
        <v>40</v>
      </c>
      <c r="W25" s="1" t="s">
        <v>731</v>
      </c>
      <c r="X25" s="3">
        <v>100</v>
      </c>
      <c r="AF25" s="1" t="s">
        <v>88</v>
      </c>
      <c r="AG25" s="3">
        <v>100</v>
      </c>
      <c r="AL25" s="1" t="s">
        <v>734</v>
      </c>
      <c r="AM25" s="1">
        <v>100</v>
      </c>
      <c r="BG25" s="1" t="s">
        <v>211</v>
      </c>
      <c r="BH25" s="1">
        <v>200</v>
      </c>
    </row>
    <row r="26" s="1" customFormat="1" spans="1:60">
      <c r="A26" s="5"/>
      <c r="B26" s="6"/>
      <c r="C26" s="7"/>
      <c r="D26" s="7"/>
      <c r="L26" s="1">
        <f>SUM(L5:L25)</f>
        <v>840</v>
      </c>
      <c r="W26" s="1" t="s">
        <v>211</v>
      </c>
      <c r="X26" s="3">
        <v>100</v>
      </c>
      <c r="AF26" s="1" t="s">
        <v>731</v>
      </c>
      <c r="AG26" s="3">
        <v>100</v>
      </c>
      <c r="AL26" s="1" t="s">
        <v>330</v>
      </c>
      <c r="AM26" s="1">
        <v>100</v>
      </c>
      <c r="BG26" s="1" t="s">
        <v>438</v>
      </c>
      <c r="BH26" s="1">
        <v>40</v>
      </c>
    </row>
    <row r="27" s="1" customFormat="1" spans="1:60">
      <c r="A27" s="5"/>
      <c r="B27" s="6"/>
      <c r="C27" s="7"/>
      <c r="D27" s="7"/>
      <c r="W27" s="1" t="s">
        <v>734</v>
      </c>
      <c r="X27" s="3">
        <v>100</v>
      </c>
      <c r="AF27" s="1" t="s">
        <v>211</v>
      </c>
      <c r="AG27" s="3">
        <v>50</v>
      </c>
      <c r="AL27" s="1" t="s">
        <v>815</v>
      </c>
      <c r="AM27" s="1">
        <v>50</v>
      </c>
      <c r="BG27" s="1" t="s">
        <v>621</v>
      </c>
      <c r="BH27" s="1">
        <v>1000</v>
      </c>
    </row>
    <row r="28" s="1" customFormat="1" spans="1:60">
      <c r="A28" s="5"/>
      <c r="B28" s="6"/>
      <c r="C28" s="7"/>
      <c r="D28" s="7"/>
      <c r="W28" s="1" t="s">
        <v>330</v>
      </c>
      <c r="X28" s="3">
        <v>100</v>
      </c>
      <c r="AF28" s="1" t="s">
        <v>734</v>
      </c>
      <c r="AG28" s="3">
        <v>100</v>
      </c>
      <c r="AL28" s="1" t="s">
        <v>748</v>
      </c>
      <c r="AM28" s="1">
        <v>50</v>
      </c>
      <c r="BG28" s="1" t="s">
        <v>64</v>
      </c>
      <c r="BH28" s="1">
        <v>400</v>
      </c>
    </row>
    <row r="29" s="1" customFormat="1" spans="1:60">
      <c r="A29" s="5"/>
      <c r="B29" s="6"/>
      <c r="C29" s="7"/>
      <c r="D29" s="7"/>
      <c r="W29" s="1" t="s">
        <v>815</v>
      </c>
      <c r="X29" s="3">
        <v>100</v>
      </c>
      <c r="AF29" s="1" t="s">
        <v>330</v>
      </c>
      <c r="AG29" s="3">
        <v>100</v>
      </c>
      <c r="AL29" s="1" t="s">
        <v>749</v>
      </c>
      <c r="AM29" s="1">
        <v>50</v>
      </c>
      <c r="BG29" s="1" t="s">
        <v>769</v>
      </c>
      <c r="BH29" s="1">
        <v>-10</v>
      </c>
    </row>
    <row r="30" s="1" customFormat="1" spans="1:60">
      <c r="A30" s="5"/>
      <c r="B30" s="6"/>
      <c r="C30" s="7"/>
      <c r="D30" s="7"/>
      <c r="W30" s="1" t="s">
        <v>748</v>
      </c>
      <c r="X30" s="3">
        <v>100</v>
      </c>
      <c r="AF30" s="1" t="s">
        <v>815</v>
      </c>
      <c r="AG30" s="3">
        <v>50</v>
      </c>
      <c r="AL30" s="1" t="s">
        <v>816</v>
      </c>
      <c r="AM30" s="1">
        <v>50</v>
      </c>
      <c r="BG30" s="1" t="s">
        <v>468</v>
      </c>
      <c r="BH30" s="1">
        <v>40</v>
      </c>
    </row>
    <row r="31" s="1" customFormat="1" spans="1:60">
      <c r="A31" s="5"/>
      <c r="B31" s="6"/>
      <c r="C31" s="7"/>
      <c r="D31" s="7"/>
      <c r="W31" s="1" t="s">
        <v>749</v>
      </c>
      <c r="X31" s="3">
        <v>50</v>
      </c>
      <c r="AF31" s="1" t="s">
        <v>748</v>
      </c>
      <c r="AG31" s="3">
        <v>50</v>
      </c>
      <c r="AL31" s="1" t="s">
        <v>750</v>
      </c>
      <c r="AM31" s="1">
        <v>50</v>
      </c>
      <c r="BG31" s="1" t="s">
        <v>344</v>
      </c>
      <c r="BH31" s="1">
        <v>450</v>
      </c>
    </row>
    <row r="32" s="1" customFormat="1" spans="1:60">
      <c r="A32" s="5"/>
      <c r="B32" s="6"/>
      <c r="C32" s="7"/>
      <c r="D32" s="7"/>
      <c r="W32" s="1" t="s">
        <v>816</v>
      </c>
      <c r="X32" s="3">
        <v>100</v>
      </c>
      <c r="AF32" s="1" t="s">
        <v>749</v>
      </c>
      <c r="AG32" s="3">
        <v>50</v>
      </c>
      <c r="AL32" s="1" t="s">
        <v>362</v>
      </c>
      <c r="AM32" s="1">
        <v>50</v>
      </c>
      <c r="BG32" s="1" t="s">
        <v>88</v>
      </c>
      <c r="BH32" s="1">
        <v>350</v>
      </c>
    </row>
    <row r="33" s="1" customFormat="1" spans="1:60">
      <c r="A33" s="5"/>
      <c r="B33" s="6"/>
      <c r="C33" s="7"/>
      <c r="D33" s="7"/>
      <c r="W33" s="1" t="s">
        <v>750</v>
      </c>
      <c r="X33" s="3">
        <v>100</v>
      </c>
      <c r="AF33" s="1" t="s">
        <v>816</v>
      </c>
      <c r="AG33" s="3">
        <v>50</v>
      </c>
      <c r="AL33" s="1" t="s">
        <v>97</v>
      </c>
      <c r="AM33" s="1">
        <v>100</v>
      </c>
      <c r="BG33" s="1" t="s">
        <v>107</v>
      </c>
      <c r="BH33" s="1">
        <v>100</v>
      </c>
    </row>
    <row r="34" s="1" customFormat="1" spans="1:60">
      <c r="A34" s="5"/>
      <c r="B34" s="6"/>
      <c r="C34" s="7"/>
      <c r="D34" s="7"/>
      <c r="W34" s="1" t="s">
        <v>362</v>
      </c>
      <c r="X34" s="3">
        <v>100</v>
      </c>
      <c r="AF34" s="1" t="s">
        <v>750</v>
      </c>
      <c r="AG34" s="3">
        <v>50</v>
      </c>
      <c r="AL34" s="1" t="s">
        <v>107</v>
      </c>
      <c r="AM34" s="1">
        <v>50</v>
      </c>
      <c r="BG34" s="1" t="s">
        <v>417</v>
      </c>
      <c r="BH34" s="1">
        <v>40</v>
      </c>
    </row>
    <row r="35" s="1" customFormat="1" spans="1:60">
      <c r="A35" s="5"/>
      <c r="B35" s="6"/>
      <c r="C35" s="7"/>
      <c r="D35" s="7"/>
      <c r="W35" s="1" t="s">
        <v>106</v>
      </c>
      <c r="X35" s="3">
        <v>100</v>
      </c>
      <c r="AF35" s="1" t="s">
        <v>362</v>
      </c>
      <c r="AG35" s="3">
        <v>50</v>
      </c>
      <c r="AL35" s="1" t="s">
        <v>88</v>
      </c>
      <c r="AM35" s="1">
        <v>100</v>
      </c>
      <c r="BG35" s="1" t="s">
        <v>209</v>
      </c>
      <c r="BH35" s="1">
        <v>500</v>
      </c>
    </row>
    <row r="36" s="4" customFormat="1" spans="1:16325">
      <c r="A36" s="5"/>
      <c r="B36" s="6"/>
      <c r="C36" s="7"/>
      <c r="D36" s="7"/>
      <c r="E36" s="1"/>
      <c r="F36" s="1"/>
      <c r="X36" s="4">
        <f>SUM(X5:X35)</f>
        <v>3000</v>
      </c>
      <c r="AF36" s="1" t="s">
        <v>107</v>
      </c>
      <c r="AG36" s="3">
        <v>50</v>
      </c>
      <c r="AL36" s="4" t="s">
        <v>106</v>
      </c>
      <c r="AM36" s="4">
        <v>50</v>
      </c>
      <c r="BG36" s="4" t="s">
        <v>816</v>
      </c>
      <c r="BH36" s="4">
        <v>200</v>
      </c>
      <c r="XCO36"/>
      <c r="XCP36"/>
      <c r="XCQ36"/>
      <c r="XCR36" s="1"/>
      <c r="XCS36" s="1"/>
      <c r="XCT36" s="1"/>
      <c r="XCU36" s="1"/>
      <c r="XCV36" s="1"/>
      <c r="XCW36" s="1"/>
    </row>
    <row r="37" s="4" customFormat="1" spans="1:16325">
      <c r="A37" s="5"/>
      <c r="B37" s="6"/>
      <c r="C37" s="7"/>
      <c r="D37" s="7"/>
      <c r="E37" s="1"/>
      <c r="F37" s="1"/>
      <c r="AF37" s="4" t="s">
        <v>91</v>
      </c>
      <c r="AG37" s="4">
        <v>50</v>
      </c>
      <c r="AL37" s="4" t="s">
        <v>78</v>
      </c>
      <c r="AM37" s="4">
        <v>150</v>
      </c>
      <c r="BG37" s="4" t="s">
        <v>69</v>
      </c>
      <c r="BH37" s="4">
        <v>400</v>
      </c>
      <c r="XCO37"/>
      <c r="XCP37"/>
      <c r="XCQ37"/>
      <c r="XCR37" s="1"/>
      <c r="XCS37" s="1"/>
      <c r="XCT37" s="1"/>
      <c r="XCU37" s="1"/>
      <c r="XCV37" s="1"/>
      <c r="XCW37" s="1"/>
    </row>
    <row r="38" s="4" customFormat="1" spans="1:16325">
      <c r="A38" s="5"/>
      <c r="B38" s="6"/>
      <c r="C38" s="7"/>
      <c r="D38" s="7"/>
      <c r="E38" s="1"/>
      <c r="F38" s="1"/>
      <c r="AG38" s="4">
        <f>SUM(AG5:AG37)</f>
        <v>2700</v>
      </c>
      <c r="AM38" s="4">
        <f>SUM(AM5:AM37)</f>
        <v>3800</v>
      </c>
      <c r="BG38" s="4" t="s">
        <v>83</v>
      </c>
      <c r="BH38" s="4">
        <v>400</v>
      </c>
      <c r="XCO38"/>
      <c r="XCP38"/>
      <c r="XCQ38"/>
      <c r="XCR38" s="1"/>
      <c r="XCS38" s="1"/>
      <c r="XCT38" s="1"/>
      <c r="XCU38" s="1"/>
      <c r="XCV38" s="1"/>
      <c r="XCW38" s="1"/>
    </row>
    <row r="39" s="4" customFormat="1" spans="1:16325">
      <c r="A39" s="5"/>
      <c r="B39" s="6"/>
      <c r="C39" s="7"/>
      <c r="D39" s="7"/>
      <c r="E39" s="1"/>
      <c r="F39" s="1"/>
      <c r="BG39" s="4" t="s">
        <v>89</v>
      </c>
      <c r="BH39" s="4">
        <v>400</v>
      </c>
      <c r="XCO39"/>
      <c r="XCP39"/>
      <c r="XCQ39"/>
      <c r="XCR39" s="1"/>
      <c r="XCS39" s="1"/>
      <c r="XCT39" s="1"/>
      <c r="XCU39" s="1"/>
      <c r="XCV39" s="1"/>
      <c r="XCW39" s="1"/>
    </row>
    <row r="40" s="4" customFormat="1" spans="1:16325">
      <c r="A40" s="5"/>
      <c r="B40" s="6"/>
      <c r="C40" s="7"/>
      <c r="D40" s="7"/>
      <c r="E40" s="1"/>
      <c r="F40" s="1"/>
      <c r="BG40" s="4" t="s">
        <v>106</v>
      </c>
      <c r="BH40" s="4">
        <v>200</v>
      </c>
      <c r="XCO40"/>
      <c r="XCP40"/>
      <c r="XCQ40"/>
      <c r="XCR40" s="1"/>
      <c r="XCS40" s="1"/>
      <c r="XCT40" s="1"/>
      <c r="XCU40" s="1"/>
      <c r="XCV40" s="1"/>
      <c r="XCW40" s="1"/>
    </row>
    <row r="41" s="4" customFormat="1" spans="1:16325">
      <c r="A41" s="5"/>
      <c r="B41" s="6"/>
      <c r="C41" s="7"/>
      <c r="D41" s="7"/>
      <c r="E41" s="1"/>
      <c r="F41" s="1"/>
      <c r="BG41" s="4" t="s">
        <v>97</v>
      </c>
      <c r="BH41" s="4">
        <v>650</v>
      </c>
      <c r="XCO41"/>
      <c r="XCP41"/>
      <c r="XCQ41"/>
      <c r="XCR41" s="1"/>
      <c r="XCS41" s="1"/>
      <c r="XCT41" s="1"/>
      <c r="XCU41" s="1"/>
      <c r="XCV41" s="1"/>
      <c r="XCW41" s="1"/>
    </row>
    <row r="42" s="4" customFormat="1" spans="1:16325">
      <c r="A42" s="5"/>
      <c r="B42" s="6"/>
      <c r="C42" s="7"/>
      <c r="D42" s="7"/>
      <c r="E42" s="1"/>
      <c r="F42" s="1"/>
      <c r="BG42" s="4" t="s">
        <v>108</v>
      </c>
      <c r="BH42" s="57">
        <f>2345-50</f>
        <v>2295</v>
      </c>
      <c r="XCO42"/>
      <c r="XCP42"/>
      <c r="XCQ42"/>
      <c r="XCR42" s="1"/>
      <c r="XCS42" s="1"/>
      <c r="XCT42" s="1"/>
      <c r="XCU42" s="1"/>
      <c r="XCV42" s="1"/>
      <c r="XCW42" s="1"/>
    </row>
    <row r="43" s="4" customFormat="1" spans="1:16325">
      <c r="A43" s="5"/>
      <c r="B43" s="6"/>
      <c r="C43" s="7"/>
      <c r="D43" s="7"/>
      <c r="E43" s="1"/>
      <c r="F43" s="1"/>
      <c r="BG43" s="4" t="s">
        <v>595</v>
      </c>
      <c r="BH43" s="4">
        <v>40</v>
      </c>
      <c r="XCO43"/>
      <c r="XCP43"/>
      <c r="XCQ43"/>
      <c r="XCR43" s="1"/>
      <c r="XCS43" s="1"/>
      <c r="XCT43" s="1"/>
      <c r="XCU43" s="1"/>
      <c r="XCV43" s="1"/>
      <c r="XCW43" s="1"/>
    </row>
    <row r="44" s="4" customFormat="1" spans="1:16325">
      <c r="A44" s="5"/>
      <c r="B44" s="6"/>
      <c r="C44" s="7"/>
      <c r="D44" s="7"/>
      <c r="E44" s="1"/>
      <c r="F44" s="1"/>
      <c r="BG44" s="4" t="s">
        <v>393</v>
      </c>
      <c r="BH44" s="4">
        <v>190</v>
      </c>
      <c r="XCO44"/>
      <c r="XCP44"/>
      <c r="XCQ44"/>
      <c r="XCR44" s="1"/>
      <c r="XCS44" s="1"/>
      <c r="XCT44" s="1"/>
      <c r="XCU44" s="1"/>
      <c r="XCV44" s="1"/>
      <c r="XCW44" s="1"/>
    </row>
    <row r="45" s="4" customFormat="1" spans="1:16325">
      <c r="A45" s="5"/>
      <c r="B45" s="6"/>
      <c r="C45" s="7"/>
      <c r="D45" s="7"/>
      <c r="E45" s="1"/>
      <c r="F45" s="1"/>
      <c r="BG45" s="4" t="s">
        <v>77</v>
      </c>
      <c r="BH45" s="4">
        <v>80</v>
      </c>
      <c r="XCO45"/>
      <c r="XCP45"/>
      <c r="XCQ45"/>
      <c r="XCR45" s="1"/>
      <c r="XCS45" s="1"/>
      <c r="XCT45" s="1"/>
      <c r="XCU45" s="1"/>
      <c r="XCV45" s="1"/>
      <c r="XCW45" s="1"/>
    </row>
    <row r="46" s="4" customFormat="1" spans="1:16325">
      <c r="A46" s="5"/>
      <c r="B46" s="6"/>
      <c r="C46" s="7"/>
      <c r="D46" s="7"/>
      <c r="E46" s="1"/>
      <c r="F46" s="1"/>
      <c r="BG46" s="4" t="s">
        <v>95</v>
      </c>
      <c r="BH46" s="4">
        <v>400</v>
      </c>
      <c r="XCO46"/>
      <c r="XCP46"/>
      <c r="XCQ46"/>
      <c r="XCR46" s="1"/>
      <c r="XCS46" s="1"/>
      <c r="XCT46" s="1"/>
      <c r="XCU46" s="1"/>
      <c r="XCV46" s="1"/>
      <c r="XCW46" s="1"/>
    </row>
    <row r="47" s="4" customFormat="1" spans="1:16325">
      <c r="A47" s="5"/>
      <c r="B47" s="6"/>
      <c r="C47" s="7"/>
      <c r="D47" s="7"/>
      <c r="E47" s="1"/>
      <c r="F47" s="1"/>
      <c r="BG47" s="4" t="s">
        <v>356</v>
      </c>
      <c r="BH47" s="4">
        <v>300</v>
      </c>
      <c r="XCO47"/>
      <c r="XCP47"/>
      <c r="XCQ47"/>
      <c r="XCR47" s="1"/>
      <c r="XCS47" s="1"/>
      <c r="XCT47" s="1"/>
      <c r="XCU47" s="1"/>
      <c r="XCV47" s="1"/>
      <c r="XCW47" s="1"/>
    </row>
    <row r="48" s="4" customFormat="1" spans="1:16325">
      <c r="A48" s="5"/>
      <c r="B48" s="6"/>
      <c r="C48" s="7"/>
      <c r="D48" s="7"/>
      <c r="E48" s="1"/>
      <c r="F48" s="1"/>
      <c r="BG48" s="4" t="s">
        <v>794</v>
      </c>
      <c r="BH48" s="4">
        <v>100</v>
      </c>
      <c r="XCO48"/>
      <c r="XCP48"/>
      <c r="XCQ48"/>
      <c r="XCR48" s="1"/>
      <c r="XCS48" s="1"/>
      <c r="XCT48" s="1"/>
      <c r="XCU48" s="1"/>
      <c r="XCV48" s="1"/>
      <c r="XCW48" s="1"/>
    </row>
    <row r="49" s="4" customFormat="1" spans="1:16325">
      <c r="A49" s="5"/>
      <c r="B49" s="6"/>
      <c r="C49" s="7"/>
      <c r="D49" s="7"/>
      <c r="E49" s="1"/>
      <c r="F49" s="1"/>
      <c r="BG49" s="4" t="s">
        <v>80</v>
      </c>
      <c r="BH49" s="4">
        <v>300</v>
      </c>
      <c r="XCO49"/>
      <c r="XCP49"/>
      <c r="XCQ49"/>
      <c r="XCR49" s="1"/>
      <c r="XCS49" s="1"/>
      <c r="XCT49" s="1"/>
      <c r="XCU49" s="1"/>
      <c r="XCV49" s="1"/>
      <c r="XCW49" s="1"/>
    </row>
    <row r="50" s="4" customFormat="1" spans="1:16325">
      <c r="A50" s="5"/>
      <c r="B50" s="6"/>
      <c r="C50" s="7"/>
      <c r="D50" s="7"/>
      <c r="E50" s="1"/>
      <c r="F50" s="1"/>
      <c r="BG50" s="4" t="s">
        <v>99</v>
      </c>
      <c r="BH50" s="4">
        <v>40</v>
      </c>
      <c r="XCO50"/>
      <c r="XCP50"/>
      <c r="XCQ50"/>
      <c r="XCR50" s="1"/>
      <c r="XCS50" s="1"/>
      <c r="XCT50" s="1"/>
      <c r="XCU50" s="1"/>
      <c r="XCV50" s="1"/>
      <c r="XCW50" s="1"/>
    </row>
    <row r="51" s="4" customFormat="1" spans="1:16325">
      <c r="A51" s="5"/>
      <c r="B51" s="6"/>
      <c r="C51" s="7"/>
      <c r="D51" s="7"/>
      <c r="E51" s="1"/>
      <c r="F51" s="1"/>
      <c r="BG51" s="4" t="s">
        <v>808</v>
      </c>
      <c r="BH51" s="4">
        <v>40</v>
      </c>
      <c r="XCO51"/>
      <c r="XCP51"/>
      <c r="XCQ51"/>
      <c r="XCR51" s="1"/>
      <c r="XCS51" s="1"/>
      <c r="XCT51" s="1"/>
      <c r="XCU51" s="1"/>
      <c r="XCV51" s="1"/>
      <c r="XCW51" s="1"/>
    </row>
    <row r="52" s="4" customFormat="1" spans="1:16325">
      <c r="A52" s="5"/>
      <c r="B52" s="6"/>
      <c r="C52" s="7"/>
      <c r="D52" s="7"/>
      <c r="E52" s="1"/>
      <c r="F52" s="1"/>
      <c r="BG52" s="4" t="s">
        <v>105</v>
      </c>
      <c r="BH52" s="4">
        <v>450</v>
      </c>
      <c r="XCO52"/>
      <c r="XCP52"/>
      <c r="XCQ52"/>
      <c r="XCR52" s="1"/>
      <c r="XCS52" s="1"/>
      <c r="XCT52" s="1"/>
      <c r="XCU52" s="1"/>
      <c r="XCV52" s="1"/>
      <c r="XCW52" s="1"/>
    </row>
    <row r="53" s="4" customFormat="1" spans="1:16325">
      <c r="A53" s="5"/>
      <c r="B53" s="6"/>
      <c r="C53" s="7"/>
      <c r="D53" s="7"/>
      <c r="E53" s="1"/>
      <c r="F53" s="1"/>
      <c r="BG53" s="4" t="s">
        <v>748</v>
      </c>
      <c r="BH53" s="4">
        <v>200</v>
      </c>
      <c r="XCO53"/>
      <c r="XCP53"/>
      <c r="XCQ53"/>
      <c r="XCR53" s="1"/>
      <c r="XCS53" s="1"/>
      <c r="XCT53" s="1"/>
      <c r="XCU53" s="1"/>
      <c r="XCV53" s="1"/>
      <c r="XCW53" s="1"/>
    </row>
    <row r="54" s="4" customFormat="1" spans="1:16325">
      <c r="A54" s="5"/>
      <c r="B54" s="6"/>
      <c r="C54" s="7"/>
      <c r="D54" s="7"/>
      <c r="E54" s="1"/>
      <c r="F54" s="1"/>
      <c r="BG54" s="57" t="s">
        <v>747</v>
      </c>
      <c r="BH54" s="4">
        <v>200</v>
      </c>
      <c r="XCO54"/>
      <c r="XCP54"/>
      <c r="XCQ54"/>
      <c r="XCR54" s="1"/>
      <c r="XCS54" s="1"/>
      <c r="XCT54" s="1"/>
      <c r="XCU54" s="1"/>
      <c r="XCV54" s="1"/>
      <c r="XCW54" s="1"/>
    </row>
    <row r="55" s="4" customFormat="1" spans="1:16325">
      <c r="A55" s="5"/>
      <c r="B55" s="6"/>
      <c r="C55" s="7"/>
      <c r="D55" s="7"/>
      <c r="E55" s="1"/>
      <c r="F55" s="1"/>
      <c r="BG55" s="4" t="s">
        <v>800</v>
      </c>
      <c r="BH55" s="4">
        <v>40</v>
      </c>
      <c r="XCO55"/>
      <c r="XCP55"/>
      <c r="XCQ55"/>
      <c r="XCR55" s="1"/>
      <c r="XCS55" s="1"/>
      <c r="XCT55" s="1"/>
      <c r="XCU55" s="1"/>
      <c r="XCV55" s="1"/>
      <c r="XCW55" s="1"/>
    </row>
    <row r="56" s="4" customFormat="1" spans="1:16325">
      <c r="A56" s="5"/>
      <c r="B56" s="6"/>
      <c r="C56" s="7"/>
      <c r="D56" s="7"/>
      <c r="E56" s="1"/>
      <c r="F56" s="1"/>
      <c r="BG56" s="4" t="s">
        <v>466</v>
      </c>
      <c r="BH56" s="4">
        <v>40</v>
      </c>
      <c r="XCO56"/>
      <c r="XCP56"/>
      <c r="XCQ56"/>
      <c r="XCR56" s="1"/>
      <c r="XCS56" s="1"/>
      <c r="XCT56" s="1"/>
      <c r="XCU56" s="1"/>
      <c r="XCV56" s="1"/>
      <c r="XCW56" s="1"/>
    </row>
    <row r="57" s="4" customFormat="1" spans="1:16325">
      <c r="A57" s="5"/>
      <c r="B57" s="6"/>
      <c r="C57" s="7"/>
      <c r="D57" s="7"/>
      <c r="E57" s="1"/>
      <c r="F57" s="1"/>
      <c r="BG57" s="4" t="s">
        <v>634</v>
      </c>
      <c r="BH57" s="4">
        <v>40</v>
      </c>
      <c r="XCO57"/>
      <c r="XCP57"/>
      <c r="XCQ57"/>
      <c r="XCR57" s="1"/>
      <c r="XCS57" s="1"/>
      <c r="XCT57" s="1"/>
      <c r="XCU57" s="1"/>
      <c r="XCV57" s="1"/>
      <c r="XCW57" s="1"/>
    </row>
    <row r="58" s="4" customFormat="1" spans="1:16325">
      <c r="A58" s="5"/>
      <c r="B58" s="6"/>
      <c r="C58" s="7"/>
      <c r="D58" s="7"/>
      <c r="E58" s="1"/>
      <c r="F58" s="1"/>
      <c r="BG58" s="4" t="s">
        <v>204</v>
      </c>
      <c r="BH58" s="4">
        <v>40</v>
      </c>
      <c r="XCO58"/>
      <c r="XCP58"/>
      <c r="XCQ58"/>
      <c r="XCR58" s="1"/>
      <c r="XCS58" s="1"/>
      <c r="XCT58" s="1"/>
      <c r="XCU58" s="1"/>
      <c r="XCV58" s="1"/>
      <c r="XCW58" s="1"/>
    </row>
    <row r="59" s="4" customFormat="1" spans="1:16325">
      <c r="A59" s="5"/>
      <c r="B59" s="6"/>
      <c r="C59" s="7"/>
      <c r="D59" s="7"/>
      <c r="E59" s="1"/>
      <c r="F59" s="1"/>
      <c r="BG59" s="4" t="s">
        <v>96</v>
      </c>
      <c r="BH59" s="4">
        <v>350</v>
      </c>
      <c r="XCO59"/>
      <c r="XCP59"/>
      <c r="XCQ59"/>
      <c r="XCR59" s="1"/>
      <c r="XCS59" s="1"/>
      <c r="XCT59" s="1"/>
      <c r="XCU59" s="1"/>
      <c r="XCV59" s="1"/>
      <c r="XCW59" s="1"/>
    </row>
    <row r="60" s="4" customFormat="1" spans="1:16325">
      <c r="A60" s="5"/>
      <c r="B60" s="6"/>
      <c r="C60" s="7"/>
      <c r="D60" s="7"/>
      <c r="E60" s="1"/>
      <c r="F60" s="1"/>
      <c r="BG60" s="4" t="s">
        <v>194</v>
      </c>
      <c r="BH60" s="4">
        <v>40</v>
      </c>
      <c r="XCO60"/>
      <c r="XCP60"/>
      <c r="XCQ60"/>
      <c r="XCR60" s="1"/>
      <c r="XCS60" s="1"/>
      <c r="XCT60" s="1"/>
      <c r="XCU60" s="1"/>
      <c r="XCV60" s="1"/>
      <c r="XCW60" s="1"/>
    </row>
    <row r="61" s="4" customFormat="1" spans="1:16325">
      <c r="A61" s="5"/>
      <c r="B61" s="6"/>
      <c r="C61" s="7"/>
      <c r="D61" s="7"/>
      <c r="E61" s="1"/>
      <c r="F61" s="1"/>
      <c r="BG61" s="4" t="s">
        <v>362</v>
      </c>
      <c r="BH61" s="4">
        <v>200</v>
      </c>
      <c r="XCO61"/>
      <c r="XCP61"/>
      <c r="XCQ61"/>
      <c r="XCR61" s="1"/>
      <c r="XCS61" s="1"/>
      <c r="XCT61" s="1"/>
      <c r="XCU61" s="1"/>
      <c r="XCV61" s="1"/>
      <c r="XCW61" s="1"/>
    </row>
    <row r="62" s="4" customFormat="1" spans="1:16325">
      <c r="A62" s="5"/>
      <c r="B62" s="6"/>
      <c r="C62" s="7"/>
      <c r="D62" s="7"/>
      <c r="E62" s="1"/>
      <c r="F62" s="1"/>
      <c r="BG62" s="4" t="s">
        <v>750</v>
      </c>
      <c r="BH62" s="4">
        <v>200</v>
      </c>
      <c r="XCO62"/>
      <c r="XCP62"/>
      <c r="XCQ62"/>
      <c r="XCR62" s="1"/>
      <c r="XCS62" s="1"/>
      <c r="XCT62" s="1"/>
      <c r="XCU62" s="1"/>
      <c r="XCV62" s="1"/>
      <c r="XCW62" s="1"/>
    </row>
    <row r="63" s="4" customFormat="1" spans="1:16325">
      <c r="A63" s="5"/>
      <c r="B63" s="6"/>
      <c r="C63" s="7"/>
      <c r="D63" s="7"/>
      <c r="E63" s="1"/>
      <c r="F63" s="1"/>
      <c r="BG63" s="4" t="s">
        <v>271</v>
      </c>
      <c r="BH63" s="4">
        <v>500</v>
      </c>
      <c r="XCO63"/>
      <c r="XCP63"/>
      <c r="XCQ63"/>
      <c r="XCR63" s="1"/>
      <c r="XCS63" s="1"/>
      <c r="XCT63" s="1"/>
      <c r="XCU63" s="1"/>
      <c r="XCV63" s="1"/>
      <c r="XCW63" s="1"/>
    </row>
    <row r="64" s="4" customFormat="1" spans="1:16325">
      <c r="A64" s="5"/>
      <c r="B64" s="6"/>
      <c r="C64" s="7"/>
      <c r="D64" s="7"/>
      <c r="E64" s="1"/>
      <c r="F64" s="1"/>
      <c r="BG64" s="4" t="s">
        <v>336</v>
      </c>
      <c r="BH64" s="4">
        <v>100</v>
      </c>
      <c r="XCO64"/>
      <c r="XCP64"/>
      <c r="XCQ64"/>
      <c r="XCR64" s="1"/>
      <c r="XCS64" s="1"/>
      <c r="XCT64" s="1"/>
      <c r="XCU64" s="1"/>
      <c r="XCV64" s="1"/>
      <c r="XCW64" s="1"/>
    </row>
    <row r="65" s="4" customFormat="1" spans="1:16325">
      <c r="A65" s="5"/>
      <c r="B65" s="6"/>
      <c r="C65" s="7"/>
      <c r="D65" s="7"/>
      <c r="E65" s="1"/>
      <c r="F65" s="1"/>
      <c r="BG65" s="4" t="s">
        <v>400</v>
      </c>
      <c r="BH65" s="4">
        <v>40</v>
      </c>
      <c r="XCO65"/>
      <c r="XCP65"/>
      <c r="XCQ65"/>
      <c r="XCR65" s="1"/>
      <c r="XCS65" s="1"/>
      <c r="XCT65" s="1"/>
      <c r="XCU65" s="1"/>
      <c r="XCV65" s="1"/>
      <c r="XCW65" s="1"/>
    </row>
    <row r="66" s="4" customFormat="1" spans="1:16325">
      <c r="A66" s="5"/>
      <c r="B66" s="6"/>
      <c r="C66" s="7"/>
      <c r="D66" s="7"/>
      <c r="E66" s="1"/>
      <c r="F66" s="1"/>
      <c r="BG66" s="4" t="s">
        <v>772</v>
      </c>
      <c r="BH66" s="4">
        <v>40</v>
      </c>
      <c r="XCO66"/>
      <c r="XCP66"/>
      <c r="XCQ66"/>
      <c r="XCR66" s="1"/>
      <c r="XCS66" s="1"/>
      <c r="XCT66" s="1"/>
      <c r="XCU66" s="1"/>
      <c r="XCV66" s="1"/>
      <c r="XCW66" s="1"/>
    </row>
    <row r="67" s="4" customFormat="1" spans="1:16325">
      <c r="A67" s="5"/>
      <c r="B67" s="6"/>
      <c r="C67" s="7"/>
      <c r="D67" s="7"/>
      <c r="E67" s="1"/>
      <c r="F67" s="1"/>
      <c r="BG67" s="4" t="s">
        <v>100</v>
      </c>
      <c r="BH67" s="4">
        <v>400</v>
      </c>
      <c r="XCO67"/>
      <c r="XCP67"/>
      <c r="XCQ67"/>
      <c r="XCR67" s="1"/>
      <c r="XCS67" s="1"/>
      <c r="XCT67" s="1"/>
      <c r="XCU67" s="1"/>
      <c r="XCV67" s="1"/>
      <c r="XCW67" s="1"/>
    </row>
    <row r="68" s="4" customFormat="1" spans="1:16325">
      <c r="A68" s="5"/>
      <c r="B68" s="6"/>
      <c r="C68" s="7"/>
      <c r="D68" s="7"/>
      <c r="E68" s="1"/>
      <c r="F68" s="1"/>
      <c r="BG68" s="4" t="s">
        <v>259</v>
      </c>
      <c r="BH68" s="4">
        <v>500</v>
      </c>
      <c r="XCO68"/>
      <c r="XCP68"/>
      <c r="XCQ68"/>
      <c r="XCR68" s="1"/>
      <c r="XCS68" s="1"/>
      <c r="XCT68" s="1"/>
      <c r="XCU68" s="1"/>
      <c r="XCV68" s="1"/>
      <c r="XCW68" s="1"/>
    </row>
    <row r="69" s="4" customFormat="1" spans="1:16325">
      <c r="A69" s="5"/>
      <c r="B69" s="6"/>
      <c r="C69" s="7"/>
      <c r="D69" s="7"/>
      <c r="E69" s="1"/>
      <c r="F69" s="1"/>
      <c r="BG69" s="4" t="s">
        <v>104</v>
      </c>
      <c r="BH69" s="4">
        <v>400</v>
      </c>
      <c r="XCO69"/>
      <c r="XCP69"/>
      <c r="XCQ69"/>
      <c r="XCR69" s="1"/>
      <c r="XCS69" s="1"/>
      <c r="XCT69" s="1"/>
      <c r="XCU69" s="1"/>
      <c r="XCV69" s="1"/>
      <c r="XCW69" s="1"/>
    </row>
    <row r="70" s="4" customFormat="1" spans="1:16325">
      <c r="A70" s="5"/>
      <c r="B70" s="6"/>
      <c r="C70" s="7"/>
      <c r="D70" s="7"/>
      <c r="E70" s="1"/>
      <c r="F70" s="1"/>
      <c r="BG70" s="4" t="s">
        <v>101</v>
      </c>
      <c r="BH70" s="4">
        <v>100</v>
      </c>
      <c r="XCO70"/>
      <c r="XCP70"/>
      <c r="XCQ70"/>
      <c r="XCR70" s="1"/>
      <c r="XCS70" s="1"/>
      <c r="XCT70" s="1"/>
      <c r="XCU70" s="1"/>
      <c r="XCV70" s="1"/>
      <c r="XCW70" s="1"/>
    </row>
    <row r="71" s="4" customFormat="1" spans="1:16325">
      <c r="A71" s="5"/>
      <c r="B71" s="6"/>
      <c r="C71" s="7"/>
      <c r="D71" s="7"/>
      <c r="E71" s="1"/>
      <c r="F71" s="1"/>
      <c r="BG71" s="4" t="s">
        <v>364</v>
      </c>
      <c r="BH71" s="4">
        <v>400</v>
      </c>
      <c r="XCO71"/>
      <c r="XCP71"/>
      <c r="XCQ71"/>
      <c r="XCR71" s="1"/>
      <c r="XCS71" s="1"/>
      <c r="XCT71" s="1"/>
      <c r="XCU71" s="1"/>
      <c r="XCV71" s="1"/>
      <c r="XCW71" s="1"/>
    </row>
    <row r="72" s="4" customFormat="1" spans="1:16325">
      <c r="A72" s="5"/>
      <c r="B72" s="6"/>
      <c r="C72" s="7"/>
      <c r="D72" s="7"/>
      <c r="E72" s="1"/>
      <c r="F72" s="1"/>
      <c r="BG72" s="4" t="s">
        <v>749</v>
      </c>
      <c r="BH72" s="4">
        <v>150</v>
      </c>
      <c r="XCO72"/>
      <c r="XCP72"/>
      <c r="XCQ72"/>
      <c r="XCR72" s="1"/>
      <c r="XCS72" s="1"/>
      <c r="XCT72" s="1"/>
      <c r="XCU72" s="1"/>
      <c r="XCV72" s="1"/>
      <c r="XCW72" s="1"/>
    </row>
    <row r="73" s="4" customFormat="1" spans="1:16325">
      <c r="A73" s="5"/>
      <c r="B73" s="6"/>
      <c r="C73" s="7"/>
      <c r="D73" s="7"/>
      <c r="E73" s="1"/>
      <c r="F73" s="1"/>
      <c r="BG73" s="4" t="s">
        <v>189</v>
      </c>
      <c r="BH73" s="4">
        <v>150</v>
      </c>
      <c r="XCO73"/>
      <c r="XCP73"/>
      <c r="XCQ73"/>
      <c r="XCR73" s="1"/>
      <c r="XCS73" s="1"/>
      <c r="XCT73" s="1"/>
      <c r="XCU73" s="1"/>
      <c r="XCV73" s="1"/>
      <c r="XCW73" s="1"/>
    </row>
    <row r="74" s="4" customFormat="1" spans="1:16325">
      <c r="A74" s="5"/>
      <c r="B74" s="6"/>
      <c r="C74" s="7"/>
      <c r="D74" s="7"/>
      <c r="E74" s="1"/>
      <c r="F74" s="1"/>
      <c r="BG74" s="4" t="s">
        <v>220</v>
      </c>
      <c r="BH74" s="4">
        <v>40</v>
      </c>
      <c r="XCO74"/>
      <c r="XCP74"/>
      <c r="XCQ74"/>
      <c r="XCR74" s="1"/>
      <c r="XCS74" s="1"/>
      <c r="XCT74" s="1"/>
      <c r="XCU74" s="1"/>
      <c r="XCV74" s="1"/>
      <c r="XCW74" s="1"/>
    </row>
    <row r="75" s="4" customFormat="1" spans="1:16325">
      <c r="A75" s="5"/>
      <c r="B75" s="6"/>
      <c r="C75" s="7"/>
      <c r="D75" s="7"/>
      <c r="E75" s="1"/>
      <c r="F75" s="1"/>
      <c r="BG75" s="4" t="s">
        <v>86</v>
      </c>
      <c r="BH75" s="4">
        <v>80</v>
      </c>
      <c r="XCO75"/>
      <c r="XCP75"/>
      <c r="XCQ75"/>
      <c r="XCR75" s="1"/>
      <c r="XCS75" s="1"/>
      <c r="XCT75" s="1"/>
      <c r="XCU75" s="1"/>
      <c r="XCV75" s="1"/>
      <c r="XCW75" s="1"/>
    </row>
    <row r="76" s="4" customFormat="1" spans="1:16325">
      <c r="A76" s="5"/>
      <c r="B76" s="6"/>
      <c r="C76" s="7"/>
      <c r="D76" s="7"/>
      <c r="E76" s="1"/>
      <c r="F76" s="1"/>
      <c r="XCO76"/>
      <c r="XCP76"/>
      <c r="XCQ76"/>
      <c r="XCR76" s="1"/>
      <c r="XCS76" s="1"/>
      <c r="XCT76" s="1"/>
      <c r="XCU76" s="1"/>
      <c r="XCV76" s="1"/>
      <c r="XCW76" s="1"/>
    </row>
    <row r="77" s="4" customFormat="1" spans="1:16325">
      <c r="A77" s="5"/>
      <c r="B77" s="6"/>
      <c r="C77" s="7"/>
      <c r="D77" s="7"/>
      <c r="E77" s="1"/>
      <c r="F77" s="1"/>
      <c r="BH77" s="4">
        <f>SUM(BH5:BH76)</f>
        <v>21195</v>
      </c>
      <c r="BJ77" s="4">
        <f>[2]一线员工!$AG$114</f>
        <v>14135</v>
      </c>
      <c r="BK77" s="4" t="s">
        <v>368</v>
      </c>
      <c r="XCO77"/>
      <c r="XCP77"/>
      <c r="XCQ77"/>
      <c r="XCR77" s="1"/>
      <c r="XCS77" s="1"/>
      <c r="XCT77" s="1"/>
      <c r="XCU77" s="1"/>
      <c r="XCV77" s="1"/>
      <c r="XCW77" s="1"/>
    </row>
    <row r="78" s="4" customFormat="1" spans="1:16325">
      <c r="A78" s="5"/>
      <c r="B78" s="6"/>
      <c r="C78" s="7"/>
      <c r="D78" s="7"/>
      <c r="E78" s="1"/>
      <c r="F78" s="1"/>
      <c r="BJ78" s="4">
        <f>[2]销售人员!$AE$12</f>
        <v>500</v>
      </c>
      <c r="BK78" s="4" t="s">
        <v>669</v>
      </c>
      <c r="XCO78"/>
      <c r="XCP78"/>
      <c r="XCQ78"/>
      <c r="XCR78" s="1"/>
      <c r="XCS78" s="1"/>
      <c r="XCT78" s="1"/>
      <c r="XCU78" s="1"/>
      <c r="XCV78" s="1"/>
      <c r="XCW78" s="1"/>
    </row>
    <row r="79" s="4" customFormat="1" spans="1:16325">
      <c r="A79" s="5"/>
      <c r="B79" s="6"/>
      <c r="C79" s="7"/>
      <c r="D79" s="7"/>
      <c r="E79" s="1"/>
      <c r="F79" s="1"/>
      <c r="BJ79" s="4">
        <f>[2]研发人员!$AG$20</f>
        <v>4230</v>
      </c>
      <c r="BK79" s="4" t="s">
        <v>596</v>
      </c>
      <c r="XCO79"/>
      <c r="XCP79"/>
      <c r="XCQ79"/>
      <c r="XCR79" s="1"/>
      <c r="XCS79" s="1"/>
      <c r="XCT79" s="1"/>
      <c r="XCU79" s="1"/>
      <c r="XCV79" s="1"/>
      <c r="XCW79" s="1"/>
    </row>
    <row r="80" s="4" customFormat="1" spans="1:16325">
      <c r="A80" s="5"/>
      <c r="B80" s="6"/>
      <c r="C80" s="7"/>
      <c r="D80" s="7"/>
      <c r="E80" s="1"/>
      <c r="F80" s="1"/>
      <c r="BJ80" s="4">
        <f>[2]科室人员!$S$17</f>
        <v>2330</v>
      </c>
      <c r="BK80" s="4" t="s">
        <v>484</v>
      </c>
      <c r="XCO80"/>
      <c r="XCP80"/>
      <c r="XCQ80"/>
      <c r="XCR80" s="1"/>
      <c r="XCS80" s="1"/>
      <c r="XCT80" s="1"/>
      <c r="XCU80" s="1"/>
      <c r="XCV80" s="1"/>
      <c r="XCW80" s="1"/>
    </row>
    <row r="81" s="4" customFormat="1" spans="1:16325">
      <c r="A81" s="5"/>
      <c r="B81" s="6"/>
      <c r="C81" s="7"/>
      <c r="D81" s="7"/>
      <c r="E81" s="1"/>
      <c r="F81" s="1"/>
      <c r="BI81" s="4">
        <f>BH77-BJ81</f>
        <v>0</v>
      </c>
      <c r="BJ81" s="4">
        <f>SUM(BJ77:BJ80)</f>
        <v>21195</v>
      </c>
      <c r="XCO81"/>
      <c r="XCP81"/>
      <c r="XCQ81"/>
      <c r="XCR81" s="1"/>
      <c r="XCS81" s="1"/>
      <c r="XCT81" s="1"/>
      <c r="XCU81" s="1"/>
      <c r="XCV81" s="1"/>
      <c r="XCW81" s="1"/>
    </row>
    <row r="82" s="4" customFormat="1" spans="1:16325">
      <c r="A82" s="5"/>
      <c r="B82" s="6"/>
      <c r="C82" s="7"/>
      <c r="D82" s="7"/>
      <c r="E82" s="1"/>
      <c r="F82" s="1"/>
      <c r="XCO82"/>
      <c r="XCP82"/>
      <c r="XCQ82"/>
      <c r="XCR82" s="1"/>
      <c r="XCS82" s="1"/>
      <c r="XCT82" s="1"/>
      <c r="XCU82" s="1"/>
      <c r="XCV82" s="1"/>
      <c r="XCW82" s="1"/>
    </row>
    <row r="83" s="4" customFormat="1" spans="1:16325">
      <c r="A83" s="5"/>
      <c r="B83" s="6"/>
      <c r="C83" s="7"/>
      <c r="D83" s="7"/>
      <c r="E83" s="1"/>
      <c r="F83" s="1"/>
      <c r="XCO83"/>
      <c r="XCP83"/>
      <c r="XCQ83"/>
      <c r="XCR83" s="1"/>
      <c r="XCS83" s="1"/>
      <c r="XCT83" s="1"/>
      <c r="XCU83" s="1"/>
      <c r="XCV83" s="1"/>
      <c r="XCW83" s="1"/>
    </row>
    <row r="84" s="4" customFormat="1" spans="1:16325">
      <c r="A84" s="5"/>
      <c r="B84" s="6"/>
      <c r="C84" s="7"/>
      <c r="D84" s="7"/>
      <c r="E84" s="1"/>
      <c r="F84" s="1"/>
      <c r="XCO84"/>
      <c r="XCP84"/>
      <c r="XCQ84"/>
      <c r="XCR84" s="1"/>
      <c r="XCS84" s="1"/>
      <c r="XCT84" s="1"/>
      <c r="XCU84" s="1"/>
      <c r="XCV84" s="1"/>
      <c r="XCW84" s="1"/>
    </row>
    <row r="85" s="4" customFormat="1" spans="1:16325">
      <c r="A85" s="5"/>
      <c r="B85" s="6"/>
      <c r="C85" s="7"/>
      <c r="D85" s="7"/>
      <c r="E85" s="1"/>
      <c r="F85" s="1"/>
      <c r="XCO85"/>
      <c r="XCP85"/>
      <c r="XCQ85"/>
      <c r="XCR85" s="1"/>
      <c r="XCS85" s="1"/>
      <c r="XCT85" s="1"/>
      <c r="XCU85" s="1"/>
      <c r="XCV85" s="1"/>
      <c r="XCW85" s="1"/>
    </row>
    <row r="86" s="4" customFormat="1" spans="1:16325">
      <c r="A86" s="5"/>
      <c r="B86" s="6"/>
      <c r="C86" s="7"/>
      <c r="D86" s="7"/>
      <c r="E86" s="1"/>
      <c r="F86" s="1"/>
      <c r="XCO86"/>
      <c r="XCP86"/>
      <c r="XCQ86"/>
      <c r="XCR86" s="1"/>
      <c r="XCS86" s="1"/>
      <c r="XCT86" s="1"/>
      <c r="XCU86" s="1"/>
      <c r="XCV86" s="1"/>
      <c r="XCW86" s="1"/>
    </row>
    <row r="87" s="4" customFormat="1" spans="1:16325">
      <c r="A87" s="5"/>
      <c r="B87" s="6"/>
      <c r="C87" s="7"/>
      <c r="D87" s="7"/>
      <c r="E87" s="1"/>
      <c r="F87" s="1"/>
      <c r="XCO87"/>
      <c r="XCP87"/>
      <c r="XCQ87"/>
      <c r="XCR87" s="1"/>
      <c r="XCS87" s="1"/>
      <c r="XCT87" s="1"/>
      <c r="XCU87" s="1"/>
      <c r="XCV87" s="1"/>
      <c r="XCW87" s="1"/>
    </row>
    <row r="88" s="4" customFormat="1" spans="1:16325">
      <c r="A88" s="5"/>
      <c r="B88" s="6"/>
      <c r="C88" s="7"/>
      <c r="D88" s="7"/>
      <c r="E88" s="1"/>
      <c r="F88" s="1"/>
      <c r="XCO88"/>
      <c r="XCP88"/>
      <c r="XCQ88"/>
      <c r="XCR88" s="1"/>
      <c r="XCS88" s="1"/>
      <c r="XCT88" s="1"/>
      <c r="XCU88" s="1"/>
      <c r="XCV88" s="1"/>
      <c r="XCW88" s="1"/>
    </row>
    <row r="89" s="4" customFormat="1" spans="1:16325">
      <c r="A89" s="5"/>
      <c r="B89" s="6"/>
      <c r="C89" s="7"/>
      <c r="D89" s="7"/>
      <c r="E89" s="1"/>
      <c r="F89" s="1"/>
      <c r="XCO89"/>
      <c r="XCP89"/>
      <c r="XCQ89"/>
      <c r="XCR89" s="1"/>
      <c r="XCS89" s="1"/>
      <c r="XCT89" s="1"/>
      <c r="XCU89" s="1"/>
      <c r="XCV89" s="1"/>
      <c r="XCW89" s="1"/>
    </row>
    <row r="90" s="4" customFormat="1" spans="1:16325">
      <c r="A90" s="5"/>
      <c r="B90" s="6"/>
      <c r="C90" s="7"/>
      <c r="D90" s="7"/>
      <c r="E90" s="1"/>
      <c r="F90" s="1"/>
      <c r="XCO90"/>
      <c r="XCP90"/>
      <c r="XCQ90"/>
      <c r="XCR90" s="1"/>
      <c r="XCS90" s="1"/>
      <c r="XCT90" s="1"/>
      <c r="XCU90" s="1"/>
      <c r="XCV90" s="1"/>
      <c r="XCW90" s="1"/>
    </row>
    <row r="91" s="4" customFormat="1" spans="1:16325">
      <c r="A91" s="5"/>
      <c r="B91" s="6"/>
      <c r="C91" s="7"/>
      <c r="D91" s="7"/>
      <c r="E91" s="1"/>
      <c r="F91" s="1"/>
      <c r="XCO91"/>
      <c r="XCP91"/>
      <c r="XCQ91"/>
      <c r="XCR91" s="1"/>
      <c r="XCS91" s="1"/>
      <c r="XCT91" s="1"/>
      <c r="XCU91" s="1"/>
      <c r="XCV91" s="1"/>
      <c r="XCW91" s="1"/>
    </row>
    <row r="92" s="4" customFormat="1" spans="1:16325">
      <c r="A92" s="5"/>
      <c r="B92" s="6"/>
      <c r="C92" s="7"/>
      <c r="D92" s="7"/>
      <c r="E92" s="1"/>
      <c r="F92" s="1"/>
      <c r="XCO92"/>
      <c r="XCP92"/>
      <c r="XCQ92"/>
      <c r="XCR92" s="1"/>
      <c r="XCS92" s="1"/>
      <c r="XCT92" s="1"/>
      <c r="XCU92" s="1"/>
      <c r="XCV92" s="1"/>
      <c r="XCW92" s="1"/>
    </row>
    <row r="93" s="4" customFormat="1" spans="1:16325">
      <c r="A93" s="5"/>
      <c r="B93" s="6"/>
      <c r="C93" s="7"/>
      <c r="D93" s="7"/>
      <c r="E93" s="1"/>
      <c r="F93" s="1"/>
      <c r="XCO93"/>
      <c r="XCP93"/>
      <c r="XCQ93"/>
      <c r="XCR93" s="1"/>
      <c r="XCS93" s="1"/>
      <c r="XCT93" s="1"/>
      <c r="XCU93" s="1"/>
      <c r="XCV93" s="1"/>
      <c r="XCW93" s="1"/>
    </row>
    <row r="94" s="4" customFormat="1" spans="1:16325">
      <c r="A94" s="5"/>
      <c r="B94" s="6"/>
      <c r="C94" s="7"/>
      <c r="D94" s="7"/>
      <c r="E94" s="1"/>
      <c r="F94" s="1"/>
      <c r="XCO94"/>
      <c r="XCP94"/>
      <c r="XCQ94"/>
      <c r="XCR94" s="1"/>
      <c r="XCS94" s="1"/>
      <c r="XCT94" s="1"/>
      <c r="XCU94" s="1"/>
      <c r="XCV94" s="1"/>
      <c r="XCW94" s="1"/>
    </row>
    <row r="95" s="4" customFormat="1" spans="1:16325">
      <c r="A95" s="5"/>
      <c r="B95" s="6"/>
      <c r="C95" s="7"/>
      <c r="D95" s="7"/>
      <c r="E95" s="1"/>
      <c r="F95" s="1"/>
      <c r="XCO95"/>
      <c r="XCP95"/>
      <c r="XCQ95"/>
      <c r="XCR95" s="1"/>
      <c r="XCS95" s="1"/>
      <c r="XCT95" s="1"/>
      <c r="XCU95" s="1"/>
      <c r="XCV95" s="1"/>
      <c r="XCW95" s="1"/>
    </row>
    <row r="96" s="4" customFormat="1" spans="1:16325">
      <c r="A96" s="5"/>
      <c r="B96" s="6"/>
      <c r="C96" s="7"/>
      <c r="D96" s="7"/>
      <c r="E96" s="1"/>
      <c r="F96" s="1"/>
      <c r="XCO96"/>
      <c r="XCP96"/>
      <c r="XCQ96"/>
      <c r="XCR96" s="1"/>
      <c r="XCS96" s="1"/>
      <c r="XCT96" s="1"/>
      <c r="XCU96" s="1"/>
      <c r="XCV96" s="1"/>
      <c r="XCW96" s="1"/>
    </row>
    <row r="97" s="4" customFormat="1" spans="1:16325">
      <c r="A97" s="5"/>
      <c r="B97" s="6"/>
      <c r="C97" s="7"/>
      <c r="D97" s="7"/>
      <c r="E97" s="1"/>
      <c r="F97" s="1"/>
      <c r="XCO97"/>
      <c r="XCP97"/>
      <c r="XCQ97"/>
      <c r="XCR97" s="1"/>
      <c r="XCS97" s="1"/>
      <c r="XCT97" s="1"/>
      <c r="XCU97" s="1"/>
      <c r="XCV97" s="1"/>
      <c r="XCW97" s="1"/>
    </row>
    <row r="98" s="4" customFormat="1" spans="1:16325">
      <c r="A98" s="5"/>
      <c r="B98" s="6"/>
      <c r="C98" s="7"/>
      <c r="D98" s="7"/>
      <c r="E98" s="1"/>
      <c r="F98" s="1"/>
      <c r="XCO98"/>
      <c r="XCP98"/>
      <c r="XCQ98"/>
      <c r="XCR98" s="1"/>
      <c r="XCS98" s="1"/>
      <c r="XCT98" s="1"/>
      <c r="XCU98" s="1"/>
      <c r="XCV98" s="1"/>
      <c r="XCW98" s="1"/>
    </row>
    <row r="99" s="4" customFormat="1" spans="1:16325">
      <c r="A99" s="5"/>
      <c r="B99" s="6"/>
      <c r="C99" s="7"/>
      <c r="D99" s="7"/>
      <c r="E99" s="1"/>
      <c r="F99" s="1"/>
      <c r="XCO99"/>
      <c r="XCP99"/>
      <c r="XCQ99"/>
      <c r="XCR99" s="1"/>
      <c r="XCS99" s="1"/>
      <c r="XCT99" s="1"/>
      <c r="XCU99" s="1"/>
      <c r="XCV99" s="1"/>
      <c r="XCW99" s="1"/>
    </row>
    <row r="100" s="4" customFormat="1" spans="1:16325">
      <c r="A100" s="5"/>
      <c r="B100" s="6"/>
      <c r="C100" s="7"/>
      <c r="D100" s="7"/>
      <c r="E100" s="1"/>
      <c r="F100" s="1"/>
      <c r="XCO100"/>
      <c r="XCP100"/>
      <c r="XCQ100"/>
      <c r="XCR100" s="1"/>
      <c r="XCS100" s="1"/>
      <c r="XCT100" s="1"/>
      <c r="XCU100" s="1"/>
      <c r="XCV100" s="1"/>
      <c r="XCW100" s="1"/>
    </row>
    <row r="101" s="4" customFormat="1" spans="1:16325">
      <c r="A101" s="5"/>
      <c r="B101" s="6"/>
      <c r="C101" s="7"/>
      <c r="D101" s="7"/>
      <c r="E101" s="1"/>
      <c r="F101" s="1"/>
      <c r="XCO101"/>
      <c r="XCP101"/>
      <c r="XCQ101"/>
      <c r="XCR101" s="1"/>
      <c r="XCS101" s="1"/>
      <c r="XCT101" s="1"/>
      <c r="XCU101" s="1"/>
      <c r="XCV101" s="1"/>
      <c r="XCW101" s="1"/>
    </row>
    <row r="102" s="4" customFormat="1" spans="1:16325">
      <c r="A102" s="5"/>
      <c r="B102" s="6"/>
      <c r="C102" s="7"/>
      <c r="D102" s="7"/>
      <c r="E102" s="1"/>
      <c r="F102" s="1"/>
      <c r="XCO102"/>
      <c r="XCP102"/>
      <c r="XCQ102"/>
      <c r="XCR102" s="1"/>
      <c r="XCS102" s="1"/>
      <c r="XCT102" s="1"/>
      <c r="XCU102" s="1"/>
      <c r="XCV102" s="1"/>
      <c r="XCW102" s="1"/>
    </row>
    <row r="103" s="4" customFormat="1" spans="1:16325">
      <c r="A103" s="5"/>
      <c r="B103" s="6"/>
      <c r="C103" s="7"/>
      <c r="D103" s="7"/>
      <c r="E103" s="1"/>
      <c r="F103" s="1"/>
      <c r="XCO103"/>
      <c r="XCP103"/>
      <c r="XCQ103"/>
      <c r="XCR103" s="1"/>
      <c r="XCS103" s="1"/>
      <c r="XCT103" s="1"/>
      <c r="XCU103" s="1"/>
      <c r="XCV103" s="1"/>
      <c r="XCW103" s="1"/>
    </row>
    <row r="104" s="4" customFormat="1" spans="1:16325">
      <c r="A104" s="5"/>
      <c r="B104" s="6"/>
      <c r="C104" s="7"/>
      <c r="D104" s="7"/>
      <c r="E104" s="1"/>
      <c r="F104" s="1"/>
      <c r="XCO104"/>
      <c r="XCP104"/>
      <c r="XCQ104"/>
      <c r="XCR104" s="1"/>
      <c r="XCS104" s="1"/>
      <c r="XCT104" s="1"/>
      <c r="XCU104" s="1"/>
      <c r="XCV104" s="1"/>
      <c r="XCW104" s="1"/>
    </row>
    <row r="105" s="4" customFormat="1" spans="1:16325">
      <c r="A105" s="5"/>
      <c r="B105" s="6"/>
      <c r="C105" s="7"/>
      <c r="D105" s="7"/>
      <c r="E105" s="1"/>
      <c r="F105" s="1"/>
      <c r="XCO105"/>
      <c r="XCP105"/>
      <c r="XCQ105"/>
      <c r="XCR105" s="1"/>
      <c r="XCS105" s="1"/>
      <c r="XCT105" s="1"/>
      <c r="XCU105" s="1"/>
      <c r="XCV105" s="1"/>
      <c r="XCW105" s="1"/>
    </row>
    <row r="106" s="4" customFormat="1" spans="1:16325">
      <c r="A106" s="5"/>
      <c r="B106" s="6"/>
      <c r="C106" s="7"/>
      <c r="D106" s="7"/>
      <c r="E106" s="1"/>
      <c r="F106" s="1"/>
      <c r="XCO106"/>
      <c r="XCP106"/>
      <c r="XCQ106"/>
      <c r="XCR106" s="1"/>
      <c r="XCS106" s="1"/>
      <c r="XCT106" s="1"/>
      <c r="XCU106" s="1"/>
      <c r="XCV106" s="1"/>
      <c r="XCW106" s="1"/>
    </row>
    <row r="107" s="4" customFormat="1" spans="1:16325">
      <c r="A107" s="5"/>
      <c r="B107" s="6"/>
      <c r="C107" s="7"/>
      <c r="D107" s="7"/>
      <c r="E107" s="1"/>
      <c r="F107" s="1"/>
      <c r="XCO107"/>
      <c r="XCP107"/>
      <c r="XCQ107"/>
      <c r="XCR107" s="1"/>
      <c r="XCS107" s="1"/>
      <c r="XCT107" s="1"/>
      <c r="XCU107" s="1"/>
      <c r="XCV107" s="1"/>
      <c r="XCW107" s="1"/>
    </row>
    <row r="108" s="4" customFormat="1" spans="1:16325">
      <c r="A108" s="5"/>
      <c r="B108" s="6"/>
      <c r="C108" s="7"/>
      <c r="D108" s="7"/>
      <c r="E108" s="1"/>
      <c r="F108" s="1"/>
      <c r="XCO108"/>
      <c r="XCP108"/>
      <c r="XCQ108"/>
      <c r="XCR108" s="1"/>
      <c r="XCS108" s="1"/>
      <c r="XCT108" s="1"/>
      <c r="XCU108" s="1"/>
      <c r="XCV108" s="1"/>
      <c r="XCW108" s="1"/>
    </row>
    <row r="109" s="4" customFormat="1" spans="1:16325">
      <c r="A109" s="5"/>
      <c r="B109" s="6"/>
      <c r="C109" s="7"/>
      <c r="D109" s="7"/>
      <c r="E109" s="1"/>
      <c r="F109" s="1"/>
      <c r="XCO109"/>
      <c r="XCP109"/>
      <c r="XCQ109"/>
      <c r="XCR109" s="1"/>
      <c r="XCS109" s="1"/>
      <c r="XCT109" s="1"/>
      <c r="XCU109" s="1"/>
      <c r="XCV109" s="1"/>
      <c r="XCW109" s="1"/>
    </row>
    <row r="110" s="4" customFormat="1" spans="1:16325">
      <c r="A110" s="5"/>
      <c r="B110" s="6"/>
      <c r="C110" s="7"/>
      <c r="D110" s="7"/>
      <c r="E110" s="1"/>
      <c r="F110" s="1"/>
      <c r="XCO110"/>
      <c r="XCP110"/>
      <c r="XCQ110"/>
      <c r="XCR110" s="1"/>
      <c r="XCS110" s="1"/>
      <c r="XCT110" s="1"/>
      <c r="XCU110" s="1"/>
      <c r="XCV110" s="1"/>
      <c r="XCW110" s="1"/>
    </row>
    <row r="111" s="4" customFormat="1" spans="1:16325">
      <c r="A111" s="5"/>
      <c r="B111" s="6"/>
      <c r="C111" s="7"/>
      <c r="D111" s="7"/>
      <c r="E111" s="1"/>
      <c r="F111" s="1"/>
      <c r="XCO111"/>
      <c r="XCP111"/>
      <c r="XCQ111"/>
      <c r="XCR111" s="1"/>
      <c r="XCS111" s="1"/>
      <c r="XCT111" s="1"/>
      <c r="XCU111" s="1"/>
      <c r="XCV111" s="1"/>
      <c r="XCW111" s="1"/>
    </row>
    <row r="112" s="4" customFormat="1" spans="1:16325">
      <c r="A112" s="5"/>
      <c r="B112" s="6"/>
      <c r="C112" s="7"/>
      <c r="D112" s="7"/>
      <c r="E112" s="1"/>
      <c r="F112" s="1"/>
      <c r="XCO112"/>
      <c r="XCP112"/>
      <c r="XCQ112"/>
      <c r="XCR112" s="1"/>
      <c r="XCS112" s="1"/>
      <c r="XCT112" s="1"/>
      <c r="XCU112" s="1"/>
      <c r="XCV112" s="1"/>
      <c r="XCW112" s="1"/>
    </row>
    <row r="113" s="4" customFormat="1" spans="1:16325">
      <c r="A113" s="5"/>
      <c r="B113" s="6"/>
      <c r="C113" s="7"/>
      <c r="D113" s="7"/>
      <c r="E113" s="1"/>
      <c r="F113" s="1"/>
      <c r="XCO113"/>
      <c r="XCP113"/>
      <c r="XCQ113"/>
      <c r="XCR113" s="1"/>
      <c r="XCS113" s="1"/>
      <c r="XCT113" s="1"/>
      <c r="XCU113" s="1"/>
      <c r="XCV113" s="1"/>
      <c r="XCW113" s="1"/>
    </row>
    <row r="114" s="4" customFormat="1" spans="1:16325">
      <c r="A114" s="5"/>
      <c r="B114" s="6"/>
      <c r="C114" s="7"/>
      <c r="D114" s="7"/>
      <c r="E114" s="1"/>
      <c r="F114" s="1"/>
      <c r="XCO114"/>
      <c r="XCP114"/>
      <c r="XCQ114"/>
      <c r="XCR114" s="1"/>
      <c r="XCS114" s="1"/>
      <c r="XCT114" s="1"/>
      <c r="XCU114" s="1"/>
      <c r="XCV114" s="1"/>
      <c r="XCW114" s="1"/>
    </row>
    <row r="115" s="4" customFormat="1" spans="1:16325">
      <c r="A115" s="5"/>
      <c r="B115" s="6"/>
      <c r="C115" s="7"/>
      <c r="D115" s="7"/>
      <c r="E115" s="1"/>
      <c r="F115" s="1"/>
      <c r="XCO115"/>
      <c r="XCP115"/>
      <c r="XCQ115"/>
      <c r="XCR115" s="1"/>
      <c r="XCS115" s="1"/>
      <c r="XCT115" s="1"/>
      <c r="XCU115" s="1"/>
      <c r="XCV115" s="1"/>
      <c r="XCW115" s="1"/>
    </row>
    <row r="116" s="4" customFormat="1" spans="1:16325">
      <c r="A116" s="5"/>
      <c r="B116" s="6"/>
      <c r="C116" s="7"/>
      <c r="D116" s="7"/>
      <c r="E116" s="1"/>
      <c r="F116" s="1"/>
      <c r="XCO116"/>
      <c r="XCP116"/>
      <c r="XCQ116"/>
      <c r="XCR116" s="1"/>
      <c r="XCS116" s="1"/>
      <c r="XCT116" s="1"/>
      <c r="XCU116" s="1"/>
      <c r="XCV116" s="1"/>
      <c r="XCW116" s="1"/>
    </row>
    <row r="117" s="4" customFormat="1" spans="1:16325">
      <c r="A117" s="5"/>
      <c r="B117" s="6"/>
      <c r="C117" s="7"/>
      <c r="D117" s="7"/>
      <c r="E117" s="1"/>
      <c r="F117" s="1"/>
      <c r="XCO117"/>
      <c r="XCP117"/>
      <c r="XCQ117"/>
      <c r="XCR117" s="1"/>
      <c r="XCS117" s="1"/>
      <c r="XCT117" s="1"/>
      <c r="XCU117" s="1"/>
      <c r="XCV117" s="1"/>
      <c r="XCW117" s="1"/>
    </row>
    <row r="118" s="4" customFormat="1" spans="1:16325">
      <c r="A118" s="5"/>
      <c r="B118" s="6"/>
      <c r="C118" s="7"/>
      <c r="D118" s="7"/>
      <c r="E118" s="1"/>
      <c r="F118" s="1"/>
      <c r="XCO118"/>
      <c r="XCP118"/>
      <c r="XCQ118"/>
      <c r="XCR118" s="1"/>
      <c r="XCS118" s="1"/>
      <c r="XCT118" s="1"/>
      <c r="XCU118" s="1"/>
      <c r="XCV118" s="1"/>
      <c r="XCW118" s="1"/>
    </row>
    <row r="119" s="4" customFormat="1" spans="1:16325">
      <c r="A119" s="5"/>
      <c r="B119" s="6"/>
      <c r="C119" s="7"/>
      <c r="D119" s="7"/>
      <c r="E119" s="1"/>
      <c r="F119" s="1"/>
      <c r="XCO119"/>
      <c r="XCP119"/>
      <c r="XCQ119"/>
      <c r="XCR119" s="1"/>
      <c r="XCS119" s="1"/>
      <c r="XCT119" s="1"/>
      <c r="XCU119" s="1"/>
      <c r="XCV119" s="1"/>
      <c r="XCW119" s="1"/>
    </row>
    <row r="120" s="4" customFormat="1" spans="1:16325">
      <c r="A120" s="5"/>
      <c r="B120" s="6"/>
      <c r="C120" s="7"/>
      <c r="D120" s="7"/>
      <c r="E120" s="1"/>
      <c r="F120" s="1"/>
      <c r="XCO120"/>
      <c r="XCP120"/>
      <c r="XCQ120"/>
      <c r="XCR120" s="1"/>
      <c r="XCS120" s="1"/>
      <c r="XCT120" s="1"/>
      <c r="XCU120" s="1"/>
      <c r="XCV120" s="1"/>
      <c r="XCW120" s="1"/>
    </row>
    <row r="121" s="4" customFormat="1" spans="1:16325">
      <c r="A121" s="5"/>
      <c r="B121" s="6"/>
      <c r="C121" s="7"/>
      <c r="D121" s="7"/>
      <c r="E121" s="1"/>
      <c r="F121" s="1"/>
      <c r="XCO121"/>
      <c r="XCP121"/>
      <c r="XCQ121"/>
      <c r="XCR121" s="1"/>
      <c r="XCS121" s="1"/>
      <c r="XCT121" s="1"/>
      <c r="XCU121" s="1"/>
      <c r="XCV121" s="1"/>
      <c r="XCW121" s="1"/>
    </row>
    <row r="122" s="4" customFormat="1" spans="1:16325">
      <c r="A122" s="5"/>
      <c r="B122" s="6"/>
      <c r="C122" s="7"/>
      <c r="D122" s="7"/>
      <c r="E122" s="1"/>
      <c r="F122" s="1"/>
      <c r="XCO122"/>
      <c r="XCP122"/>
      <c r="XCQ122"/>
      <c r="XCR122" s="1"/>
      <c r="XCS122" s="1"/>
      <c r="XCT122" s="1"/>
      <c r="XCU122" s="1"/>
      <c r="XCV122" s="1"/>
      <c r="XCW122" s="1"/>
    </row>
    <row r="123" s="4" customFormat="1" spans="1:16325">
      <c r="A123" s="5"/>
      <c r="B123" s="6"/>
      <c r="C123" s="7"/>
      <c r="D123" s="7"/>
      <c r="E123" s="1"/>
      <c r="F123" s="1"/>
      <c r="XCO123"/>
      <c r="XCP123"/>
      <c r="XCQ123"/>
      <c r="XCR123" s="1"/>
      <c r="XCS123" s="1"/>
      <c r="XCT123" s="1"/>
      <c r="XCU123" s="1"/>
      <c r="XCV123" s="1"/>
      <c r="XCW123" s="1"/>
    </row>
    <row r="124" s="4" customFormat="1" spans="1:16325">
      <c r="A124" s="5"/>
      <c r="B124" s="6"/>
      <c r="C124" s="7"/>
      <c r="D124" s="7"/>
      <c r="E124" s="1"/>
      <c r="F124" s="1"/>
      <c r="XCO124"/>
      <c r="XCP124"/>
      <c r="XCQ124"/>
      <c r="XCR124" s="1"/>
      <c r="XCS124" s="1"/>
      <c r="XCT124" s="1"/>
      <c r="XCU124" s="1"/>
      <c r="XCV124" s="1"/>
      <c r="XCW124" s="1"/>
    </row>
    <row r="125" s="4" customFormat="1" spans="1:16325">
      <c r="A125" s="5"/>
      <c r="B125" s="6"/>
      <c r="C125" s="7"/>
      <c r="D125" s="7"/>
      <c r="E125" s="1"/>
      <c r="F125" s="1"/>
      <c r="XCO125"/>
      <c r="XCP125"/>
      <c r="XCQ125"/>
      <c r="XCR125" s="1"/>
      <c r="XCS125" s="1"/>
      <c r="XCT125" s="1"/>
      <c r="XCU125" s="1"/>
      <c r="XCV125" s="1"/>
      <c r="XCW125" s="1"/>
    </row>
    <row r="126" s="4" customFormat="1" spans="1:16325">
      <c r="A126" s="5"/>
      <c r="B126" s="6"/>
      <c r="C126" s="7"/>
      <c r="D126" s="7"/>
      <c r="E126" s="1"/>
      <c r="F126" s="1"/>
      <c r="XCO126"/>
      <c r="XCP126"/>
      <c r="XCQ126"/>
      <c r="XCR126" s="1"/>
      <c r="XCS126" s="1"/>
      <c r="XCT126" s="1"/>
      <c r="XCU126" s="1"/>
      <c r="XCV126" s="1"/>
      <c r="XCW126" s="1"/>
    </row>
    <row r="127" s="4" customFormat="1" spans="1:16325">
      <c r="A127" s="5"/>
      <c r="B127" s="6"/>
      <c r="C127" s="7"/>
      <c r="D127" s="7"/>
      <c r="E127" s="1"/>
      <c r="F127" s="1"/>
      <c r="XCO127"/>
      <c r="XCP127"/>
      <c r="XCQ127"/>
      <c r="XCR127" s="1"/>
      <c r="XCS127" s="1"/>
      <c r="XCT127" s="1"/>
      <c r="XCU127" s="1"/>
      <c r="XCV127" s="1"/>
      <c r="XCW127" s="1"/>
    </row>
    <row r="128" s="4" customFormat="1" spans="1:16325">
      <c r="A128" s="5"/>
      <c r="B128" s="6"/>
      <c r="C128" s="7"/>
      <c r="D128" s="7"/>
      <c r="E128" s="1"/>
      <c r="F128" s="1"/>
      <c r="XCO128"/>
      <c r="XCP128"/>
      <c r="XCQ128"/>
      <c r="XCR128" s="1"/>
      <c r="XCS128" s="1"/>
      <c r="XCT128" s="1"/>
      <c r="XCU128" s="1"/>
      <c r="XCV128" s="1"/>
      <c r="XCW128" s="1"/>
    </row>
  </sheetData>
  <mergeCells count="3">
    <mergeCell ref="A1:F1"/>
    <mergeCell ref="A2:F2"/>
    <mergeCell ref="A21:B21"/>
  </mergeCells>
  <pageMargins left="0.75" right="0.75" top="1" bottom="1" header="0.5" footer="0.5"/>
  <pageSetup paperSize="9" orientation="portrait"/>
  <headerFooter/>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XCP128"/>
  <sheetViews>
    <sheetView workbookViewId="0">
      <selection activeCell="L3" sqref="L3"/>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75" style="1" customWidth="1"/>
    <col min="8" max="9" width="9" style="1"/>
    <col min="10" max="10" width="2" style="1" customWidth="1"/>
    <col min="11" max="12" width="9" style="1"/>
    <col min="13" max="13" width="2.625" style="1" customWidth="1"/>
    <col min="14" max="15" width="9" style="1"/>
    <col min="16" max="16" width="2" style="1" customWidth="1"/>
    <col min="17" max="18" width="9" style="1"/>
    <col min="19" max="19" width="4" style="1" customWidth="1"/>
    <col min="20" max="21" width="9" style="1"/>
    <col min="22" max="22" width="2.625" style="1" customWidth="1"/>
    <col min="23" max="24" width="9" style="1"/>
    <col min="25" max="25" width="4" style="1" customWidth="1"/>
    <col min="26" max="16309" width="9" style="1"/>
    <col min="16313" max="16384" width="9" style="1"/>
  </cols>
  <sheetData>
    <row r="1" s="1" customFormat="1" ht="17" customHeight="1" spans="1:6">
      <c r="A1" s="7"/>
      <c r="B1" s="8"/>
      <c r="C1" s="7"/>
      <c r="D1" s="7"/>
      <c r="E1" s="7"/>
      <c r="F1" s="7"/>
    </row>
    <row r="2" s="1" customFormat="1" ht="39.15" customHeight="1" spans="1:6">
      <c r="A2" s="9" t="s">
        <v>817</v>
      </c>
      <c r="B2" s="10"/>
      <c r="C2" s="11"/>
      <c r="D2" s="11"/>
      <c r="E2" s="11"/>
      <c r="F2" s="11"/>
    </row>
    <row r="3" s="2" customFormat="1" ht="28.75" customHeight="1" spans="1:27">
      <c r="A3" s="12" t="s">
        <v>1</v>
      </c>
      <c r="B3" s="13" t="s">
        <v>2</v>
      </c>
      <c r="C3" s="14" t="s">
        <v>3</v>
      </c>
      <c r="D3" s="14" t="s">
        <v>4</v>
      </c>
      <c r="E3" s="12" t="s">
        <v>5</v>
      </c>
      <c r="F3" s="12" t="s">
        <v>6</v>
      </c>
      <c r="H3" s="33">
        <v>1</v>
      </c>
      <c r="I3" s="35"/>
      <c r="K3" s="33">
        <v>2</v>
      </c>
      <c r="L3" s="35" t="s">
        <v>818</v>
      </c>
      <c r="N3" s="33">
        <v>3</v>
      </c>
      <c r="O3" s="35" t="s">
        <v>819</v>
      </c>
      <c r="Q3" s="33">
        <v>4</v>
      </c>
      <c r="R3" s="35" t="s">
        <v>820</v>
      </c>
      <c r="T3" s="33">
        <v>5</v>
      </c>
      <c r="U3" s="35" t="s">
        <v>821</v>
      </c>
      <c r="W3" s="33">
        <v>6</v>
      </c>
      <c r="X3" s="35" t="s">
        <v>822</v>
      </c>
      <c r="Z3" s="41" t="s">
        <v>823</v>
      </c>
      <c r="AA3" s="2" t="s">
        <v>824</v>
      </c>
    </row>
    <row r="4" s="3" customFormat="1" ht="33" customHeight="1" spans="1:27">
      <c r="A4" s="15"/>
      <c r="B4" s="26" t="s">
        <v>811</v>
      </c>
      <c r="D4" s="26"/>
      <c r="E4" s="26"/>
      <c r="F4" s="73" t="s">
        <v>825</v>
      </c>
      <c r="H4" s="34" t="s">
        <v>52</v>
      </c>
      <c r="I4" s="34" t="s">
        <v>54</v>
      </c>
      <c r="K4" s="34" t="s">
        <v>52</v>
      </c>
      <c r="L4" s="34" t="s">
        <v>234</v>
      </c>
      <c r="N4" s="34" t="s">
        <v>52</v>
      </c>
      <c r="O4" s="34" t="s">
        <v>234</v>
      </c>
      <c r="Q4" s="34" t="s">
        <v>52</v>
      </c>
      <c r="R4" s="34" t="s">
        <v>54</v>
      </c>
      <c r="T4" s="34" t="s">
        <v>52</v>
      </c>
      <c r="U4" s="34" t="s">
        <v>234</v>
      </c>
      <c r="W4" s="34" t="s">
        <v>52</v>
      </c>
      <c r="X4" s="34" t="s">
        <v>54</v>
      </c>
      <c r="Z4" s="3" t="s">
        <v>52</v>
      </c>
      <c r="AA4" s="3" t="s">
        <v>53</v>
      </c>
    </row>
    <row r="5" s="3" customFormat="1" ht="40.75" customHeight="1" spans="1:27">
      <c r="A5" s="15">
        <v>1</v>
      </c>
      <c r="B5" s="16" t="s">
        <v>818</v>
      </c>
      <c r="C5" s="26">
        <v>1080</v>
      </c>
      <c r="D5" s="18"/>
      <c r="E5" s="19"/>
      <c r="F5" s="21" t="s">
        <v>826</v>
      </c>
      <c r="H5" s="3" t="s">
        <v>393</v>
      </c>
      <c r="I5" s="3">
        <f>10*60</f>
        <v>600</v>
      </c>
      <c r="K5" s="3" t="s">
        <v>748</v>
      </c>
      <c r="L5" s="3">
        <v>-50</v>
      </c>
      <c r="N5" s="3" t="s">
        <v>97</v>
      </c>
      <c r="O5" s="3">
        <f>-10</f>
        <v>-10</v>
      </c>
      <c r="Q5" s="3" t="s">
        <v>259</v>
      </c>
      <c r="R5" s="3">
        <v>100</v>
      </c>
      <c r="T5" s="3" t="s">
        <v>734</v>
      </c>
      <c r="U5" s="3">
        <v>-50</v>
      </c>
      <c r="W5" s="3" t="s">
        <v>649</v>
      </c>
      <c r="X5" s="3">
        <v>500</v>
      </c>
      <c r="Z5" s="3" t="s">
        <v>68</v>
      </c>
      <c r="AA5" s="3">
        <v>100</v>
      </c>
    </row>
    <row r="6" s="3" customFormat="1" ht="40.75" customHeight="1" spans="1:27">
      <c r="A6" s="15">
        <v>2</v>
      </c>
      <c r="B6" s="16" t="s">
        <v>818</v>
      </c>
      <c r="C6" s="17"/>
      <c r="D6" s="18">
        <v>-100</v>
      </c>
      <c r="E6" s="19" t="s">
        <v>827</v>
      </c>
      <c r="F6" s="20"/>
      <c r="H6" s="3" t="s">
        <v>400</v>
      </c>
      <c r="I6" s="3">
        <f>7*60</f>
        <v>420</v>
      </c>
      <c r="K6" s="3" t="s">
        <v>108</v>
      </c>
      <c r="L6" s="3">
        <v>-50</v>
      </c>
      <c r="N6" s="3" t="s">
        <v>211</v>
      </c>
      <c r="O6" s="3">
        <f t="shared" ref="O6:O20" si="0">-10</f>
        <v>-10</v>
      </c>
      <c r="Q6" s="3" t="s">
        <v>248</v>
      </c>
      <c r="R6" s="3">
        <v>100</v>
      </c>
      <c r="T6" s="3" t="s">
        <v>731</v>
      </c>
      <c r="U6" s="3">
        <v>-50</v>
      </c>
      <c r="X6" s="3">
        <f ca="1">SUM(X5:X6)</f>
        <v>500</v>
      </c>
      <c r="Z6" s="3" t="s">
        <v>731</v>
      </c>
      <c r="AA6" s="3">
        <v>-60</v>
      </c>
    </row>
    <row r="7" s="3" customFormat="1" ht="54" customHeight="1" spans="1:27">
      <c r="A7" s="15">
        <v>3</v>
      </c>
      <c r="B7" s="16" t="s">
        <v>819</v>
      </c>
      <c r="C7" s="17"/>
      <c r="D7" s="18">
        <f>-10*16</f>
        <v>-160</v>
      </c>
      <c r="E7" s="19" t="s">
        <v>828</v>
      </c>
      <c r="F7" s="20"/>
      <c r="H7" s="3" t="s">
        <v>189</v>
      </c>
      <c r="I7" s="3">
        <f>1*60</f>
        <v>60</v>
      </c>
      <c r="L7" s="3">
        <f>SUM(L5:L6)</f>
        <v>-100</v>
      </c>
      <c r="N7" s="3" t="s">
        <v>748</v>
      </c>
      <c r="O7" s="3">
        <f t="shared" si="0"/>
        <v>-10</v>
      </c>
      <c r="Q7" s="3" t="s">
        <v>94</v>
      </c>
      <c r="R7" s="3">
        <v>100</v>
      </c>
      <c r="U7" s="3">
        <f>SUM(U5:U6)</f>
        <v>-100</v>
      </c>
      <c r="Z7" s="3" t="s">
        <v>248</v>
      </c>
      <c r="AA7" s="3">
        <v>100</v>
      </c>
    </row>
    <row r="8" s="3" customFormat="1" ht="40.75" customHeight="1" spans="1:27">
      <c r="A8" s="15">
        <v>4</v>
      </c>
      <c r="B8" s="16" t="s">
        <v>829</v>
      </c>
      <c r="C8" s="17">
        <v>600</v>
      </c>
      <c r="D8" s="18"/>
      <c r="E8" s="19"/>
      <c r="F8" s="21" t="s">
        <v>830</v>
      </c>
      <c r="I8" s="3">
        <f>SUM(I5:I7)</f>
        <v>1080</v>
      </c>
      <c r="N8" s="3" t="s">
        <v>330</v>
      </c>
      <c r="O8" s="3">
        <f t="shared" si="0"/>
        <v>-10</v>
      </c>
      <c r="Q8" s="3" t="s">
        <v>95</v>
      </c>
      <c r="R8" s="3">
        <v>100</v>
      </c>
      <c r="Z8" s="3" t="s">
        <v>734</v>
      </c>
      <c r="AA8" s="3">
        <v>-60</v>
      </c>
    </row>
    <row r="9" s="3" customFormat="1" ht="57" customHeight="1" spans="1:27">
      <c r="A9" s="15">
        <v>5</v>
      </c>
      <c r="B9" s="16" t="s">
        <v>831</v>
      </c>
      <c r="C9" s="17"/>
      <c r="D9" s="18">
        <v>-100</v>
      </c>
      <c r="E9" s="19" t="s">
        <v>832</v>
      </c>
      <c r="F9" s="21"/>
      <c r="N9" s="3" t="s">
        <v>747</v>
      </c>
      <c r="O9" s="3">
        <f t="shared" si="0"/>
        <v>-10</v>
      </c>
      <c r="Q9" s="3" t="s">
        <v>78</v>
      </c>
      <c r="R9" s="3">
        <v>100</v>
      </c>
      <c r="Z9" s="3" t="s">
        <v>330</v>
      </c>
      <c r="AA9" s="3">
        <v>-10</v>
      </c>
    </row>
    <row r="10" s="3" customFormat="1" ht="40.75" customHeight="1" spans="1:27">
      <c r="A10" s="15">
        <v>6</v>
      </c>
      <c r="B10" s="16" t="s">
        <v>831</v>
      </c>
      <c r="C10" s="17">
        <v>500</v>
      </c>
      <c r="D10" s="18"/>
      <c r="E10" s="19"/>
      <c r="F10" s="20" t="s">
        <v>806</v>
      </c>
      <c r="N10" s="3" t="s">
        <v>734</v>
      </c>
      <c r="O10" s="3">
        <f t="shared" si="0"/>
        <v>-10</v>
      </c>
      <c r="Q10" s="3" t="s">
        <v>68</v>
      </c>
      <c r="R10" s="3">
        <v>100</v>
      </c>
      <c r="Z10" s="3" t="s">
        <v>78</v>
      </c>
      <c r="AA10" s="3">
        <v>100</v>
      </c>
    </row>
    <row r="11" s="1" customFormat="1" ht="40.75" customHeight="1" spans="1:27">
      <c r="A11" s="15">
        <v>7</v>
      </c>
      <c r="B11" s="16"/>
      <c r="C11" s="17"/>
      <c r="D11" s="18"/>
      <c r="E11" s="19"/>
      <c r="F11" s="21"/>
      <c r="N11" s="1" t="s">
        <v>749</v>
      </c>
      <c r="O11" s="3">
        <f t="shared" si="0"/>
        <v>-10</v>
      </c>
      <c r="R11" s="1">
        <f>SUM(R5:R10)</f>
        <v>600</v>
      </c>
      <c r="Z11" s="1" t="s">
        <v>94</v>
      </c>
      <c r="AA11" s="1">
        <v>100</v>
      </c>
    </row>
    <row r="12" s="1" customFormat="1" ht="40.75" customHeight="1" spans="1:27">
      <c r="A12" s="15">
        <v>8</v>
      </c>
      <c r="B12" s="16"/>
      <c r="C12" s="17"/>
      <c r="D12" s="18"/>
      <c r="E12" s="19"/>
      <c r="F12" s="21"/>
      <c r="N12" s="1" t="s">
        <v>750</v>
      </c>
      <c r="O12" s="3">
        <f t="shared" si="0"/>
        <v>-10</v>
      </c>
      <c r="Z12" s="1" t="s">
        <v>211</v>
      </c>
      <c r="AA12" s="1">
        <v>-10</v>
      </c>
    </row>
    <row r="13" s="1" customFormat="1" ht="40.75" customHeight="1" spans="1:27">
      <c r="A13" s="15">
        <v>10</v>
      </c>
      <c r="B13" s="22"/>
      <c r="C13" s="17"/>
      <c r="D13" s="18"/>
      <c r="E13" s="19"/>
      <c r="F13" s="20"/>
      <c r="N13" s="1" t="s">
        <v>731</v>
      </c>
      <c r="O13" s="3">
        <f t="shared" si="0"/>
        <v>-10</v>
      </c>
      <c r="Z13" s="1" t="s">
        <v>88</v>
      </c>
      <c r="AA13" s="1">
        <v>-10</v>
      </c>
    </row>
    <row r="14" s="1" customFormat="1" ht="30" customHeight="1" spans="1:27">
      <c r="A14" s="15">
        <v>11</v>
      </c>
      <c r="B14" s="22"/>
      <c r="C14" s="17"/>
      <c r="D14" s="18"/>
      <c r="E14" s="19"/>
      <c r="F14" s="20"/>
      <c r="N14" s="1" t="s">
        <v>362</v>
      </c>
      <c r="O14" s="3">
        <f t="shared" si="0"/>
        <v>-10</v>
      </c>
      <c r="Z14" s="1" t="s">
        <v>107</v>
      </c>
      <c r="AA14" s="1">
        <v>-10</v>
      </c>
    </row>
    <row r="15" s="1" customFormat="1" ht="28" customHeight="1" spans="1:27">
      <c r="A15" s="23" t="s">
        <v>12</v>
      </c>
      <c r="B15" s="24"/>
      <c r="C15" s="25">
        <f>SUM(C5:C14)</f>
        <v>2180</v>
      </c>
      <c r="D15" s="25">
        <f>SUM(D5:D14)</f>
        <v>-360</v>
      </c>
      <c r="E15" s="26"/>
      <c r="F15" s="26"/>
      <c r="N15" s="1" t="s">
        <v>816</v>
      </c>
      <c r="O15" s="3">
        <f t="shared" si="0"/>
        <v>-10</v>
      </c>
      <c r="Z15" s="1" t="s">
        <v>816</v>
      </c>
      <c r="AA15" s="1">
        <v>-10</v>
      </c>
    </row>
    <row r="16" s="1" customFormat="1" ht="27" customHeight="1" spans="1:27">
      <c r="A16" s="2"/>
      <c r="B16" s="27"/>
      <c r="C16" s="28"/>
      <c r="D16" s="28"/>
      <c r="E16" s="29"/>
      <c r="F16" s="3"/>
      <c r="N16" s="1" t="s">
        <v>107</v>
      </c>
      <c r="O16" s="3">
        <f t="shared" si="0"/>
        <v>-10</v>
      </c>
      <c r="Z16" s="1" t="s">
        <v>106</v>
      </c>
      <c r="AA16" s="1">
        <v>-10</v>
      </c>
    </row>
    <row r="17" s="1" customFormat="1" ht="27" customHeight="1" spans="1:27">
      <c r="A17" s="5"/>
      <c r="B17" s="6"/>
      <c r="C17" s="30" t="s">
        <v>13</v>
      </c>
      <c r="D17" s="30" t="s">
        <v>242</v>
      </c>
      <c r="E17" s="31" t="s">
        <v>467</v>
      </c>
      <c r="F17" s="30" t="s">
        <v>16</v>
      </c>
      <c r="N17" s="1" t="s">
        <v>103</v>
      </c>
      <c r="O17" s="3">
        <f t="shared" si="0"/>
        <v>-10</v>
      </c>
      <c r="Z17" s="1" t="s">
        <v>97</v>
      </c>
      <c r="AA17" s="1">
        <v>-10</v>
      </c>
    </row>
    <row r="18" s="1" customFormat="1" ht="27" customHeight="1" spans="1:27">
      <c r="A18" s="5"/>
      <c r="B18" s="6"/>
      <c r="C18" s="32">
        <f>C15+D15</f>
        <v>1820</v>
      </c>
      <c r="D18" s="7"/>
      <c r="N18" s="1" t="s">
        <v>106</v>
      </c>
      <c r="O18" s="3">
        <f t="shared" si="0"/>
        <v>-10</v>
      </c>
      <c r="Z18" s="1" t="s">
        <v>108</v>
      </c>
      <c r="AA18" s="1">
        <v>-60</v>
      </c>
    </row>
    <row r="19" s="1" customFormat="1" ht="27" customHeight="1" spans="1:27">
      <c r="A19" s="5"/>
      <c r="B19" s="6"/>
      <c r="C19" s="7"/>
      <c r="D19" s="7"/>
      <c r="N19" s="1" t="s">
        <v>88</v>
      </c>
      <c r="O19" s="3">
        <f t="shared" si="0"/>
        <v>-10</v>
      </c>
      <c r="Z19" s="1" t="s">
        <v>393</v>
      </c>
      <c r="AA19" s="1">
        <v>600</v>
      </c>
    </row>
    <row r="20" s="1" customFormat="1" ht="27" customHeight="1" spans="1:27">
      <c r="A20" s="5"/>
      <c r="B20" s="6"/>
      <c r="C20" s="7"/>
      <c r="D20" s="7"/>
      <c r="N20" s="1" t="s">
        <v>108</v>
      </c>
      <c r="O20" s="3">
        <f t="shared" si="0"/>
        <v>-10</v>
      </c>
      <c r="Z20" s="1" t="s">
        <v>95</v>
      </c>
      <c r="AA20" s="1">
        <v>100</v>
      </c>
    </row>
    <row r="21" s="1" customFormat="1" ht="27" customHeight="1" spans="1:27">
      <c r="A21" s="5"/>
      <c r="B21" s="6"/>
      <c r="C21" s="7"/>
      <c r="D21" s="7"/>
      <c r="O21" s="1">
        <f>SUM(O5:O20)</f>
        <v>-160</v>
      </c>
      <c r="Z21" s="1" t="s">
        <v>748</v>
      </c>
      <c r="AA21" s="1">
        <v>-60</v>
      </c>
    </row>
    <row r="22" s="1" customFormat="1" ht="27" customHeight="1" spans="1:27">
      <c r="A22" s="5"/>
      <c r="B22" s="6"/>
      <c r="C22" s="7"/>
      <c r="D22" s="7"/>
      <c r="Z22" s="1" t="s">
        <v>747</v>
      </c>
      <c r="AA22" s="1">
        <v>-10</v>
      </c>
    </row>
    <row r="23" s="1" customFormat="1" ht="27" customHeight="1" spans="1:27">
      <c r="A23" s="5"/>
      <c r="B23" s="6"/>
      <c r="C23" s="7"/>
      <c r="D23" s="7"/>
      <c r="Z23" s="1" t="s">
        <v>362</v>
      </c>
      <c r="AA23" s="1">
        <v>-10</v>
      </c>
    </row>
    <row r="24" s="1" customFormat="1" ht="27" customHeight="1" spans="1:27">
      <c r="A24" s="5"/>
      <c r="B24" s="6"/>
      <c r="C24" s="7"/>
      <c r="D24" s="7"/>
      <c r="Z24" s="1" t="s">
        <v>103</v>
      </c>
      <c r="AA24" s="1">
        <v>-10</v>
      </c>
    </row>
    <row r="25" s="1" customFormat="1" ht="27" customHeight="1" spans="1:27">
      <c r="A25" s="5"/>
      <c r="B25" s="6"/>
      <c r="C25" s="7"/>
      <c r="D25" s="7"/>
      <c r="Z25" s="1" t="s">
        <v>750</v>
      </c>
      <c r="AA25" s="1">
        <v>-10</v>
      </c>
    </row>
    <row r="26" s="1" customFormat="1" spans="1:27">
      <c r="A26" s="5"/>
      <c r="B26" s="6"/>
      <c r="C26" s="7"/>
      <c r="D26" s="7"/>
      <c r="Z26" s="1" t="s">
        <v>400</v>
      </c>
      <c r="AA26" s="1">
        <v>420</v>
      </c>
    </row>
    <row r="27" s="1" customFormat="1" spans="1:27">
      <c r="A27" s="5"/>
      <c r="B27" s="6"/>
      <c r="C27" s="7"/>
      <c r="D27" s="7"/>
      <c r="Z27" s="1" t="s">
        <v>259</v>
      </c>
      <c r="AA27" s="1">
        <v>100</v>
      </c>
    </row>
    <row r="28" s="1" customFormat="1" spans="1:27">
      <c r="A28" s="5"/>
      <c r="B28" s="6"/>
      <c r="C28" s="7"/>
      <c r="D28" s="7"/>
      <c r="Z28" s="1" t="s">
        <v>749</v>
      </c>
      <c r="AA28" s="1">
        <v>-10</v>
      </c>
    </row>
    <row r="29" s="1" customFormat="1" spans="1:27">
      <c r="A29" s="5"/>
      <c r="B29" s="6"/>
      <c r="C29" s="7"/>
      <c r="D29" s="7"/>
      <c r="Z29" s="1" t="s">
        <v>189</v>
      </c>
      <c r="AA29" s="1">
        <v>60</v>
      </c>
    </row>
    <row r="30" s="1" customFormat="1" spans="1:27">
      <c r="A30" s="5"/>
      <c r="B30" s="6"/>
      <c r="C30" s="7"/>
      <c r="D30" s="7"/>
      <c r="Z30" s="1" t="s">
        <v>649</v>
      </c>
      <c r="AA30" s="1">
        <v>500</v>
      </c>
    </row>
    <row r="31" s="1" customFormat="1" spans="1:27">
      <c r="A31" s="5"/>
      <c r="B31" s="6"/>
      <c r="C31" s="7"/>
      <c r="D31" s="7"/>
      <c r="AA31" s="1">
        <f>SUM(AA5:AA30)</f>
        <v>1820</v>
      </c>
    </row>
    <row r="32" s="1" customFormat="1" spans="1:4">
      <c r="A32" s="5"/>
      <c r="B32" s="6"/>
      <c r="C32" s="7"/>
      <c r="D32" s="7"/>
    </row>
    <row r="33" s="1" customFormat="1" spans="1:27">
      <c r="A33" s="5"/>
      <c r="B33" s="6"/>
      <c r="C33" s="7"/>
      <c r="D33" s="7"/>
      <c r="Z33" s="71" t="s">
        <v>484</v>
      </c>
      <c r="AA33" s="1">
        <v>100</v>
      </c>
    </row>
    <row r="34" s="1" customFormat="1" spans="1:27">
      <c r="A34" s="5"/>
      <c r="B34" s="6"/>
      <c r="C34" s="7"/>
      <c r="D34" s="7"/>
      <c r="Z34" s="71" t="s">
        <v>596</v>
      </c>
      <c r="AA34" s="1">
        <v>880</v>
      </c>
    </row>
    <row r="35" s="1" customFormat="1" spans="1:27">
      <c r="A35" s="5"/>
      <c r="B35" s="6"/>
      <c r="C35" s="7"/>
      <c r="D35" s="7"/>
      <c r="Z35" s="71" t="s">
        <v>368</v>
      </c>
      <c r="AA35" s="1">
        <v>340</v>
      </c>
    </row>
    <row r="36" s="4" customFormat="1" spans="1:16318">
      <c r="A36" s="5"/>
      <c r="B36" s="6"/>
      <c r="C36" s="7"/>
      <c r="D36" s="7"/>
      <c r="E36" s="1"/>
      <c r="F36" s="1"/>
      <c r="Z36" s="72" t="s">
        <v>669</v>
      </c>
      <c r="AA36" s="4">
        <v>500</v>
      </c>
      <c r="XCH36"/>
      <c r="XCI36"/>
      <c r="XCJ36"/>
      <c r="XCK36" s="1"/>
      <c r="XCL36" s="1"/>
      <c r="XCM36" s="1"/>
      <c r="XCN36" s="1"/>
      <c r="XCO36" s="1"/>
      <c r="XCP36" s="1"/>
    </row>
    <row r="37" s="4" customFormat="1" spans="1:16318">
      <c r="A37" s="5"/>
      <c r="B37" s="6"/>
      <c r="C37" s="7"/>
      <c r="D37" s="7"/>
      <c r="E37" s="1"/>
      <c r="F37" s="1"/>
      <c r="AA37" s="4">
        <f>AA31-AA33-AA34-AA35-AA36</f>
        <v>0</v>
      </c>
      <c r="XCH37"/>
      <c r="XCI37"/>
      <c r="XCJ37"/>
      <c r="XCK37" s="1"/>
      <c r="XCL37" s="1"/>
      <c r="XCM37" s="1"/>
      <c r="XCN37" s="1"/>
      <c r="XCO37" s="1"/>
      <c r="XCP37" s="1"/>
    </row>
    <row r="38" s="4" customFormat="1" spans="1:16318">
      <c r="A38" s="5"/>
      <c r="B38" s="6"/>
      <c r="C38" s="7"/>
      <c r="D38" s="7"/>
      <c r="E38" s="1"/>
      <c r="F38" s="1"/>
      <c r="XCH38"/>
      <c r="XCI38"/>
      <c r="XCJ38"/>
      <c r="XCK38" s="1"/>
      <c r="XCL38" s="1"/>
      <c r="XCM38" s="1"/>
      <c r="XCN38" s="1"/>
      <c r="XCO38" s="1"/>
      <c r="XCP38" s="1"/>
    </row>
    <row r="39" s="4" customFormat="1" spans="1:16318">
      <c r="A39" s="5"/>
      <c r="B39" s="6"/>
      <c r="C39" s="7"/>
      <c r="D39" s="7"/>
      <c r="E39" s="1"/>
      <c r="F39" s="1"/>
      <c r="XCH39"/>
      <c r="XCI39"/>
      <c r="XCJ39"/>
      <c r="XCK39" s="1"/>
      <c r="XCL39" s="1"/>
      <c r="XCM39" s="1"/>
      <c r="XCN39" s="1"/>
      <c r="XCO39" s="1"/>
      <c r="XCP39" s="1"/>
    </row>
    <row r="40" s="4" customFormat="1" spans="1:16318">
      <c r="A40" s="5"/>
      <c r="B40" s="6"/>
      <c r="C40" s="7"/>
      <c r="D40" s="7"/>
      <c r="E40" s="1"/>
      <c r="F40" s="1"/>
      <c r="XCH40"/>
      <c r="XCI40"/>
      <c r="XCJ40"/>
      <c r="XCK40" s="1"/>
      <c r="XCL40" s="1"/>
      <c r="XCM40" s="1"/>
      <c r="XCN40" s="1"/>
      <c r="XCO40" s="1"/>
      <c r="XCP40" s="1"/>
    </row>
    <row r="41" s="4" customFormat="1" spans="1:16318">
      <c r="A41" s="5"/>
      <c r="B41" s="6"/>
      <c r="C41" s="7"/>
      <c r="D41" s="7"/>
      <c r="E41" s="1"/>
      <c r="F41" s="1"/>
      <c r="XCH41"/>
      <c r="XCI41"/>
      <c r="XCJ41"/>
      <c r="XCK41" s="1"/>
      <c r="XCL41" s="1"/>
      <c r="XCM41" s="1"/>
      <c r="XCN41" s="1"/>
      <c r="XCO41" s="1"/>
      <c r="XCP41" s="1"/>
    </row>
    <row r="42" s="4" customFormat="1" spans="1:16318">
      <c r="A42" s="5"/>
      <c r="B42" s="6"/>
      <c r="C42" s="7"/>
      <c r="D42" s="7"/>
      <c r="E42" s="1"/>
      <c r="F42" s="1"/>
      <c r="XCH42"/>
      <c r="XCI42"/>
      <c r="XCJ42"/>
      <c r="XCK42" s="1"/>
      <c r="XCL42" s="1"/>
      <c r="XCM42" s="1"/>
      <c r="XCN42" s="1"/>
      <c r="XCO42" s="1"/>
      <c r="XCP42" s="1"/>
    </row>
    <row r="43" s="4" customFormat="1" spans="1:16318">
      <c r="A43" s="5"/>
      <c r="B43" s="6"/>
      <c r="C43" s="7"/>
      <c r="D43" s="7"/>
      <c r="E43" s="1"/>
      <c r="F43" s="1"/>
      <c r="XCH43"/>
      <c r="XCI43"/>
      <c r="XCJ43"/>
      <c r="XCK43" s="1"/>
      <c r="XCL43" s="1"/>
      <c r="XCM43" s="1"/>
      <c r="XCN43" s="1"/>
      <c r="XCO43" s="1"/>
      <c r="XCP43" s="1"/>
    </row>
    <row r="44" s="4" customFormat="1" spans="1:16318">
      <c r="A44" s="5"/>
      <c r="B44" s="6"/>
      <c r="C44" s="7"/>
      <c r="D44" s="7"/>
      <c r="E44" s="1"/>
      <c r="F44" s="1"/>
      <c r="XCH44"/>
      <c r="XCI44"/>
      <c r="XCJ44"/>
      <c r="XCK44" s="1"/>
      <c r="XCL44" s="1"/>
      <c r="XCM44" s="1"/>
      <c r="XCN44" s="1"/>
      <c r="XCO44" s="1"/>
      <c r="XCP44" s="1"/>
    </row>
    <row r="45" s="4" customFormat="1" spans="1:16318">
      <c r="A45" s="5"/>
      <c r="B45" s="6"/>
      <c r="C45" s="7"/>
      <c r="D45" s="7"/>
      <c r="E45" s="1"/>
      <c r="F45" s="1"/>
      <c r="XCH45"/>
      <c r="XCI45"/>
      <c r="XCJ45"/>
      <c r="XCK45" s="1"/>
      <c r="XCL45" s="1"/>
      <c r="XCM45" s="1"/>
      <c r="XCN45" s="1"/>
      <c r="XCO45" s="1"/>
      <c r="XCP45" s="1"/>
    </row>
    <row r="46" s="4" customFormat="1" spans="1:16318">
      <c r="A46" s="5"/>
      <c r="B46" s="6"/>
      <c r="C46" s="7"/>
      <c r="D46" s="7"/>
      <c r="E46" s="1"/>
      <c r="F46" s="1"/>
      <c r="XCH46"/>
      <c r="XCI46"/>
      <c r="XCJ46"/>
      <c r="XCK46" s="1"/>
      <c r="XCL46" s="1"/>
      <c r="XCM46" s="1"/>
      <c r="XCN46" s="1"/>
      <c r="XCO46" s="1"/>
      <c r="XCP46" s="1"/>
    </row>
    <row r="47" s="4" customFormat="1" spans="1:16318">
      <c r="A47" s="5"/>
      <c r="B47" s="6"/>
      <c r="C47" s="7"/>
      <c r="D47" s="7"/>
      <c r="E47" s="1"/>
      <c r="F47" s="1"/>
      <c r="XCH47"/>
      <c r="XCI47"/>
      <c r="XCJ47"/>
      <c r="XCK47" s="1"/>
      <c r="XCL47" s="1"/>
      <c r="XCM47" s="1"/>
      <c r="XCN47" s="1"/>
      <c r="XCO47" s="1"/>
      <c r="XCP47" s="1"/>
    </row>
    <row r="48" s="4" customFormat="1" spans="1:16318">
      <c r="A48" s="5"/>
      <c r="B48" s="6"/>
      <c r="C48" s="7"/>
      <c r="D48" s="7"/>
      <c r="E48" s="1"/>
      <c r="F48" s="1"/>
      <c r="XCH48"/>
      <c r="XCI48"/>
      <c r="XCJ48"/>
      <c r="XCK48" s="1"/>
      <c r="XCL48" s="1"/>
      <c r="XCM48" s="1"/>
      <c r="XCN48" s="1"/>
      <c r="XCO48" s="1"/>
      <c r="XCP48" s="1"/>
    </row>
    <row r="49" s="4" customFormat="1" spans="1:16318">
      <c r="A49" s="5"/>
      <c r="B49" s="6"/>
      <c r="C49" s="7"/>
      <c r="D49" s="7"/>
      <c r="E49" s="1"/>
      <c r="F49" s="1"/>
      <c r="XCH49"/>
      <c r="XCI49"/>
      <c r="XCJ49"/>
      <c r="XCK49" s="1"/>
      <c r="XCL49" s="1"/>
      <c r="XCM49" s="1"/>
      <c r="XCN49" s="1"/>
      <c r="XCO49" s="1"/>
      <c r="XCP49" s="1"/>
    </row>
    <row r="50" s="4" customFormat="1" spans="1:16318">
      <c r="A50" s="5"/>
      <c r="B50" s="6"/>
      <c r="C50" s="7"/>
      <c r="D50" s="7"/>
      <c r="E50" s="1"/>
      <c r="F50" s="1"/>
      <c r="XCH50"/>
      <c r="XCI50"/>
      <c r="XCJ50"/>
      <c r="XCK50" s="1"/>
      <c r="XCL50" s="1"/>
      <c r="XCM50" s="1"/>
      <c r="XCN50" s="1"/>
      <c r="XCO50" s="1"/>
      <c r="XCP50" s="1"/>
    </row>
    <row r="51" s="4" customFormat="1" spans="1:16318">
      <c r="A51" s="5"/>
      <c r="B51" s="6"/>
      <c r="C51" s="7"/>
      <c r="D51" s="7"/>
      <c r="E51" s="1"/>
      <c r="F51" s="1"/>
      <c r="XCH51"/>
      <c r="XCI51"/>
      <c r="XCJ51"/>
      <c r="XCK51" s="1"/>
      <c r="XCL51" s="1"/>
      <c r="XCM51" s="1"/>
      <c r="XCN51" s="1"/>
      <c r="XCO51" s="1"/>
      <c r="XCP51" s="1"/>
    </row>
    <row r="52" s="4" customFormat="1" spans="1:16318">
      <c r="A52" s="5"/>
      <c r="B52" s="6"/>
      <c r="C52" s="7"/>
      <c r="D52" s="7"/>
      <c r="E52" s="1"/>
      <c r="F52" s="1"/>
      <c r="XCH52"/>
      <c r="XCI52"/>
      <c r="XCJ52"/>
      <c r="XCK52" s="1"/>
      <c r="XCL52" s="1"/>
      <c r="XCM52" s="1"/>
      <c r="XCN52" s="1"/>
      <c r="XCO52" s="1"/>
      <c r="XCP52" s="1"/>
    </row>
    <row r="53" s="4" customFormat="1" spans="1:16318">
      <c r="A53" s="5"/>
      <c r="B53" s="6"/>
      <c r="C53" s="7"/>
      <c r="D53" s="7"/>
      <c r="E53" s="1"/>
      <c r="F53" s="1"/>
      <c r="XCH53"/>
      <c r="XCI53"/>
      <c r="XCJ53"/>
      <c r="XCK53" s="1"/>
      <c r="XCL53" s="1"/>
      <c r="XCM53" s="1"/>
      <c r="XCN53" s="1"/>
      <c r="XCO53" s="1"/>
      <c r="XCP53" s="1"/>
    </row>
    <row r="54" s="4" customFormat="1" spans="1:16318">
      <c r="A54" s="5"/>
      <c r="B54" s="6"/>
      <c r="C54" s="7"/>
      <c r="D54" s="7"/>
      <c r="E54" s="1"/>
      <c r="F54" s="1"/>
      <c r="XCH54"/>
      <c r="XCI54"/>
      <c r="XCJ54"/>
      <c r="XCK54" s="1"/>
      <c r="XCL54" s="1"/>
      <c r="XCM54" s="1"/>
      <c r="XCN54" s="1"/>
      <c r="XCO54" s="1"/>
      <c r="XCP54" s="1"/>
    </row>
    <row r="55" s="4" customFormat="1" spans="1:16318">
      <c r="A55" s="5"/>
      <c r="B55" s="6"/>
      <c r="C55" s="7"/>
      <c r="D55" s="7"/>
      <c r="E55" s="1"/>
      <c r="F55" s="1"/>
      <c r="XCH55"/>
      <c r="XCI55"/>
      <c r="XCJ55"/>
      <c r="XCK55" s="1"/>
      <c r="XCL55" s="1"/>
      <c r="XCM55" s="1"/>
      <c r="XCN55" s="1"/>
      <c r="XCO55" s="1"/>
      <c r="XCP55" s="1"/>
    </row>
    <row r="56" s="4" customFormat="1" spans="1:16318">
      <c r="A56" s="5"/>
      <c r="B56" s="6"/>
      <c r="C56" s="7"/>
      <c r="D56" s="7"/>
      <c r="E56" s="1"/>
      <c r="F56" s="1"/>
      <c r="XCH56"/>
      <c r="XCI56"/>
      <c r="XCJ56"/>
      <c r="XCK56" s="1"/>
      <c r="XCL56" s="1"/>
      <c r="XCM56" s="1"/>
      <c r="XCN56" s="1"/>
      <c r="XCO56" s="1"/>
      <c r="XCP56" s="1"/>
    </row>
    <row r="57" s="4" customFormat="1" spans="1:16318">
      <c r="A57" s="5"/>
      <c r="B57" s="6"/>
      <c r="C57" s="7"/>
      <c r="D57" s="7"/>
      <c r="E57" s="1"/>
      <c r="F57" s="1"/>
      <c r="XCH57"/>
      <c r="XCI57"/>
      <c r="XCJ57"/>
      <c r="XCK57" s="1"/>
      <c r="XCL57" s="1"/>
      <c r="XCM57" s="1"/>
      <c r="XCN57" s="1"/>
      <c r="XCO57" s="1"/>
      <c r="XCP57" s="1"/>
    </row>
    <row r="58" s="4" customFormat="1" spans="1:16318">
      <c r="A58" s="5"/>
      <c r="B58" s="6"/>
      <c r="C58" s="7"/>
      <c r="D58" s="7"/>
      <c r="E58" s="1"/>
      <c r="F58" s="1"/>
      <c r="XCH58"/>
      <c r="XCI58"/>
      <c r="XCJ58"/>
      <c r="XCK58" s="1"/>
      <c r="XCL58" s="1"/>
      <c r="XCM58" s="1"/>
      <c r="XCN58" s="1"/>
      <c r="XCO58" s="1"/>
      <c r="XCP58" s="1"/>
    </row>
    <row r="59" s="4" customFormat="1" spans="1:16318">
      <c r="A59" s="5"/>
      <c r="B59" s="6"/>
      <c r="C59" s="7"/>
      <c r="D59" s="7"/>
      <c r="E59" s="1"/>
      <c r="F59" s="1"/>
      <c r="XCH59"/>
      <c r="XCI59"/>
      <c r="XCJ59"/>
      <c r="XCK59" s="1"/>
      <c r="XCL59" s="1"/>
      <c r="XCM59" s="1"/>
      <c r="XCN59" s="1"/>
      <c r="XCO59" s="1"/>
      <c r="XCP59" s="1"/>
    </row>
    <row r="60" s="4" customFormat="1" spans="1:16318">
      <c r="A60" s="5"/>
      <c r="B60" s="6"/>
      <c r="C60" s="7"/>
      <c r="D60" s="7"/>
      <c r="E60" s="1"/>
      <c r="F60" s="1"/>
      <c r="XCH60"/>
      <c r="XCI60"/>
      <c r="XCJ60"/>
      <c r="XCK60" s="1"/>
      <c r="XCL60" s="1"/>
      <c r="XCM60" s="1"/>
      <c r="XCN60" s="1"/>
      <c r="XCO60" s="1"/>
      <c r="XCP60" s="1"/>
    </row>
    <row r="61" s="4" customFormat="1" spans="1:16318">
      <c r="A61" s="5"/>
      <c r="B61" s="6"/>
      <c r="C61" s="7"/>
      <c r="D61" s="7"/>
      <c r="E61" s="1"/>
      <c r="F61" s="1"/>
      <c r="XCH61"/>
      <c r="XCI61"/>
      <c r="XCJ61"/>
      <c r="XCK61" s="1"/>
      <c r="XCL61" s="1"/>
      <c r="XCM61" s="1"/>
      <c r="XCN61" s="1"/>
      <c r="XCO61" s="1"/>
      <c r="XCP61" s="1"/>
    </row>
    <row r="62" s="4" customFormat="1" spans="1:16318">
      <c r="A62" s="5"/>
      <c r="B62" s="6"/>
      <c r="C62" s="7"/>
      <c r="D62" s="7"/>
      <c r="E62" s="1"/>
      <c r="F62" s="1"/>
      <c r="XCH62"/>
      <c r="XCI62"/>
      <c r="XCJ62"/>
      <c r="XCK62" s="1"/>
      <c r="XCL62" s="1"/>
      <c r="XCM62" s="1"/>
      <c r="XCN62" s="1"/>
      <c r="XCO62" s="1"/>
      <c r="XCP62" s="1"/>
    </row>
    <row r="63" s="4" customFormat="1" spans="1:16318">
      <c r="A63" s="5"/>
      <c r="B63" s="6"/>
      <c r="C63" s="7"/>
      <c r="D63" s="7"/>
      <c r="E63" s="1"/>
      <c r="F63" s="1"/>
      <c r="XCH63"/>
      <c r="XCI63"/>
      <c r="XCJ63"/>
      <c r="XCK63" s="1"/>
      <c r="XCL63" s="1"/>
      <c r="XCM63" s="1"/>
      <c r="XCN63" s="1"/>
      <c r="XCO63" s="1"/>
      <c r="XCP63" s="1"/>
    </row>
    <row r="64" s="4" customFormat="1" spans="1:16318">
      <c r="A64" s="5"/>
      <c r="B64" s="6"/>
      <c r="C64" s="7"/>
      <c r="D64" s="7"/>
      <c r="E64" s="1"/>
      <c r="F64" s="1"/>
      <c r="XCH64"/>
      <c r="XCI64"/>
      <c r="XCJ64"/>
      <c r="XCK64" s="1"/>
      <c r="XCL64" s="1"/>
      <c r="XCM64" s="1"/>
      <c r="XCN64" s="1"/>
      <c r="XCO64" s="1"/>
      <c r="XCP64" s="1"/>
    </row>
    <row r="65" s="4" customFormat="1" spans="1:16318">
      <c r="A65" s="5"/>
      <c r="B65" s="6"/>
      <c r="C65" s="7"/>
      <c r="D65" s="7"/>
      <c r="E65" s="1"/>
      <c r="F65" s="1"/>
      <c r="XCH65"/>
      <c r="XCI65"/>
      <c r="XCJ65"/>
      <c r="XCK65" s="1"/>
      <c r="XCL65" s="1"/>
      <c r="XCM65" s="1"/>
      <c r="XCN65" s="1"/>
      <c r="XCO65" s="1"/>
      <c r="XCP65" s="1"/>
    </row>
    <row r="66" s="4" customFormat="1" spans="1:16318">
      <c r="A66" s="5"/>
      <c r="B66" s="6"/>
      <c r="C66" s="7"/>
      <c r="D66" s="7"/>
      <c r="E66" s="1"/>
      <c r="F66" s="1"/>
      <c r="XCH66"/>
      <c r="XCI66"/>
      <c r="XCJ66"/>
      <c r="XCK66" s="1"/>
      <c r="XCL66" s="1"/>
      <c r="XCM66" s="1"/>
      <c r="XCN66" s="1"/>
      <c r="XCO66" s="1"/>
      <c r="XCP66" s="1"/>
    </row>
    <row r="67" s="4" customFormat="1" spans="1:16318">
      <c r="A67" s="5"/>
      <c r="B67" s="6"/>
      <c r="C67" s="7"/>
      <c r="D67" s="7"/>
      <c r="E67" s="1"/>
      <c r="F67" s="1"/>
      <c r="XCH67"/>
      <c r="XCI67"/>
      <c r="XCJ67"/>
      <c r="XCK67" s="1"/>
      <c r="XCL67" s="1"/>
      <c r="XCM67" s="1"/>
      <c r="XCN67" s="1"/>
      <c r="XCO67" s="1"/>
      <c r="XCP67" s="1"/>
    </row>
    <row r="68" s="4" customFormat="1" spans="1:16318">
      <c r="A68" s="5"/>
      <c r="B68" s="6"/>
      <c r="C68" s="7"/>
      <c r="D68" s="7"/>
      <c r="E68" s="1"/>
      <c r="F68" s="1"/>
      <c r="XCH68"/>
      <c r="XCI68"/>
      <c r="XCJ68"/>
      <c r="XCK68" s="1"/>
      <c r="XCL68" s="1"/>
      <c r="XCM68" s="1"/>
      <c r="XCN68" s="1"/>
      <c r="XCO68" s="1"/>
      <c r="XCP68" s="1"/>
    </row>
    <row r="69" s="4" customFormat="1" spans="1:16318">
      <c r="A69" s="5"/>
      <c r="B69" s="6"/>
      <c r="C69" s="7"/>
      <c r="D69" s="7"/>
      <c r="E69" s="1"/>
      <c r="F69" s="1"/>
      <c r="XCH69"/>
      <c r="XCI69"/>
      <c r="XCJ69"/>
      <c r="XCK69" s="1"/>
      <c r="XCL69" s="1"/>
      <c r="XCM69" s="1"/>
      <c r="XCN69" s="1"/>
      <c r="XCO69" s="1"/>
      <c r="XCP69" s="1"/>
    </row>
    <row r="70" s="4" customFormat="1" spans="1:16318">
      <c r="A70" s="5"/>
      <c r="B70" s="6"/>
      <c r="C70" s="7"/>
      <c r="D70" s="7"/>
      <c r="E70" s="1"/>
      <c r="F70" s="1"/>
      <c r="XCH70"/>
      <c r="XCI70"/>
      <c r="XCJ70"/>
      <c r="XCK70" s="1"/>
      <c r="XCL70" s="1"/>
      <c r="XCM70" s="1"/>
      <c r="XCN70" s="1"/>
      <c r="XCO70" s="1"/>
      <c r="XCP70" s="1"/>
    </row>
    <row r="71" s="4" customFormat="1" spans="1:16318">
      <c r="A71" s="5"/>
      <c r="B71" s="6"/>
      <c r="C71" s="7"/>
      <c r="D71" s="7"/>
      <c r="E71" s="1"/>
      <c r="F71" s="1"/>
      <c r="XCH71"/>
      <c r="XCI71"/>
      <c r="XCJ71"/>
      <c r="XCK71" s="1"/>
      <c r="XCL71" s="1"/>
      <c r="XCM71" s="1"/>
      <c r="XCN71" s="1"/>
      <c r="XCO71" s="1"/>
      <c r="XCP71" s="1"/>
    </row>
    <row r="72" s="4" customFormat="1" spans="1:16318">
      <c r="A72" s="5"/>
      <c r="B72" s="6"/>
      <c r="C72" s="7"/>
      <c r="D72" s="7"/>
      <c r="E72" s="1"/>
      <c r="F72" s="1"/>
      <c r="XCH72"/>
      <c r="XCI72"/>
      <c r="XCJ72"/>
      <c r="XCK72" s="1"/>
      <c r="XCL72" s="1"/>
      <c r="XCM72" s="1"/>
      <c r="XCN72" s="1"/>
      <c r="XCO72" s="1"/>
      <c r="XCP72" s="1"/>
    </row>
    <row r="73" s="4" customFormat="1" spans="1:16318">
      <c r="A73" s="5"/>
      <c r="B73" s="6"/>
      <c r="C73" s="7"/>
      <c r="D73" s="7"/>
      <c r="E73" s="1"/>
      <c r="F73" s="1"/>
      <c r="XCH73"/>
      <c r="XCI73"/>
      <c r="XCJ73"/>
      <c r="XCK73" s="1"/>
      <c r="XCL73" s="1"/>
      <c r="XCM73" s="1"/>
      <c r="XCN73" s="1"/>
      <c r="XCO73" s="1"/>
      <c r="XCP73" s="1"/>
    </row>
    <row r="74" s="4" customFormat="1" spans="1:16318">
      <c r="A74" s="5"/>
      <c r="B74" s="6"/>
      <c r="C74" s="7"/>
      <c r="D74" s="7"/>
      <c r="E74" s="1"/>
      <c r="F74" s="1"/>
      <c r="XCH74"/>
      <c r="XCI74"/>
      <c r="XCJ74"/>
      <c r="XCK74" s="1"/>
      <c r="XCL74" s="1"/>
      <c r="XCM74" s="1"/>
      <c r="XCN74" s="1"/>
      <c r="XCO74" s="1"/>
      <c r="XCP74" s="1"/>
    </row>
    <row r="75" s="4" customFormat="1" spans="1:16318">
      <c r="A75" s="5"/>
      <c r="B75" s="6"/>
      <c r="C75" s="7"/>
      <c r="D75" s="7"/>
      <c r="E75" s="1"/>
      <c r="F75" s="1"/>
      <c r="XCH75"/>
      <c r="XCI75"/>
      <c r="XCJ75"/>
      <c r="XCK75" s="1"/>
      <c r="XCL75" s="1"/>
      <c r="XCM75" s="1"/>
      <c r="XCN75" s="1"/>
      <c r="XCO75" s="1"/>
      <c r="XCP75" s="1"/>
    </row>
    <row r="76" s="4" customFormat="1" spans="1:16318">
      <c r="A76" s="5"/>
      <c r="B76" s="6"/>
      <c r="C76" s="7"/>
      <c r="D76" s="7"/>
      <c r="E76" s="1"/>
      <c r="F76" s="1"/>
      <c r="XCH76"/>
      <c r="XCI76"/>
      <c r="XCJ76"/>
      <c r="XCK76" s="1"/>
      <c r="XCL76" s="1"/>
      <c r="XCM76" s="1"/>
      <c r="XCN76" s="1"/>
      <c r="XCO76" s="1"/>
      <c r="XCP76" s="1"/>
    </row>
    <row r="77" s="4" customFormat="1" spans="1:16318">
      <c r="A77" s="5"/>
      <c r="B77" s="6"/>
      <c r="C77" s="7"/>
      <c r="D77" s="7"/>
      <c r="E77" s="1"/>
      <c r="F77" s="1"/>
      <c r="XCH77"/>
      <c r="XCI77"/>
      <c r="XCJ77"/>
      <c r="XCK77" s="1"/>
      <c r="XCL77" s="1"/>
      <c r="XCM77" s="1"/>
      <c r="XCN77" s="1"/>
      <c r="XCO77" s="1"/>
      <c r="XCP77" s="1"/>
    </row>
    <row r="78" s="4" customFormat="1" spans="1:16318">
      <c r="A78" s="5"/>
      <c r="B78" s="6"/>
      <c r="C78" s="7"/>
      <c r="D78" s="7"/>
      <c r="E78" s="1"/>
      <c r="F78" s="1"/>
      <c r="XCH78"/>
      <c r="XCI78"/>
      <c r="XCJ78"/>
      <c r="XCK78" s="1"/>
      <c r="XCL78" s="1"/>
      <c r="XCM78" s="1"/>
      <c r="XCN78" s="1"/>
      <c r="XCO78" s="1"/>
      <c r="XCP78" s="1"/>
    </row>
    <row r="79" s="4" customFormat="1" spans="1:16318">
      <c r="A79" s="5"/>
      <c r="B79" s="6"/>
      <c r="C79" s="7"/>
      <c r="D79" s="7"/>
      <c r="E79" s="1"/>
      <c r="F79" s="1"/>
      <c r="XCH79"/>
      <c r="XCI79"/>
      <c r="XCJ79"/>
      <c r="XCK79" s="1"/>
      <c r="XCL79" s="1"/>
      <c r="XCM79" s="1"/>
      <c r="XCN79" s="1"/>
      <c r="XCO79" s="1"/>
      <c r="XCP79" s="1"/>
    </row>
    <row r="80" s="4" customFormat="1" spans="1:16318">
      <c r="A80" s="5"/>
      <c r="B80" s="6"/>
      <c r="C80" s="7"/>
      <c r="D80" s="7"/>
      <c r="E80" s="1"/>
      <c r="F80" s="1"/>
      <c r="XCH80"/>
      <c r="XCI80"/>
      <c r="XCJ80"/>
      <c r="XCK80" s="1"/>
      <c r="XCL80" s="1"/>
      <c r="XCM80" s="1"/>
      <c r="XCN80" s="1"/>
      <c r="XCO80" s="1"/>
      <c r="XCP80" s="1"/>
    </row>
    <row r="81" s="4" customFormat="1" spans="1:16318">
      <c r="A81" s="5"/>
      <c r="B81" s="6"/>
      <c r="C81" s="7"/>
      <c r="D81" s="7"/>
      <c r="E81" s="1"/>
      <c r="F81" s="1"/>
      <c r="XCH81"/>
      <c r="XCI81"/>
      <c r="XCJ81"/>
      <c r="XCK81" s="1"/>
      <c r="XCL81" s="1"/>
      <c r="XCM81" s="1"/>
      <c r="XCN81" s="1"/>
      <c r="XCO81" s="1"/>
      <c r="XCP81" s="1"/>
    </row>
    <row r="82" s="4" customFormat="1" spans="1:16318">
      <c r="A82" s="5"/>
      <c r="B82" s="6"/>
      <c r="C82" s="7"/>
      <c r="D82" s="7"/>
      <c r="E82" s="1"/>
      <c r="F82" s="1"/>
      <c r="XCH82"/>
      <c r="XCI82"/>
      <c r="XCJ82"/>
      <c r="XCK82" s="1"/>
      <c r="XCL82" s="1"/>
      <c r="XCM82" s="1"/>
      <c r="XCN82" s="1"/>
      <c r="XCO82" s="1"/>
      <c r="XCP82" s="1"/>
    </row>
    <row r="83" s="4" customFormat="1" spans="1:16318">
      <c r="A83" s="5"/>
      <c r="B83" s="6"/>
      <c r="C83" s="7"/>
      <c r="D83" s="7"/>
      <c r="E83" s="1"/>
      <c r="F83" s="1"/>
      <c r="XCH83"/>
      <c r="XCI83"/>
      <c r="XCJ83"/>
      <c r="XCK83" s="1"/>
      <c r="XCL83" s="1"/>
      <c r="XCM83" s="1"/>
      <c r="XCN83" s="1"/>
      <c r="XCO83" s="1"/>
      <c r="XCP83" s="1"/>
    </row>
    <row r="84" s="4" customFormat="1" spans="1:16318">
      <c r="A84" s="5"/>
      <c r="B84" s="6"/>
      <c r="C84" s="7"/>
      <c r="D84" s="7"/>
      <c r="E84" s="1"/>
      <c r="F84" s="1"/>
      <c r="XCH84"/>
      <c r="XCI84"/>
      <c r="XCJ84"/>
      <c r="XCK84" s="1"/>
      <c r="XCL84" s="1"/>
      <c r="XCM84" s="1"/>
      <c r="XCN84" s="1"/>
      <c r="XCO84" s="1"/>
      <c r="XCP84" s="1"/>
    </row>
    <row r="85" s="4" customFormat="1" spans="1:16318">
      <c r="A85" s="5"/>
      <c r="B85" s="6"/>
      <c r="C85" s="7"/>
      <c r="D85" s="7"/>
      <c r="E85" s="1"/>
      <c r="F85" s="1"/>
      <c r="XCH85"/>
      <c r="XCI85"/>
      <c r="XCJ85"/>
      <c r="XCK85" s="1"/>
      <c r="XCL85" s="1"/>
      <c r="XCM85" s="1"/>
      <c r="XCN85" s="1"/>
      <c r="XCO85" s="1"/>
      <c r="XCP85" s="1"/>
    </row>
    <row r="86" s="4" customFormat="1" spans="1:16318">
      <c r="A86" s="5"/>
      <c r="B86" s="6"/>
      <c r="C86" s="7"/>
      <c r="D86" s="7"/>
      <c r="E86" s="1"/>
      <c r="F86" s="1"/>
      <c r="XCH86"/>
      <c r="XCI86"/>
      <c r="XCJ86"/>
      <c r="XCK86" s="1"/>
      <c r="XCL86" s="1"/>
      <c r="XCM86" s="1"/>
      <c r="XCN86" s="1"/>
      <c r="XCO86" s="1"/>
      <c r="XCP86" s="1"/>
    </row>
    <row r="87" s="4" customFormat="1" spans="1:16318">
      <c r="A87" s="5"/>
      <c r="B87" s="6"/>
      <c r="C87" s="7"/>
      <c r="D87" s="7"/>
      <c r="E87" s="1"/>
      <c r="F87" s="1"/>
      <c r="XCH87"/>
      <c r="XCI87"/>
      <c r="XCJ87"/>
      <c r="XCK87" s="1"/>
      <c r="XCL87" s="1"/>
      <c r="XCM87" s="1"/>
      <c r="XCN87" s="1"/>
      <c r="XCO87" s="1"/>
      <c r="XCP87" s="1"/>
    </row>
    <row r="88" s="4" customFormat="1" spans="1:16318">
      <c r="A88" s="5"/>
      <c r="B88" s="6"/>
      <c r="C88" s="7"/>
      <c r="D88" s="7"/>
      <c r="E88" s="1"/>
      <c r="F88" s="1"/>
      <c r="XCH88"/>
      <c r="XCI88"/>
      <c r="XCJ88"/>
      <c r="XCK88" s="1"/>
      <c r="XCL88" s="1"/>
      <c r="XCM88" s="1"/>
      <c r="XCN88" s="1"/>
      <c r="XCO88" s="1"/>
      <c r="XCP88" s="1"/>
    </row>
    <row r="89" s="4" customFormat="1" spans="1:16318">
      <c r="A89" s="5"/>
      <c r="B89" s="6"/>
      <c r="C89" s="7"/>
      <c r="D89" s="7"/>
      <c r="E89" s="1"/>
      <c r="F89" s="1"/>
      <c r="XCH89"/>
      <c r="XCI89"/>
      <c r="XCJ89"/>
      <c r="XCK89" s="1"/>
      <c r="XCL89" s="1"/>
      <c r="XCM89" s="1"/>
      <c r="XCN89" s="1"/>
      <c r="XCO89" s="1"/>
      <c r="XCP89" s="1"/>
    </row>
    <row r="90" s="4" customFormat="1" spans="1:16318">
      <c r="A90" s="5"/>
      <c r="B90" s="6"/>
      <c r="C90" s="7"/>
      <c r="D90" s="7"/>
      <c r="E90" s="1"/>
      <c r="F90" s="1"/>
      <c r="XCH90"/>
      <c r="XCI90"/>
      <c r="XCJ90"/>
      <c r="XCK90" s="1"/>
      <c r="XCL90" s="1"/>
      <c r="XCM90" s="1"/>
      <c r="XCN90" s="1"/>
      <c r="XCO90" s="1"/>
      <c r="XCP90" s="1"/>
    </row>
    <row r="91" s="4" customFormat="1" spans="1:16318">
      <c r="A91" s="5"/>
      <c r="B91" s="6"/>
      <c r="C91" s="7"/>
      <c r="D91" s="7"/>
      <c r="E91" s="1"/>
      <c r="F91" s="1"/>
      <c r="XCH91"/>
      <c r="XCI91"/>
      <c r="XCJ91"/>
      <c r="XCK91" s="1"/>
      <c r="XCL91" s="1"/>
      <c r="XCM91" s="1"/>
      <c r="XCN91" s="1"/>
      <c r="XCO91" s="1"/>
      <c r="XCP91" s="1"/>
    </row>
    <row r="92" s="4" customFormat="1" spans="1:16318">
      <c r="A92" s="5"/>
      <c r="B92" s="6"/>
      <c r="C92" s="7"/>
      <c r="D92" s="7"/>
      <c r="E92" s="1"/>
      <c r="F92" s="1"/>
      <c r="XCH92"/>
      <c r="XCI92"/>
      <c r="XCJ92"/>
      <c r="XCK92" s="1"/>
      <c r="XCL92" s="1"/>
      <c r="XCM92" s="1"/>
      <c r="XCN92" s="1"/>
      <c r="XCO92" s="1"/>
      <c r="XCP92" s="1"/>
    </row>
    <row r="93" s="4" customFormat="1" spans="1:16318">
      <c r="A93" s="5"/>
      <c r="B93" s="6"/>
      <c r="C93" s="7"/>
      <c r="D93" s="7"/>
      <c r="E93" s="1"/>
      <c r="F93" s="1"/>
      <c r="XCH93"/>
      <c r="XCI93"/>
      <c r="XCJ93"/>
      <c r="XCK93" s="1"/>
      <c r="XCL93" s="1"/>
      <c r="XCM93" s="1"/>
      <c r="XCN93" s="1"/>
      <c r="XCO93" s="1"/>
      <c r="XCP93" s="1"/>
    </row>
    <row r="94" s="4" customFormat="1" spans="1:16318">
      <c r="A94" s="5"/>
      <c r="B94" s="6"/>
      <c r="C94" s="7"/>
      <c r="D94" s="7"/>
      <c r="E94" s="1"/>
      <c r="F94" s="1"/>
      <c r="XCH94"/>
      <c r="XCI94"/>
      <c r="XCJ94"/>
      <c r="XCK94" s="1"/>
      <c r="XCL94" s="1"/>
      <c r="XCM94" s="1"/>
      <c r="XCN94" s="1"/>
      <c r="XCO94" s="1"/>
      <c r="XCP94" s="1"/>
    </row>
    <row r="95" s="4" customFormat="1" spans="1:16318">
      <c r="A95" s="5"/>
      <c r="B95" s="6"/>
      <c r="C95" s="7"/>
      <c r="D95" s="7"/>
      <c r="E95" s="1"/>
      <c r="F95" s="1"/>
      <c r="XCH95"/>
      <c r="XCI95"/>
      <c r="XCJ95"/>
      <c r="XCK95" s="1"/>
      <c r="XCL95" s="1"/>
      <c r="XCM95" s="1"/>
      <c r="XCN95" s="1"/>
      <c r="XCO95" s="1"/>
      <c r="XCP95" s="1"/>
    </row>
    <row r="96" s="4" customFormat="1" spans="1:16318">
      <c r="A96" s="5"/>
      <c r="B96" s="6"/>
      <c r="C96" s="7"/>
      <c r="D96" s="7"/>
      <c r="E96" s="1"/>
      <c r="F96" s="1"/>
      <c r="XCH96"/>
      <c r="XCI96"/>
      <c r="XCJ96"/>
      <c r="XCK96" s="1"/>
      <c r="XCL96" s="1"/>
      <c r="XCM96" s="1"/>
      <c r="XCN96" s="1"/>
      <c r="XCO96" s="1"/>
      <c r="XCP96" s="1"/>
    </row>
    <row r="97" s="4" customFormat="1" spans="1:16318">
      <c r="A97" s="5"/>
      <c r="B97" s="6"/>
      <c r="C97" s="7"/>
      <c r="D97" s="7"/>
      <c r="E97" s="1"/>
      <c r="F97" s="1"/>
      <c r="XCH97"/>
      <c r="XCI97"/>
      <c r="XCJ97"/>
      <c r="XCK97" s="1"/>
      <c r="XCL97" s="1"/>
      <c r="XCM97" s="1"/>
      <c r="XCN97" s="1"/>
      <c r="XCO97" s="1"/>
      <c r="XCP97" s="1"/>
    </row>
    <row r="98" s="4" customFormat="1" spans="1:16318">
      <c r="A98" s="5"/>
      <c r="B98" s="6"/>
      <c r="C98" s="7"/>
      <c r="D98" s="7"/>
      <c r="E98" s="1"/>
      <c r="F98" s="1"/>
      <c r="XCH98"/>
      <c r="XCI98"/>
      <c r="XCJ98"/>
      <c r="XCK98" s="1"/>
      <c r="XCL98" s="1"/>
      <c r="XCM98" s="1"/>
      <c r="XCN98" s="1"/>
      <c r="XCO98" s="1"/>
      <c r="XCP98" s="1"/>
    </row>
    <row r="99" s="4" customFormat="1" spans="1:16318">
      <c r="A99" s="5"/>
      <c r="B99" s="6"/>
      <c r="C99" s="7"/>
      <c r="D99" s="7"/>
      <c r="E99" s="1"/>
      <c r="F99" s="1"/>
      <c r="XCH99"/>
      <c r="XCI99"/>
      <c r="XCJ99"/>
      <c r="XCK99" s="1"/>
      <c r="XCL99" s="1"/>
      <c r="XCM99" s="1"/>
      <c r="XCN99" s="1"/>
      <c r="XCO99" s="1"/>
      <c r="XCP99" s="1"/>
    </row>
    <row r="100" s="4" customFormat="1" spans="1:16318">
      <c r="A100" s="5"/>
      <c r="B100" s="6"/>
      <c r="C100" s="7"/>
      <c r="D100" s="7"/>
      <c r="E100" s="1"/>
      <c r="F100" s="1"/>
      <c r="XCH100"/>
      <c r="XCI100"/>
      <c r="XCJ100"/>
      <c r="XCK100" s="1"/>
      <c r="XCL100" s="1"/>
      <c r="XCM100" s="1"/>
      <c r="XCN100" s="1"/>
      <c r="XCO100" s="1"/>
      <c r="XCP100" s="1"/>
    </row>
    <row r="101" s="4" customFormat="1" spans="1:16318">
      <c r="A101" s="5"/>
      <c r="B101" s="6"/>
      <c r="C101" s="7"/>
      <c r="D101" s="7"/>
      <c r="E101" s="1"/>
      <c r="F101" s="1"/>
      <c r="XCH101"/>
      <c r="XCI101"/>
      <c r="XCJ101"/>
      <c r="XCK101" s="1"/>
      <c r="XCL101" s="1"/>
      <c r="XCM101" s="1"/>
      <c r="XCN101" s="1"/>
      <c r="XCO101" s="1"/>
      <c r="XCP101" s="1"/>
    </row>
    <row r="102" s="4" customFormat="1" spans="1:16318">
      <c r="A102" s="5"/>
      <c r="B102" s="6"/>
      <c r="C102" s="7"/>
      <c r="D102" s="7"/>
      <c r="E102" s="1"/>
      <c r="F102" s="1"/>
      <c r="XCH102"/>
      <c r="XCI102"/>
      <c r="XCJ102"/>
      <c r="XCK102" s="1"/>
      <c r="XCL102" s="1"/>
      <c r="XCM102" s="1"/>
      <c r="XCN102" s="1"/>
      <c r="XCO102" s="1"/>
      <c r="XCP102" s="1"/>
    </row>
    <row r="103" s="4" customFormat="1" spans="1:16318">
      <c r="A103" s="5"/>
      <c r="B103" s="6"/>
      <c r="C103" s="7"/>
      <c r="D103" s="7"/>
      <c r="E103" s="1"/>
      <c r="F103" s="1"/>
      <c r="XCH103"/>
      <c r="XCI103"/>
      <c r="XCJ103"/>
      <c r="XCK103" s="1"/>
      <c r="XCL103" s="1"/>
      <c r="XCM103" s="1"/>
      <c r="XCN103" s="1"/>
      <c r="XCO103" s="1"/>
      <c r="XCP103" s="1"/>
    </row>
    <row r="104" s="4" customFormat="1" spans="1:16318">
      <c r="A104" s="5"/>
      <c r="B104" s="6"/>
      <c r="C104" s="7"/>
      <c r="D104" s="7"/>
      <c r="E104" s="1"/>
      <c r="F104" s="1"/>
      <c r="XCH104"/>
      <c r="XCI104"/>
      <c r="XCJ104"/>
      <c r="XCK104" s="1"/>
      <c r="XCL104" s="1"/>
      <c r="XCM104" s="1"/>
      <c r="XCN104" s="1"/>
      <c r="XCO104" s="1"/>
      <c r="XCP104" s="1"/>
    </row>
    <row r="105" s="4" customFormat="1" spans="1:16318">
      <c r="A105" s="5"/>
      <c r="B105" s="6"/>
      <c r="C105" s="7"/>
      <c r="D105" s="7"/>
      <c r="E105" s="1"/>
      <c r="F105" s="1"/>
      <c r="XCH105"/>
      <c r="XCI105"/>
      <c r="XCJ105"/>
      <c r="XCK105" s="1"/>
      <c r="XCL105" s="1"/>
      <c r="XCM105" s="1"/>
      <c r="XCN105" s="1"/>
      <c r="XCO105" s="1"/>
      <c r="XCP105" s="1"/>
    </row>
    <row r="106" s="4" customFormat="1" spans="1:16318">
      <c r="A106" s="5"/>
      <c r="B106" s="6"/>
      <c r="C106" s="7"/>
      <c r="D106" s="7"/>
      <c r="E106" s="1"/>
      <c r="F106" s="1"/>
      <c r="XCH106"/>
      <c r="XCI106"/>
      <c r="XCJ106"/>
      <c r="XCK106" s="1"/>
      <c r="XCL106" s="1"/>
      <c r="XCM106" s="1"/>
      <c r="XCN106" s="1"/>
      <c r="XCO106" s="1"/>
      <c r="XCP106" s="1"/>
    </row>
    <row r="107" s="4" customFormat="1" spans="1:16318">
      <c r="A107" s="5"/>
      <c r="B107" s="6"/>
      <c r="C107" s="7"/>
      <c r="D107" s="7"/>
      <c r="E107" s="1"/>
      <c r="F107" s="1"/>
      <c r="XCH107"/>
      <c r="XCI107"/>
      <c r="XCJ107"/>
      <c r="XCK107" s="1"/>
      <c r="XCL107" s="1"/>
      <c r="XCM107" s="1"/>
      <c r="XCN107" s="1"/>
      <c r="XCO107" s="1"/>
      <c r="XCP107" s="1"/>
    </row>
    <row r="108" s="4" customFormat="1" spans="1:16318">
      <c r="A108" s="5"/>
      <c r="B108" s="6"/>
      <c r="C108" s="7"/>
      <c r="D108" s="7"/>
      <c r="E108" s="1"/>
      <c r="F108" s="1"/>
      <c r="XCH108"/>
      <c r="XCI108"/>
      <c r="XCJ108"/>
      <c r="XCK108" s="1"/>
      <c r="XCL108" s="1"/>
      <c r="XCM108" s="1"/>
      <c r="XCN108" s="1"/>
      <c r="XCO108" s="1"/>
      <c r="XCP108" s="1"/>
    </row>
    <row r="109" s="4" customFormat="1" spans="1:16318">
      <c r="A109" s="5"/>
      <c r="B109" s="6"/>
      <c r="C109" s="7"/>
      <c r="D109" s="7"/>
      <c r="E109" s="1"/>
      <c r="F109" s="1"/>
      <c r="XCH109"/>
      <c r="XCI109"/>
      <c r="XCJ109"/>
      <c r="XCK109" s="1"/>
      <c r="XCL109" s="1"/>
      <c r="XCM109" s="1"/>
      <c r="XCN109" s="1"/>
      <c r="XCO109" s="1"/>
      <c r="XCP109" s="1"/>
    </row>
    <row r="110" s="4" customFormat="1" spans="1:16318">
      <c r="A110" s="5"/>
      <c r="B110" s="6"/>
      <c r="C110" s="7"/>
      <c r="D110" s="7"/>
      <c r="E110" s="1"/>
      <c r="F110" s="1"/>
      <c r="XCH110"/>
      <c r="XCI110"/>
      <c r="XCJ110"/>
      <c r="XCK110" s="1"/>
      <c r="XCL110" s="1"/>
      <c r="XCM110" s="1"/>
      <c r="XCN110" s="1"/>
      <c r="XCO110" s="1"/>
      <c r="XCP110" s="1"/>
    </row>
    <row r="111" s="4" customFormat="1" spans="1:16318">
      <c r="A111" s="5"/>
      <c r="B111" s="6"/>
      <c r="C111" s="7"/>
      <c r="D111" s="7"/>
      <c r="E111" s="1"/>
      <c r="F111" s="1"/>
      <c r="XCH111"/>
      <c r="XCI111"/>
      <c r="XCJ111"/>
      <c r="XCK111" s="1"/>
      <c r="XCL111" s="1"/>
      <c r="XCM111" s="1"/>
      <c r="XCN111" s="1"/>
      <c r="XCO111" s="1"/>
      <c r="XCP111" s="1"/>
    </row>
    <row r="112" s="4" customFormat="1" spans="1:16318">
      <c r="A112" s="5"/>
      <c r="B112" s="6"/>
      <c r="C112" s="7"/>
      <c r="D112" s="7"/>
      <c r="E112" s="1"/>
      <c r="F112" s="1"/>
      <c r="XCH112"/>
      <c r="XCI112"/>
      <c r="XCJ112"/>
      <c r="XCK112" s="1"/>
      <c r="XCL112" s="1"/>
      <c r="XCM112" s="1"/>
      <c r="XCN112" s="1"/>
      <c r="XCO112" s="1"/>
      <c r="XCP112" s="1"/>
    </row>
    <row r="113" s="4" customFormat="1" spans="1:16318">
      <c r="A113" s="5"/>
      <c r="B113" s="6"/>
      <c r="C113" s="7"/>
      <c r="D113" s="7"/>
      <c r="E113" s="1"/>
      <c r="F113" s="1"/>
      <c r="XCH113"/>
      <c r="XCI113"/>
      <c r="XCJ113"/>
      <c r="XCK113" s="1"/>
      <c r="XCL113" s="1"/>
      <c r="XCM113" s="1"/>
      <c r="XCN113" s="1"/>
      <c r="XCO113" s="1"/>
      <c r="XCP113" s="1"/>
    </row>
    <row r="114" s="4" customFormat="1" spans="1:16318">
      <c r="A114" s="5"/>
      <c r="B114" s="6"/>
      <c r="C114" s="7"/>
      <c r="D114" s="7"/>
      <c r="E114" s="1"/>
      <c r="F114" s="1"/>
      <c r="XCH114"/>
      <c r="XCI114"/>
      <c r="XCJ114"/>
      <c r="XCK114" s="1"/>
      <c r="XCL114" s="1"/>
      <c r="XCM114" s="1"/>
      <c r="XCN114" s="1"/>
      <c r="XCO114" s="1"/>
      <c r="XCP114" s="1"/>
    </row>
    <row r="115" s="4" customFormat="1" spans="1:16318">
      <c r="A115" s="5"/>
      <c r="B115" s="6"/>
      <c r="C115" s="7"/>
      <c r="D115" s="7"/>
      <c r="E115" s="1"/>
      <c r="F115" s="1"/>
      <c r="XCH115"/>
      <c r="XCI115"/>
      <c r="XCJ115"/>
      <c r="XCK115" s="1"/>
      <c r="XCL115" s="1"/>
      <c r="XCM115" s="1"/>
      <c r="XCN115" s="1"/>
      <c r="XCO115" s="1"/>
      <c r="XCP115" s="1"/>
    </row>
    <row r="116" s="4" customFormat="1" spans="1:16318">
      <c r="A116" s="5"/>
      <c r="B116" s="6"/>
      <c r="C116" s="7"/>
      <c r="D116" s="7"/>
      <c r="E116" s="1"/>
      <c r="F116" s="1"/>
      <c r="XCH116"/>
      <c r="XCI116"/>
      <c r="XCJ116"/>
      <c r="XCK116" s="1"/>
      <c r="XCL116" s="1"/>
      <c r="XCM116" s="1"/>
      <c r="XCN116" s="1"/>
      <c r="XCO116" s="1"/>
      <c r="XCP116" s="1"/>
    </row>
    <row r="117" s="4" customFormat="1" spans="1:16318">
      <c r="A117" s="5"/>
      <c r="B117" s="6"/>
      <c r="C117" s="7"/>
      <c r="D117" s="7"/>
      <c r="E117" s="1"/>
      <c r="F117" s="1"/>
      <c r="XCH117"/>
      <c r="XCI117"/>
      <c r="XCJ117"/>
      <c r="XCK117" s="1"/>
      <c r="XCL117" s="1"/>
      <c r="XCM117" s="1"/>
      <c r="XCN117" s="1"/>
      <c r="XCO117" s="1"/>
      <c r="XCP117" s="1"/>
    </row>
    <row r="118" s="4" customFormat="1" spans="1:16318">
      <c r="A118" s="5"/>
      <c r="B118" s="6"/>
      <c r="C118" s="7"/>
      <c r="D118" s="7"/>
      <c r="E118" s="1"/>
      <c r="F118" s="1"/>
      <c r="XCH118"/>
      <c r="XCI118"/>
      <c r="XCJ118"/>
      <c r="XCK118" s="1"/>
      <c r="XCL118" s="1"/>
      <c r="XCM118" s="1"/>
      <c r="XCN118" s="1"/>
      <c r="XCO118" s="1"/>
      <c r="XCP118" s="1"/>
    </row>
    <row r="119" s="4" customFormat="1" spans="1:16318">
      <c r="A119" s="5"/>
      <c r="B119" s="6"/>
      <c r="C119" s="7"/>
      <c r="D119" s="7"/>
      <c r="E119" s="1"/>
      <c r="F119" s="1"/>
      <c r="XCH119"/>
      <c r="XCI119"/>
      <c r="XCJ119"/>
      <c r="XCK119" s="1"/>
      <c r="XCL119" s="1"/>
      <c r="XCM119" s="1"/>
      <c r="XCN119" s="1"/>
      <c r="XCO119" s="1"/>
      <c r="XCP119" s="1"/>
    </row>
    <row r="120" s="4" customFormat="1" spans="1:16318">
      <c r="A120" s="5"/>
      <c r="B120" s="6"/>
      <c r="C120" s="7"/>
      <c r="D120" s="7"/>
      <c r="E120" s="1"/>
      <c r="F120" s="1"/>
      <c r="XCH120"/>
      <c r="XCI120"/>
      <c r="XCJ120"/>
      <c r="XCK120" s="1"/>
      <c r="XCL120" s="1"/>
      <c r="XCM120" s="1"/>
      <c r="XCN120" s="1"/>
      <c r="XCO120" s="1"/>
      <c r="XCP120" s="1"/>
    </row>
    <row r="121" s="4" customFormat="1" spans="1:16318">
      <c r="A121" s="5"/>
      <c r="B121" s="6"/>
      <c r="C121" s="7"/>
      <c r="D121" s="7"/>
      <c r="E121" s="1"/>
      <c r="F121" s="1"/>
      <c r="XCH121"/>
      <c r="XCI121"/>
      <c r="XCJ121"/>
      <c r="XCK121" s="1"/>
      <c r="XCL121" s="1"/>
      <c r="XCM121" s="1"/>
      <c r="XCN121" s="1"/>
      <c r="XCO121" s="1"/>
      <c r="XCP121" s="1"/>
    </row>
    <row r="122" s="4" customFormat="1" spans="1:16318">
      <c r="A122" s="5"/>
      <c r="B122" s="6"/>
      <c r="C122" s="7"/>
      <c r="D122" s="7"/>
      <c r="E122" s="1"/>
      <c r="F122" s="1"/>
      <c r="XCH122"/>
      <c r="XCI122"/>
      <c r="XCJ122"/>
      <c r="XCK122" s="1"/>
      <c r="XCL122" s="1"/>
      <c r="XCM122" s="1"/>
      <c r="XCN122" s="1"/>
      <c r="XCO122" s="1"/>
      <c r="XCP122" s="1"/>
    </row>
    <row r="123" s="4" customFormat="1" spans="1:16318">
      <c r="A123" s="5"/>
      <c r="B123" s="6"/>
      <c r="C123" s="7"/>
      <c r="D123" s="7"/>
      <c r="E123" s="1"/>
      <c r="F123" s="1"/>
      <c r="XCH123"/>
      <c r="XCI123"/>
      <c r="XCJ123"/>
      <c r="XCK123" s="1"/>
      <c r="XCL123" s="1"/>
      <c r="XCM123" s="1"/>
      <c r="XCN123" s="1"/>
      <c r="XCO123" s="1"/>
      <c r="XCP123" s="1"/>
    </row>
    <row r="124" s="4" customFormat="1" spans="1:16318">
      <c r="A124" s="5"/>
      <c r="B124" s="6"/>
      <c r="C124" s="7"/>
      <c r="D124" s="7"/>
      <c r="E124" s="1"/>
      <c r="F124" s="1"/>
      <c r="XCH124"/>
      <c r="XCI124"/>
      <c r="XCJ124"/>
      <c r="XCK124" s="1"/>
      <c r="XCL124" s="1"/>
      <c r="XCM124" s="1"/>
      <c r="XCN124" s="1"/>
      <c r="XCO124" s="1"/>
      <c r="XCP124" s="1"/>
    </row>
    <row r="125" s="4" customFormat="1" spans="1:16318">
      <c r="A125" s="5"/>
      <c r="B125" s="6"/>
      <c r="C125" s="7"/>
      <c r="D125" s="7"/>
      <c r="E125" s="1"/>
      <c r="F125" s="1"/>
      <c r="XCH125"/>
      <c r="XCI125"/>
      <c r="XCJ125"/>
      <c r="XCK125" s="1"/>
      <c r="XCL125" s="1"/>
      <c r="XCM125" s="1"/>
      <c r="XCN125" s="1"/>
      <c r="XCO125" s="1"/>
      <c r="XCP125" s="1"/>
    </row>
    <row r="126" s="4" customFormat="1" spans="1:16318">
      <c r="A126" s="5"/>
      <c r="B126" s="6"/>
      <c r="C126" s="7"/>
      <c r="D126" s="7"/>
      <c r="E126" s="1"/>
      <c r="F126" s="1"/>
      <c r="XCH126"/>
      <c r="XCI126"/>
      <c r="XCJ126"/>
      <c r="XCK126" s="1"/>
      <c r="XCL126" s="1"/>
      <c r="XCM126" s="1"/>
      <c r="XCN126" s="1"/>
      <c r="XCO126" s="1"/>
      <c r="XCP126" s="1"/>
    </row>
    <row r="127" s="4" customFormat="1" spans="1:16318">
      <c r="A127" s="5"/>
      <c r="B127" s="6"/>
      <c r="C127" s="7"/>
      <c r="D127" s="7"/>
      <c r="E127" s="1"/>
      <c r="F127" s="1"/>
      <c r="XCH127"/>
      <c r="XCI127"/>
      <c r="XCJ127"/>
      <c r="XCK127" s="1"/>
      <c r="XCL127" s="1"/>
      <c r="XCM127" s="1"/>
      <c r="XCN127" s="1"/>
      <c r="XCO127" s="1"/>
      <c r="XCP127" s="1"/>
    </row>
    <row r="128" s="4" customFormat="1" spans="1:16318">
      <c r="A128" s="5"/>
      <c r="B128" s="6"/>
      <c r="C128" s="7"/>
      <c r="D128" s="7"/>
      <c r="E128" s="1"/>
      <c r="F128" s="1"/>
      <c r="XCH128"/>
      <c r="XCI128"/>
      <c r="XCJ128"/>
      <c r="XCK128" s="1"/>
      <c r="XCL128" s="1"/>
      <c r="XCM128" s="1"/>
      <c r="XCN128" s="1"/>
      <c r="XCO128" s="1"/>
      <c r="XCP128" s="1"/>
    </row>
  </sheetData>
  <mergeCells count="3">
    <mergeCell ref="A1:F1"/>
    <mergeCell ref="A2:F2"/>
    <mergeCell ref="A15:B15"/>
  </mergeCells>
  <pageMargins left="0.75" right="0.75" top="1" bottom="1" header="0.5" footer="0.5"/>
  <pageSetup paperSize="9" orientation="portrait"/>
  <headerFooter/>
  <drawing r:id="rId2"/>
  <legacyDrawing r:id="rId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XCS128"/>
  <sheetViews>
    <sheetView topLeftCell="A2" workbookViewId="0">
      <pane xSplit="2" ySplit="2" topLeftCell="C9" activePane="bottomRight" state="frozen"/>
      <selection/>
      <selection pane="topRight"/>
      <selection pane="bottomLeft"/>
      <selection pane="bottomRight" activeCell="F12" sqref="F12"/>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75" style="1" customWidth="1"/>
    <col min="8" max="9" width="9" style="1"/>
    <col min="10" max="10" width="2" style="1" customWidth="1"/>
    <col min="11" max="11" width="9" style="1"/>
    <col min="12" max="12" width="12" style="1"/>
    <col min="13" max="13" width="2" style="1" customWidth="1"/>
    <col min="14" max="15" width="9" style="1"/>
    <col min="16" max="16" width="2" style="1" customWidth="1"/>
    <col min="17" max="18" width="9" style="1"/>
    <col min="19" max="20" width="2" style="1" customWidth="1"/>
    <col min="21" max="22" width="9" style="1"/>
    <col min="23" max="23" width="2.625" style="1" customWidth="1"/>
    <col min="24" max="25" width="9" style="1"/>
    <col min="26" max="26" width="3" style="1" customWidth="1"/>
    <col min="27" max="28" width="9" style="1"/>
    <col min="29" max="29" width="3" style="1" customWidth="1"/>
    <col min="30" max="16312" width="9" style="1"/>
    <col min="16316" max="16384" width="9" style="1"/>
  </cols>
  <sheetData>
    <row r="1" s="1" customFormat="1" ht="17" customHeight="1" spans="1:6">
      <c r="A1" s="7"/>
      <c r="B1" s="8"/>
      <c r="C1" s="7"/>
      <c r="D1" s="7"/>
      <c r="E1" s="7"/>
      <c r="F1" s="7"/>
    </row>
    <row r="2" s="1" customFormat="1" ht="39.15" customHeight="1" spans="1:6">
      <c r="A2" s="9" t="s">
        <v>833</v>
      </c>
      <c r="B2" s="10"/>
      <c r="C2" s="11"/>
      <c r="D2" s="11"/>
      <c r="E2" s="11"/>
      <c r="F2" s="11"/>
    </row>
    <row r="3" s="2" customFormat="1" ht="28.75" customHeight="1" spans="1:31">
      <c r="A3" s="12" t="s">
        <v>1</v>
      </c>
      <c r="B3" s="13" t="s">
        <v>2</v>
      </c>
      <c r="C3" s="14" t="s">
        <v>3</v>
      </c>
      <c r="D3" s="14" t="s">
        <v>4</v>
      </c>
      <c r="E3" s="12" t="s">
        <v>5</v>
      </c>
      <c r="F3" s="12" t="s">
        <v>6</v>
      </c>
      <c r="H3" s="33">
        <v>1</v>
      </c>
      <c r="I3" s="35" t="s">
        <v>834</v>
      </c>
      <c r="K3" s="33">
        <v>2</v>
      </c>
      <c r="L3" s="35" t="s">
        <v>834</v>
      </c>
      <c r="N3" s="33">
        <v>3</v>
      </c>
      <c r="O3" s="35" t="s">
        <v>835</v>
      </c>
      <c r="Q3" s="33">
        <v>4</v>
      </c>
      <c r="R3" s="35" t="s">
        <v>836</v>
      </c>
      <c r="U3" s="33">
        <v>6</v>
      </c>
      <c r="V3" s="35" t="s">
        <v>837</v>
      </c>
      <c r="X3" s="33">
        <v>7</v>
      </c>
      <c r="Y3" s="35" t="s">
        <v>838</v>
      </c>
      <c r="AA3" s="33">
        <v>8</v>
      </c>
      <c r="AB3" s="35" t="s">
        <v>839</v>
      </c>
      <c r="AD3" s="39" t="s">
        <v>840</v>
      </c>
      <c r="AE3" s="35" t="s">
        <v>841</v>
      </c>
    </row>
    <row r="4" s="3" customFormat="1" ht="33" customHeight="1" spans="1:31">
      <c r="A4" s="15"/>
      <c r="B4" s="26" t="s">
        <v>811</v>
      </c>
      <c r="D4" s="26"/>
      <c r="E4" s="26"/>
      <c r="F4" s="73" t="s">
        <v>825</v>
      </c>
      <c r="H4" s="34" t="s">
        <v>52</v>
      </c>
      <c r="I4" s="34" t="s">
        <v>234</v>
      </c>
      <c r="K4" s="34" t="s">
        <v>52</v>
      </c>
      <c r="L4" s="34" t="s">
        <v>234</v>
      </c>
      <c r="N4" s="34" t="s">
        <v>52</v>
      </c>
      <c r="O4" s="34" t="s">
        <v>54</v>
      </c>
      <c r="Q4" s="34" t="s">
        <v>52</v>
      </c>
      <c r="R4" s="34" t="s">
        <v>234</v>
      </c>
      <c r="U4" s="34" t="s">
        <v>52</v>
      </c>
      <c r="V4" s="34" t="s">
        <v>234</v>
      </c>
      <c r="X4" s="34" t="s">
        <v>52</v>
      </c>
      <c r="Y4" s="34" t="s">
        <v>54</v>
      </c>
      <c r="AA4" s="34" t="s">
        <v>52</v>
      </c>
      <c r="AB4" s="34" t="s">
        <v>54</v>
      </c>
      <c r="AD4" s="34" t="s">
        <v>52</v>
      </c>
      <c r="AE4" s="34" t="s">
        <v>226</v>
      </c>
    </row>
    <row r="5" s="3" customFormat="1" ht="40.75" customHeight="1" spans="1:31">
      <c r="A5" s="15">
        <v>1</v>
      </c>
      <c r="B5" s="16" t="s">
        <v>834</v>
      </c>
      <c r="C5" s="12"/>
      <c r="D5" s="18">
        <v>-50</v>
      </c>
      <c r="E5" s="19" t="s">
        <v>842</v>
      </c>
      <c r="F5" s="21"/>
      <c r="H5" s="3" t="s">
        <v>96</v>
      </c>
      <c r="I5" s="3">
        <v>-50</v>
      </c>
      <c r="K5" s="3" t="s">
        <v>108</v>
      </c>
      <c r="L5" s="3">
        <v>-50</v>
      </c>
      <c r="N5" s="3" t="s">
        <v>108</v>
      </c>
      <c r="O5" s="3">
        <v>100</v>
      </c>
      <c r="Q5" s="3" t="s">
        <v>456</v>
      </c>
      <c r="R5" s="3">
        <v>-15</v>
      </c>
      <c r="U5" s="3" t="s">
        <v>185</v>
      </c>
      <c r="V5" s="3">
        <v>-200</v>
      </c>
      <c r="X5" s="3" t="s">
        <v>108</v>
      </c>
      <c r="Y5" s="3">
        <v>200</v>
      </c>
      <c r="AA5" s="3" t="s">
        <v>649</v>
      </c>
      <c r="AB5" s="3">
        <v>500</v>
      </c>
      <c r="AD5" s="3" t="s">
        <v>731</v>
      </c>
      <c r="AE5" s="61">
        <v>186.666666666667</v>
      </c>
    </row>
    <row r="6" s="3" customFormat="1" ht="40.75" customHeight="1" spans="1:31">
      <c r="A6" s="15">
        <v>2</v>
      </c>
      <c r="B6" s="16" t="s">
        <v>834</v>
      </c>
      <c r="C6" s="17"/>
      <c r="D6" s="18">
        <v>-250</v>
      </c>
      <c r="E6" s="19" t="s">
        <v>843</v>
      </c>
      <c r="F6" s="20"/>
      <c r="I6" s="3">
        <f ca="1">SUM(I5:I7)</f>
        <v>-50</v>
      </c>
      <c r="K6" s="3" t="s">
        <v>97</v>
      </c>
      <c r="L6" s="61">
        <f>-200/15</f>
        <v>-13.3333333333333</v>
      </c>
      <c r="N6" s="3" t="s">
        <v>88</v>
      </c>
      <c r="O6" s="3">
        <v>100</v>
      </c>
      <c r="Q6" s="3" t="s">
        <v>317</v>
      </c>
      <c r="R6" s="3">
        <v>-20</v>
      </c>
      <c r="V6" s="3">
        <f ca="1">SUM(V5:V6)</f>
        <v>-200</v>
      </c>
      <c r="X6" s="3" t="s">
        <v>97</v>
      </c>
      <c r="Y6" s="3">
        <v>200</v>
      </c>
      <c r="AB6" s="3">
        <f ca="1">SUM(AB5:AB6)</f>
        <v>500</v>
      </c>
      <c r="AD6" s="3" t="s">
        <v>734</v>
      </c>
      <c r="AE6" s="61">
        <v>-13.3333333333333</v>
      </c>
    </row>
    <row r="7" s="3" customFormat="1" ht="54" customHeight="1" spans="1:31">
      <c r="A7" s="15">
        <v>3</v>
      </c>
      <c r="B7" s="16" t="s">
        <v>835</v>
      </c>
      <c r="C7" s="17">
        <v>400</v>
      </c>
      <c r="D7" s="18"/>
      <c r="E7" s="19"/>
      <c r="F7" s="20" t="s">
        <v>844</v>
      </c>
      <c r="K7" s="3" t="s">
        <v>211</v>
      </c>
      <c r="L7" s="61">
        <f t="shared" ref="L7:L20" si="0">-200/15</f>
        <v>-13.3333333333333</v>
      </c>
      <c r="N7" s="3" t="s">
        <v>330</v>
      </c>
      <c r="O7" s="3">
        <v>100</v>
      </c>
      <c r="R7" s="3">
        <f>SUM(R5:R6)</f>
        <v>-35</v>
      </c>
      <c r="X7" s="3" t="s">
        <v>731</v>
      </c>
      <c r="Y7" s="3">
        <v>200</v>
      </c>
      <c r="AD7" s="3" t="s">
        <v>185</v>
      </c>
      <c r="AE7" s="61">
        <v>-200</v>
      </c>
    </row>
    <row r="8" s="3" customFormat="1" ht="40.75" customHeight="1" spans="1:31">
      <c r="A8" s="15">
        <v>4</v>
      </c>
      <c r="B8" s="16" t="s">
        <v>836</v>
      </c>
      <c r="C8" s="17"/>
      <c r="D8" s="18">
        <v>-35</v>
      </c>
      <c r="E8" s="19" t="s">
        <v>845</v>
      </c>
      <c r="F8" s="21"/>
      <c r="K8" s="3" t="s">
        <v>748</v>
      </c>
      <c r="L8" s="61">
        <f t="shared" si="0"/>
        <v>-13.3333333333333</v>
      </c>
      <c r="N8" s="3" t="s">
        <v>356</v>
      </c>
      <c r="O8" s="3">
        <v>100</v>
      </c>
      <c r="Y8" s="3">
        <f>SUM(Y5:Y7)</f>
        <v>600</v>
      </c>
      <c r="AD8" s="3" t="s">
        <v>330</v>
      </c>
      <c r="AE8" s="61">
        <v>86.6666666666667</v>
      </c>
    </row>
    <row r="9" s="3" customFormat="1" ht="57" customHeight="1" spans="1:31">
      <c r="A9" s="15"/>
      <c r="B9" s="16" t="s">
        <v>837</v>
      </c>
      <c r="C9" s="17"/>
      <c r="D9" s="18">
        <v>0</v>
      </c>
      <c r="E9" s="74" t="s">
        <v>846</v>
      </c>
      <c r="F9" s="21"/>
      <c r="K9" s="3" t="s">
        <v>330</v>
      </c>
      <c r="L9" s="61">
        <f t="shared" si="0"/>
        <v>-13.3333333333333</v>
      </c>
      <c r="O9" s="3">
        <f>SUM(O5:O8)</f>
        <v>400</v>
      </c>
      <c r="AD9" s="3" t="s">
        <v>211</v>
      </c>
      <c r="AE9" s="61">
        <v>-13.3333333333333</v>
      </c>
    </row>
    <row r="10" s="3" customFormat="1" ht="40.75" customHeight="1" spans="1:31">
      <c r="A10" s="15">
        <v>6</v>
      </c>
      <c r="B10" s="16" t="s">
        <v>847</v>
      </c>
      <c r="C10" s="17"/>
      <c r="D10" s="18">
        <v>-200</v>
      </c>
      <c r="E10" s="19" t="s">
        <v>848</v>
      </c>
      <c r="F10" s="20"/>
      <c r="K10" s="3" t="s">
        <v>747</v>
      </c>
      <c r="L10" s="61">
        <f t="shared" si="0"/>
        <v>-13.3333333333333</v>
      </c>
      <c r="AD10" s="3" t="s">
        <v>456</v>
      </c>
      <c r="AE10" s="61">
        <v>-15</v>
      </c>
    </row>
    <row r="11" s="1" customFormat="1" ht="40.75" customHeight="1" spans="1:31">
      <c r="A11" s="15">
        <v>7</v>
      </c>
      <c r="B11" s="16" t="s">
        <v>841</v>
      </c>
      <c r="C11" s="17">
        <v>600</v>
      </c>
      <c r="D11" s="18"/>
      <c r="E11" s="19"/>
      <c r="F11" s="21" t="s">
        <v>849</v>
      </c>
      <c r="K11" s="1" t="s">
        <v>734</v>
      </c>
      <c r="L11" s="61">
        <f t="shared" si="0"/>
        <v>-13.3333333333333</v>
      </c>
      <c r="AD11" s="1" t="s">
        <v>88</v>
      </c>
      <c r="AE11" s="70">
        <v>86.6666666666667</v>
      </c>
    </row>
    <row r="12" s="1" customFormat="1" ht="40.75" customHeight="1" spans="1:31">
      <c r="A12" s="15">
        <v>8</v>
      </c>
      <c r="B12" s="16" t="s">
        <v>850</v>
      </c>
      <c r="C12" s="17">
        <v>500</v>
      </c>
      <c r="D12" s="18"/>
      <c r="E12" s="19"/>
      <c r="F12" s="20" t="s">
        <v>806</v>
      </c>
      <c r="K12" s="1" t="s">
        <v>749</v>
      </c>
      <c r="L12" s="61">
        <f t="shared" si="0"/>
        <v>-13.3333333333333</v>
      </c>
      <c r="AD12" s="1" t="s">
        <v>107</v>
      </c>
      <c r="AE12" s="70">
        <v>-13.3333333333333</v>
      </c>
    </row>
    <row r="13" s="1" customFormat="1" ht="40.75" customHeight="1" spans="1:31">
      <c r="A13" s="15">
        <v>10</v>
      </c>
      <c r="B13" s="22"/>
      <c r="C13" s="17"/>
      <c r="D13" s="18"/>
      <c r="E13" s="19"/>
      <c r="F13" s="20"/>
      <c r="K13" s="1" t="s">
        <v>750</v>
      </c>
      <c r="L13" s="61">
        <f t="shared" si="0"/>
        <v>-13.3333333333333</v>
      </c>
      <c r="AD13" s="1" t="s">
        <v>317</v>
      </c>
      <c r="AE13" s="70">
        <v>-20</v>
      </c>
    </row>
    <row r="14" s="1" customFormat="1" ht="30" customHeight="1" spans="1:31">
      <c r="A14" s="15">
        <v>11</v>
      </c>
      <c r="B14" s="22"/>
      <c r="C14" s="17"/>
      <c r="D14" s="18"/>
      <c r="E14" s="19"/>
      <c r="F14" s="20"/>
      <c r="K14" s="1" t="s">
        <v>731</v>
      </c>
      <c r="L14" s="61">
        <f t="shared" si="0"/>
        <v>-13.3333333333333</v>
      </c>
      <c r="AD14" s="1" t="s">
        <v>816</v>
      </c>
      <c r="AE14" s="70">
        <v>-13.3333333333333</v>
      </c>
    </row>
    <row r="15" s="1" customFormat="1" ht="28" customHeight="1" spans="1:31">
      <c r="A15" s="23" t="s">
        <v>12</v>
      </c>
      <c r="B15" s="24"/>
      <c r="C15" s="25">
        <f>SUM(C5:C14)</f>
        <v>1500</v>
      </c>
      <c r="D15" s="25">
        <f>SUM(D5:D14)</f>
        <v>-535</v>
      </c>
      <c r="E15" s="26"/>
      <c r="F15" s="26"/>
      <c r="K15" s="1" t="s">
        <v>362</v>
      </c>
      <c r="L15" s="61">
        <f t="shared" si="0"/>
        <v>-13.3333333333333</v>
      </c>
      <c r="AD15" s="1" t="s">
        <v>106</v>
      </c>
      <c r="AE15" s="70">
        <v>-13.3333333333333</v>
      </c>
    </row>
    <row r="16" s="1" customFormat="1" ht="27" customHeight="1" spans="1:31">
      <c r="A16" s="2"/>
      <c r="B16" s="27"/>
      <c r="C16" s="28"/>
      <c r="D16" s="28"/>
      <c r="E16" s="29"/>
      <c r="F16" s="3"/>
      <c r="K16" s="1" t="s">
        <v>816</v>
      </c>
      <c r="L16" s="61">
        <f t="shared" si="0"/>
        <v>-13.3333333333333</v>
      </c>
      <c r="AD16" s="1" t="s">
        <v>97</v>
      </c>
      <c r="AE16" s="70">
        <v>186.666666666667</v>
      </c>
    </row>
    <row r="17" s="1" customFormat="1" ht="27" customHeight="1" spans="1:31">
      <c r="A17" s="5"/>
      <c r="B17" s="6"/>
      <c r="C17" s="30" t="s">
        <v>13</v>
      </c>
      <c r="D17" s="30" t="s">
        <v>242</v>
      </c>
      <c r="E17" s="31" t="s">
        <v>851</v>
      </c>
      <c r="F17" s="30" t="s">
        <v>16</v>
      </c>
      <c r="K17" s="1" t="s">
        <v>107</v>
      </c>
      <c r="L17" s="61">
        <f t="shared" si="0"/>
        <v>-13.3333333333333</v>
      </c>
      <c r="AD17" s="1" t="s">
        <v>108</v>
      </c>
      <c r="AE17" s="70">
        <v>250</v>
      </c>
    </row>
    <row r="18" s="1" customFormat="1" ht="27" customHeight="1" spans="1:31">
      <c r="A18" s="5"/>
      <c r="B18" s="6"/>
      <c r="C18" s="32">
        <f>C15+D15</f>
        <v>965</v>
      </c>
      <c r="D18" s="7"/>
      <c r="K18" s="1" t="s">
        <v>103</v>
      </c>
      <c r="L18" s="61">
        <f t="shared" si="0"/>
        <v>-13.3333333333333</v>
      </c>
      <c r="AD18" s="1" t="s">
        <v>356</v>
      </c>
      <c r="AE18" s="70">
        <v>100</v>
      </c>
    </row>
    <row r="19" s="1" customFormat="1" ht="27" customHeight="1" spans="1:31">
      <c r="A19" s="5"/>
      <c r="B19" s="6"/>
      <c r="C19" s="7"/>
      <c r="D19" s="7"/>
      <c r="K19" s="1" t="s">
        <v>106</v>
      </c>
      <c r="L19" s="61">
        <f t="shared" si="0"/>
        <v>-13.3333333333333</v>
      </c>
      <c r="AD19" s="1" t="s">
        <v>748</v>
      </c>
      <c r="AE19" s="70">
        <v>-13.3333333333333</v>
      </c>
    </row>
    <row r="20" s="1" customFormat="1" ht="27" customHeight="1" spans="1:31">
      <c r="A20" s="5"/>
      <c r="B20" s="6"/>
      <c r="C20" s="7"/>
      <c r="D20" s="7"/>
      <c r="K20" s="1" t="s">
        <v>88</v>
      </c>
      <c r="L20" s="61">
        <f t="shared" si="0"/>
        <v>-13.3333333333333</v>
      </c>
      <c r="AD20" s="1" t="s">
        <v>747</v>
      </c>
      <c r="AE20" s="70">
        <v>-13.3333333333333</v>
      </c>
    </row>
    <row r="21" s="1" customFormat="1" ht="27" customHeight="1" spans="1:31">
      <c r="A21" s="5"/>
      <c r="B21" s="6"/>
      <c r="C21" s="7"/>
      <c r="D21" s="7"/>
      <c r="L21" s="1">
        <f>SUM(L5:L20)</f>
        <v>-250</v>
      </c>
      <c r="AD21" s="1" t="s">
        <v>96</v>
      </c>
      <c r="AE21" s="70">
        <v>-50</v>
      </c>
    </row>
    <row r="22" s="1" customFormat="1" ht="27" customHeight="1" spans="1:31">
      <c r="A22" s="5"/>
      <c r="B22" s="6"/>
      <c r="C22" s="7"/>
      <c r="D22" s="7"/>
      <c r="AD22" s="1" t="s">
        <v>362</v>
      </c>
      <c r="AE22" s="70">
        <v>-13.3333333333333</v>
      </c>
    </row>
    <row r="23" s="1" customFormat="1" ht="27" customHeight="1" spans="1:31">
      <c r="A23" s="5"/>
      <c r="B23" s="6"/>
      <c r="C23" s="7"/>
      <c r="D23" s="7"/>
      <c r="AD23" s="1" t="s">
        <v>103</v>
      </c>
      <c r="AE23" s="70">
        <v>-13.3333333333333</v>
      </c>
    </row>
    <row r="24" s="1" customFormat="1" ht="27" customHeight="1" spans="1:31">
      <c r="A24" s="5"/>
      <c r="B24" s="6"/>
      <c r="C24" s="7"/>
      <c r="D24" s="7"/>
      <c r="AD24" s="1" t="s">
        <v>750</v>
      </c>
      <c r="AE24" s="70">
        <v>-13.3333333333333</v>
      </c>
    </row>
    <row r="25" s="1" customFormat="1" ht="27" customHeight="1" spans="1:31">
      <c r="A25" s="5"/>
      <c r="B25" s="6"/>
      <c r="C25" s="7"/>
      <c r="D25" s="7"/>
      <c r="AD25" s="1" t="s">
        <v>749</v>
      </c>
      <c r="AE25" s="70">
        <v>-13.3333333333333</v>
      </c>
    </row>
    <row r="26" s="1" customFormat="1" spans="1:31">
      <c r="A26" s="5"/>
      <c r="B26" s="6"/>
      <c r="C26" s="7"/>
      <c r="D26" s="7"/>
      <c r="AD26" s="1" t="s">
        <v>649</v>
      </c>
      <c r="AE26" s="75">
        <v>500</v>
      </c>
    </row>
    <row r="27" s="1" customFormat="1" spans="1:31">
      <c r="A27" s="5"/>
      <c r="B27" s="6"/>
      <c r="C27" s="7"/>
      <c r="D27" s="7"/>
      <c r="AE27" s="70"/>
    </row>
    <row r="28" s="1" customFormat="1" spans="1:31">
      <c r="A28" s="5"/>
      <c r="B28" s="6"/>
      <c r="C28" s="7"/>
      <c r="D28" s="7"/>
      <c r="AE28" s="70">
        <f>SUM(AE5:AE27)</f>
        <v>965.000000000001</v>
      </c>
    </row>
    <row r="29" s="1" customFormat="1" spans="1:4">
      <c r="A29" s="5"/>
      <c r="B29" s="6"/>
      <c r="C29" s="7"/>
      <c r="D29" s="7"/>
    </row>
    <row r="30" s="1" customFormat="1" spans="1:32">
      <c r="A30" s="5"/>
      <c r="B30" s="6"/>
      <c r="C30" s="7"/>
      <c r="D30" s="7"/>
      <c r="AF30" s="71" t="s">
        <v>484</v>
      </c>
    </row>
    <row r="31" s="1" customFormat="1" spans="1:33">
      <c r="A31" s="5"/>
      <c r="B31" s="6"/>
      <c r="C31" s="7"/>
      <c r="D31" s="7"/>
      <c r="AF31" s="71" t="s">
        <v>596</v>
      </c>
      <c r="AG31" s="1">
        <v>-200</v>
      </c>
    </row>
    <row r="32" s="1" customFormat="1" spans="1:33">
      <c r="A32" s="5"/>
      <c r="B32" s="6"/>
      <c r="C32" s="7"/>
      <c r="D32" s="7"/>
      <c r="AF32" s="71" t="s">
        <v>368</v>
      </c>
      <c r="AG32" s="1">
        <v>665.000000000001</v>
      </c>
    </row>
    <row r="33" s="1" customFormat="1" spans="1:33">
      <c r="A33" s="5"/>
      <c r="B33" s="6"/>
      <c r="C33" s="7"/>
      <c r="D33" s="7"/>
      <c r="AF33" s="72" t="s">
        <v>669</v>
      </c>
      <c r="AG33" s="1">
        <v>500</v>
      </c>
    </row>
    <row r="34" s="1" customFormat="1" spans="1:4">
      <c r="A34" s="5"/>
      <c r="B34" s="6"/>
      <c r="C34" s="7"/>
      <c r="D34" s="7"/>
    </row>
    <row r="35" s="1" customFormat="1" spans="1:33">
      <c r="A35" s="5"/>
      <c r="B35" s="6"/>
      <c r="C35" s="7"/>
      <c r="D35" s="7"/>
      <c r="AG35" s="1">
        <f>AE28-AG31-AG32-AG33</f>
        <v>0</v>
      </c>
    </row>
    <row r="36" s="4" customFormat="1" spans="1:16321">
      <c r="A36" s="5"/>
      <c r="B36" s="6"/>
      <c r="C36" s="7"/>
      <c r="D36" s="7"/>
      <c r="E36" s="1"/>
      <c r="F36" s="1"/>
      <c r="XCK36"/>
      <c r="XCL36"/>
      <c r="XCM36"/>
      <c r="XCN36" s="1"/>
      <c r="XCO36" s="1"/>
      <c r="XCP36" s="1"/>
      <c r="XCQ36" s="1"/>
      <c r="XCR36" s="1"/>
      <c r="XCS36" s="1"/>
    </row>
    <row r="37" s="4" customFormat="1" spans="1:16321">
      <c r="A37" s="5"/>
      <c r="B37" s="6"/>
      <c r="C37" s="7"/>
      <c r="D37" s="7"/>
      <c r="E37" s="1"/>
      <c r="F37" s="1"/>
      <c r="XCK37"/>
      <c r="XCL37"/>
      <c r="XCM37"/>
      <c r="XCN37" s="1"/>
      <c r="XCO37" s="1"/>
      <c r="XCP37" s="1"/>
      <c r="XCQ37" s="1"/>
      <c r="XCR37" s="1"/>
      <c r="XCS37" s="1"/>
    </row>
    <row r="38" s="4" customFormat="1" spans="1:16321">
      <c r="A38" s="5"/>
      <c r="B38" s="6"/>
      <c r="C38" s="7"/>
      <c r="D38" s="7"/>
      <c r="E38" s="1"/>
      <c r="F38" s="1"/>
      <c r="XCK38"/>
      <c r="XCL38"/>
      <c r="XCM38"/>
      <c r="XCN38" s="1"/>
      <c r="XCO38" s="1"/>
      <c r="XCP38" s="1"/>
      <c r="XCQ38" s="1"/>
      <c r="XCR38" s="1"/>
      <c r="XCS38" s="1"/>
    </row>
    <row r="39" s="4" customFormat="1" spans="1:16321">
      <c r="A39" s="5"/>
      <c r="B39" s="6"/>
      <c r="C39" s="7"/>
      <c r="D39" s="7"/>
      <c r="E39" s="1"/>
      <c r="F39" s="1"/>
      <c r="XCK39"/>
      <c r="XCL39"/>
      <c r="XCM39"/>
      <c r="XCN39" s="1"/>
      <c r="XCO39" s="1"/>
      <c r="XCP39" s="1"/>
      <c r="XCQ39" s="1"/>
      <c r="XCR39" s="1"/>
      <c r="XCS39" s="1"/>
    </row>
    <row r="40" s="4" customFormat="1" spans="1:16321">
      <c r="A40" s="5"/>
      <c r="B40" s="6"/>
      <c r="C40" s="7"/>
      <c r="D40" s="7"/>
      <c r="E40" s="1"/>
      <c r="F40" s="1"/>
      <c r="XCK40"/>
      <c r="XCL40"/>
      <c r="XCM40"/>
      <c r="XCN40" s="1"/>
      <c r="XCO40" s="1"/>
      <c r="XCP40" s="1"/>
      <c r="XCQ40" s="1"/>
      <c r="XCR40" s="1"/>
      <c r="XCS40" s="1"/>
    </row>
    <row r="41" s="4" customFormat="1" spans="1:16321">
      <c r="A41" s="5"/>
      <c r="B41" s="6"/>
      <c r="C41" s="7"/>
      <c r="D41" s="7"/>
      <c r="E41" s="1"/>
      <c r="F41" s="1"/>
      <c r="XCK41"/>
      <c r="XCL41"/>
      <c r="XCM41"/>
      <c r="XCN41" s="1"/>
      <c r="XCO41" s="1"/>
      <c r="XCP41" s="1"/>
      <c r="XCQ41" s="1"/>
      <c r="XCR41" s="1"/>
      <c r="XCS41" s="1"/>
    </row>
    <row r="42" s="4" customFormat="1" spans="1:16321">
      <c r="A42" s="5"/>
      <c r="B42" s="6"/>
      <c r="C42" s="7"/>
      <c r="D42" s="7"/>
      <c r="E42" s="1"/>
      <c r="F42" s="1"/>
      <c r="XCK42"/>
      <c r="XCL42"/>
      <c r="XCM42"/>
      <c r="XCN42" s="1"/>
      <c r="XCO42" s="1"/>
      <c r="XCP42" s="1"/>
      <c r="XCQ42" s="1"/>
      <c r="XCR42" s="1"/>
      <c r="XCS42" s="1"/>
    </row>
    <row r="43" s="4" customFormat="1" spans="1:16321">
      <c r="A43" s="5"/>
      <c r="B43" s="6"/>
      <c r="C43" s="7"/>
      <c r="D43" s="7"/>
      <c r="E43" s="1"/>
      <c r="F43" s="1"/>
      <c r="XCK43"/>
      <c r="XCL43"/>
      <c r="XCM43"/>
      <c r="XCN43" s="1"/>
      <c r="XCO43" s="1"/>
      <c r="XCP43" s="1"/>
      <c r="XCQ43" s="1"/>
      <c r="XCR43" s="1"/>
      <c r="XCS43" s="1"/>
    </row>
    <row r="44" s="4" customFormat="1" spans="1:16321">
      <c r="A44" s="5"/>
      <c r="B44" s="6"/>
      <c r="C44" s="7"/>
      <c r="D44" s="7"/>
      <c r="E44" s="1"/>
      <c r="F44" s="1"/>
      <c r="XCK44"/>
      <c r="XCL44"/>
      <c r="XCM44"/>
      <c r="XCN44" s="1"/>
      <c r="XCO44" s="1"/>
      <c r="XCP44" s="1"/>
      <c r="XCQ44" s="1"/>
      <c r="XCR44" s="1"/>
      <c r="XCS44" s="1"/>
    </row>
    <row r="45" s="4" customFormat="1" spans="1:16321">
      <c r="A45" s="5"/>
      <c r="B45" s="6"/>
      <c r="C45" s="7"/>
      <c r="D45" s="7"/>
      <c r="E45" s="1"/>
      <c r="F45" s="1"/>
      <c r="XCK45"/>
      <c r="XCL45"/>
      <c r="XCM45"/>
      <c r="XCN45" s="1"/>
      <c r="XCO45" s="1"/>
      <c r="XCP45" s="1"/>
      <c r="XCQ45" s="1"/>
      <c r="XCR45" s="1"/>
      <c r="XCS45" s="1"/>
    </row>
    <row r="46" s="4" customFormat="1" spans="1:16321">
      <c r="A46" s="5"/>
      <c r="B46" s="6"/>
      <c r="C46" s="7"/>
      <c r="D46" s="7"/>
      <c r="E46" s="1"/>
      <c r="F46" s="1"/>
      <c r="XCK46"/>
      <c r="XCL46"/>
      <c r="XCM46"/>
      <c r="XCN46" s="1"/>
      <c r="XCO46" s="1"/>
      <c r="XCP46" s="1"/>
      <c r="XCQ46" s="1"/>
      <c r="XCR46" s="1"/>
      <c r="XCS46" s="1"/>
    </row>
    <row r="47" s="4" customFormat="1" spans="1:16321">
      <c r="A47" s="5"/>
      <c r="B47" s="6"/>
      <c r="C47" s="7"/>
      <c r="D47" s="7"/>
      <c r="E47" s="1"/>
      <c r="F47" s="1"/>
      <c r="XCK47"/>
      <c r="XCL47"/>
      <c r="XCM47"/>
      <c r="XCN47" s="1"/>
      <c r="XCO47" s="1"/>
      <c r="XCP47" s="1"/>
      <c r="XCQ47" s="1"/>
      <c r="XCR47" s="1"/>
      <c r="XCS47" s="1"/>
    </row>
    <row r="48" s="4" customFormat="1" spans="1:16321">
      <c r="A48" s="5"/>
      <c r="B48" s="6"/>
      <c r="C48" s="7"/>
      <c r="D48" s="7"/>
      <c r="E48" s="1"/>
      <c r="F48" s="1"/>
      <c r="XCK48"/>
      <c r="XCL48"/>
      <c r="XCM48"/>
      <c r="XCN48" s="1"/>
      <c r="XCO48" s="1"/>
      <c r="XCP48" s="1"/>
      <c r="XCQ48" s="1"/>
      <c r="XCR48" s="1"/>
      <c r="XCS48" s="1"/>
    </row>
    <row r="49" s="4" customFormat="1" spans="1:16321">
      <c r="A49" s="5"/>
      <c r="B49" s="6"/>
      <c r="C49" s="7"/>
      <c r="D49" s="7"/>
      <c r="E49" s="1"/>
      <c r="F49" s="1"/>
      <c r="XCK49"/>
      <c r="XCL49"/>
      <c r="XCM49"/>
      <c r="XCN49" s="1"/>
      <c r="XCO49" s="1"/>
      <c r="XCP49" s="1"/>
      <c r="XCQ49" s="1"/>
      <c r="XCR49" s="1"/>
      <c r="XCS49" s="1"/>
    </row>
    <row r="50" s="4" customFormat="1" spans="1:16321">
      <c r="A50" s="5"/>
      <c r="B50" s="6"/>
      <c r="C50" s="7"/>
      <c r="D50" s="7"/>
      <c r="E50" s="1"/>
      <c r="F50" s="1"/>
      <c r="XCK50"/>
      <c r="XCL50"/>
      <c r="XCM50"/>
      <c r="XCN50" s="1"/>
      <c r="XCO50" s="1"/>
      <c r="XCP50" s="1"/>
      <c r="XCQ50" s="1"/>
      <c r="XCR50" s="1"/>
      <c r="XCS50" s="1"/>
    </row>
    <row r="51" s="4" customFormat="1" spans="1:16321">
      <c r="A51" s="5"/>
      <c r="B51" s="6"/>
      <c r="C51" s="7"/>
      <c r="D51" s="7"/>
      <c r="E51" s="1"/>
      <c r="F51" s="1"/>
      <c r="XCK51"/>
      <c r="XCL51"/>
      <c r="XCM51"/>
      <c r="XCN51" s="1"/>
      <c r="XCO51" s="1"/>
      <c r="XCP51" s="1"/>
      <c r="XCQ51" s="1"/>
      <c r="XCR51" s="1"/>
      <c r="XCS51" s="1"/>
    </row>
    <row r="52" s="4" customFormat="1" spans="1:16321">
      <c r="A52" s="5"/>
      <c r="B52" s="6"/>
      <c r="C52" s="7"/>
      <c r="D52" s="7"/>
      <c r="E52" s="1"/>
      <c r="F52" s="1"/>
      <c r="XCK52"/>
      <c r="XCL52"/>
      <c r="XCM52"/>
      <c r="XCN52" s="1"/>
      <c r="XCO52" s="1"/>
      <c r="XCP52" s="1"/>
      <c r="XCQ52" s="1"/>
      <c r="XCR52" s="1"/>
      <c r="XCS52" s="1"/>
    </row>
    <row r="53" s="4" customFormat="1" spans="1:16321">
      <c r="A53" s="5"/>
      <c r="B53" s="6"/>
      <c r="C53" s="7"/>
      <c r="D53" s="7"/>
      <c r="E53" s="1"/>
      <c r="F53" s="1"/>
      <c r="XCK53"/>
      <c r="XCL53"/>
      <c r="XCM53"/>
      <c r="XCN53" s="1"/>
      <c r="XCO53" s="1"/>
      <c r="XCP53" s="1"/>
      <c r="XCQ53" s="1"/>
      <c r="XCR53" s="1"/>
      <c r="XCS53" s="1"/>
    </row>
    <row r="54" s="4" customFormat="1" spans="1:16321">
      <c r="A54" s="5"/>
      <c r="B54" s="6"/>
      <c r="C54" s="7"/>
      <c r="D54" s="7"/>
      <c r="E54" s="1"/>
      <c r="F54" s="1"/>
      <c r="XCK54"/>
      <c r="XCL54"/>
      <c r="XCM54"/>
      <c r="XCN54" s="1"/>
      <c r="XCO54" s="1"/>
      <c r="XCP54" s="1"/>
      <c r="XCQ54" s="1"/>
      <c r="XCR54" s="1"/>
      <c r="XCS54" s="1"/>
    </row>
    <row r="55" s="4" customFormat="1" spans="1:16321">
      <c r="A55" s="5"/>
      <c r="B55" s="6"/>
      <c r="C55" s="7"/>
      <c r="D55" s="7"/>
      <c r="E55" s="1"/>
      <c r="F55" s="1"/>
      <c r="XCK55"/>
      <c r="XCL55"/>
      <c r="XCM55"/>
      <c r="XCN55" s="1"/>
      <c r="XCO55" s="1"/>
      <c r="XCP55" s="1"/>
      <c r="XCQ55" s="1"/>
      <c r="XCR55" s="1"/>
      <c r="XCS55" s="1"/>
    </row>
    <row r="56" s="4" customFormat="1" spans="1:16321">
      <c r="A56" s="5"/>
      <c r="B56" s="6"/>
      <c r="C56" s="7"/>
      <c r="D56" s="7"/>
      <c r="E56" s="1"/>
      <c r="F56" s="1"/>
      <c r="XCK56"/>
      <c r="XCL56"/>
      <c r="XCM56"/>
      <c r="XCN56" s="1"/>
      <c r="XCO56" s="1"/>
      <c r="XCP56" s="1"/>
      <c r="XCQ56" s="1"/>
      <c r="XCR56" s="1"/>
      <c r="XCS56" s="1"/>
    </row>
    <row r="57" s="4" customFormat="1" spans="1:16321">
      <c r="A57" s="5"/>
      <c r="B57" s="6"/>
      <c r="C57" s="7"/>
      <c r="D57" s="7"/>
      <c r="E57" s="1"/>
      <c r="F57" s="1"/>
      <c r="XCK57"/>
      <c r="XCL57"/>
      <c r="XCM57"/>
      <c r="XCN57" s="1"/>
      <c r="XCO57" s="1"/>
      <c r="XCP57" s="1"/>
      <c r="XCQ57" s="1"/>
      <c r="XCR57" s="1"/>
      <c r="XCS57" s="1"/>
    </row>
    <row r="58" s="4" customFormat="1" spans="1:16321">
      <c r="A58" s="5"/>
      <c r="B58" s="6"/>
      <c r="C58" s="7"/>
      <c r="D58" s="7"/>
      <c r="E58" s="1"/>
      <c r="F58" s="1"/>
      <c r="XCK58"/>
      <c r="XCL58"/>
      <c r="XCM58"/>
      <c r="XCN58" s="1"/>
      <c r="XCO58" s="1"/>
      <c r="XCP58" s="1"/>
      <c r="XCQ58" s="1"/>
      <c r="XCR58" s="1"/>
      <c r="XCS58" s="1"/>
    </row>
    <row r="59" s="4" customFormat="1" spans="1:16321">
      <c r="A59" s="5"/>
      <c r="B59" s="6"/>
      <c r="C59" s="7"/>
      <c r="D59" s="7"/>
      <c r="E59" s="1"/>
      <c r="F59" s="1"/>
      <c r="XCK59"/>
      <c r="XCL59"/>
      <c r="XCM59"/>
      <c r="XCN59" s="1"/>
      <c r="XCO59" s="1"/>
      <c r="XCP59" s="1"/>
      <c r="XCQ59" s="1"/>
      <c r="XCR59" s="1"/>
      <c r="XCS59" s="1"/>
    </row>
    <row r="60" s="4" customFormat="1" spans="1:16321">
      <c r="A60" s="5"/>
      <c r="B60" s="6"/>
      <c r="C60" s="7"/>
      <c r="D60" s="7"/>
      <c r="E60" s="1"/>
      <c r="F60" s="1"/>
      <c r="XCK60"/>
      <c r="XCL60"/>
      <c r="XCM60"/>
      <c r="XCN60" s="1"/>
      <c r="XCO60" s="1"/>
      <c r="XCP60" s="1"/>
      <c r="XCQ60" s="1"/>
      <c r="XCR60" s="1"/>
      <c r="XCS60" s="1"/>
    </row>
    <row r="61" s="4" customFormat="1" spans="1:16321">
      <c r="A61" s="5"/>
      <c r="B61" s="6"/>
      <c r="C61" s="7"/>
      <c r="D61" s="7"/>
      <c r="E61" s="1"/>
      <c r="F61" s="1"/>
      <c r="XCK61"/>
      <c r="XCL61"/>
      <c r="XCM61"/>
      <c r="XCN61" s="1"/>
      <c r="XCO61" s="1"/>
      <c r="XCP61" s="1"/>
      <c r="XCQ61" s="1"/>
      <c r="XCR61" s="1"/>
      <c r="XCS61" s="1"/>
    </row>
    <row r="62" s="4" customFormat="1" spans="1:16321">
      <c r="A62" s="5"/>
      <c r="B62" s="6"/>
      <c r="C62" s="7"/>
      <c r="D62" s="7"/>
      <c r="E62" s="1"/>
      <c r="F62" s="1"/>
      <c r="XCK62"/>
      <c r="XCL62"/>
      <c r="XCM62"/>
      <c r="XCN62" s="1"/>
      <c r="XCO62" s="1"/>
      <c r="XCP62" s="1"/>
      <c r="XCQ62" s="1"/>
      <c r="XCR62" s="1"/>
      <c r="XCS62" s="1"/>
    </row>
    <row r="63" s="4" customFormat="1" spans="1:16321">
      <c r="A63" s="5"/>
      <c r="B63" s="6"/>
      <c r="C63" s="7"/>
      <c r="D63" s="7"/>
      <c r="E63" s="1"/>
      <c r="F63" s="1"/>
      <c r="XCK63"/>
      <c r="XCL63"/>
      <c r="XCM63"/>
      <c r="XCN63" s="1"/>
      <c r="XCO63" s="1"/>
      <c r="XCP63" s="1"/>
      <c r="XCQ63" s="1"/>
      <c r="XCR63" s="1"/>
      <c r="XCS63" s="1"/>
    </row>
    <row r="64" s="4" customFormat="1" spans="1:16321">
      <c r="A64" s="5"/>
      <c r="B64" s="6"/>
      <c r="C64" s="7"/>
      <c r="D64" s="7"/>
      <c r="E64" s="1"/>
      <c r="F64" s="1"/>
      <c r="XCK64"/>
      <c r="XCL64"/>
      <c r="XCM64"/>
      <c r="XCN64" s="1"/>
      <c r="XCO64" s="1"/>
      <c r="XCP64" s="1"/>
      <c r="XCQ64" s="1"/>
      <c r="XCR64" s="1"/>
      <c r="XCS64" s="1"/>
    </row>
    <row r="65" s="4" customFormat="1" spans="1:16321">
      <c r="A65" s="5"/>
      <c r="B65" s="6"/>
      <c r="C65" s="7"/>
      <c r="D65" s="7"/>
      <c r="E65" s="1"/>
      <c r="F65" s="1"/>
      <c r="XCK65"/>
      <c r="XCL65"/>
      <c r="XCM65"/>
      <c r="XCN65" s="1"/>
      <c r="XCO65" s="1"/>
      <c r="XCP65" s="1"/>
      <c r="XCQ65" s="1"/>
      <c r="XCR65" s="1"/>
      <c r="XCS65" s="1"/>
    </row>
    <row r="66" s="4" customFormat="1" spans="1:16321">
      <c r="A66" s="5"/>
      <c r="B66" s="6"/>
      <c r="C66" s="7"/>
      <c r="D66" s="7"/>
      <c r="E66" s="1"/>
      <c r="F66" s="1"/>
      <c r="XCK66"/>
      <c r="XCL66"/>
      <c r="XCM66"/>
      <c r="XCN66" s="1"/>
      <c r="XCO66" s="1"/>
      <c r="XCP66" s="1"/>
      <c r="XCQ66" s="1"/>
      <c r="XCR66" s="1"/>
      <c r="XCS66" s="1"/>
    </row>
    <row r="67" s="4" customFormat="1" spans="1:16321">
      <c r="A67" s="5"/>
      <c r="B67" s="6"/>
      <c r="C67" s="7"/>
      <c r="D67" s="7"/>
      <c r="E67" s="1"/>
      <c r="F67" s="1"/>
      <c r="XCK67"/>
      <c r="XCL67"/>
      <c r="XCM67"/>
      <c r="XCN67" s="1"/>
      <c r="XCO67" s="1"/>
      <c r="XCP67" s="1"/>
      <c r="XCQ67" s="1"/>
      <c r="XCR67" s="1"/>
      <c r="XCS67" s="1"/>
    </row>
    <row r="68" s="4" customFormat="1" spans="1:16321">
      <c r="A68" s="5"/>
      <c r="B68" s="6"/>
      <c r="C68" s="7"/>
      <c r="D68" s="7"/>
      <c r="E68" s="1"/>
      <c r="F68" s="1"/>
      <c r="XCK68"/>
      <c r="XCL68"/>
      <c r="XCM68"/>
      <c r="XCN68" s="1"/>
      <c r="XCO68" s="1"/>
      <c r="XCP68" s="1"/>
      <c r="XCQ68" s="1"/>
      <c r="XCR68" s="1"/>
      <c r="XCS68" s="1"/>
    </row>
    <row r="69" s="4" customFormat="1" spans="1:16321">
      <c r="A69" s="5"/>
      <c r="B69" s="6"/>
      <c r="C69" s="7"/>
      <c r="D69" s="7"/>
      <c r="E69" s="1"/>
      <c r="F69" s="1"/>
      <c r="XCK69"/>
      <c r="XCL69"/>
      <c r="XCM69"/>
      <c r="XCN69" s="1"/>
      <c r="XCO69" s="1"/>
      <c r="XCP69" s="1"/>
      <c r="XCQ69" s="1"/>
      <c r="XCR69" s="1"/>
      <c r="XCS69" s="1"/>
    </row>
    <row r="70" s="4" customFormat="1" spans="1:16321">
      <c r="A70" s="5"/>
      <c r="B70" s="6"/>
      <c r="C70" s="7"/>
      <c r="D70" s="7"/>
      <c r="E70" s="1"/>
      <c r="F70" s="1"/>
      <c r="XCK70"/>
      <c r="XCL70"/>
      <c r="XCM70"/>
      <c r="XCN70" s="1"/>
      <c r="XCO70" s="1"/>
      <c r="XCP70" s="1"/>
      <c r="XCQ70" s="1"/>
      <c r="XCR70" s="1"/>
      <c r="XCS70" s="1"/>
    </row>
    <row r="71" s="4" customFormat="1" spans="1:16321">
      <c r="A71" s="5"/>
      <c r="B71" s="6"/>
      <c r="C71" s="7"/>
      <c r="D71" s="7"/>
      <c r="E71" s="1"/>
      <c r="F71" s="1"/>
      <c r="XCK71"/>
      <c r="XCL71"/>
      <c r="XCM71"/>
      <c r="XCN71" s="1"/>
      <c r="XCO71" s="1"/>
      <c r="XCP71" s="1"/>
      <c r="XCQ71" s="1"/>
      <c r="XCR71" s="1"/>
      <c r="XCS71" s="1"/>
    </row>
    <row r="72" s="4" customFormat="1" spans="1:16321">
      <c r="A72" s="5"/>
      <c r="B72" s="6"/>
      <c r="C72" s="7"/>
      <c r="D72" s="7"/>
      <c r="E72" s="1"/>
      <c r="F72" s="1"/>
      <c r="XCK72"/>
      <c r="XCL72"/>
      <c r="XCM72"/>
      <c r="XCN72" s="1"/>
      <c r="XCO72" s="1"/>
      <c r="XCP72" s="1"/>
      <c r="XCQ72" s="1"/>
      <c r="XCR72" s="1"/>
      <c r="XCS72" s="1"/>
    </row>
    <row r="73" s="4" customFormat="1" spans="1:16321">
      <c r="A73" s="5"/>
      <c r="B73" s="6"/>
      <c r="C73" s="7"/>
      <c r="D73" s="7"/>
      <c r="E73" s="1"/>
      <c r="F73" s="1"/>
      <c r="XCK73"/>
      <c r="XCL73"/>
      <c r="XCM73"/>
      <c r="XCN73" s="1"/>
      <c r="XCO73" s="1"/>
      <c r="XCP73" s="1"/>
      <c r="XCQ73" s="1"/>
      <c r="XCR73" s="1"/>
      <c r="XCS73" s="1"/>
    </row>
    <row r="74" s="4" customFormat="1" spans="1:16321">
      <c r="A74" s="5"/>
      <c r="B74" s="6"/>
      <c r="C74" s="7"/>
      <c r="D74" s="7"/>
      <c r="E74" s="1"/>
      <c r="F74" s="1"/>
      <c r="XCK74"/>
      <c r="XCL74"/>
      <c r="XCM74"/>
      <c r="XCN74" s="1"/>
      <c r="XCO74" s="1"/>
      <c r="XCP74" s="1"/>
      <c r="XCQ74" s="1"/>
      <c r="XCR74" s="1"/>
      <c r="XCS74" s="1"/>
    </row>
    <row r="75" s="4" customFormat="1" spans="1:16321">
      <c r="A75" s="5"/>
      <c r="B75" s="6"/>
      <c r="C75" s="7"/>
      <c r="D75" s="7"/>
      <c r="E75" s="1"/>
      <c r="F75" s="1"/>
      <c r="XCK75"/>
      <c r="XCL75"/>
      <c r="XCM75"/>
      <c r="XCN75" s="1"/>
      <c r="XCO75" s="1"/>
      <c r="XCP75" s="1"/>
      <c r="XCQ75" s="1"/>
      <c r="XCR75" s="1"/>
      <c r="XCS75" s="1"/>
    </row>
    <row r="76" s="4" customFormat="1" spans="1:16321">
      <c r="A76" s="5"/>
      <c r="B76" s="6"/>
      <c r="C76" s="7"/>
      <c r="D76" s="7"/>
      <c r="E76" s="1"/>
      <c r="F76" s="1"/>
      <c r="XCK76"/>
      <c r="XCL76"/>
      <c r="XCM76"/>
      <c r="XCN76" s="1"/>
      <c r="XCO76" s="1"/>
      <c r="XCP76" s="1"/>
      <c r="XCQ76" s="1"/>
      <c r="XCR76" s="1"/>
      <c r="XCS76" s="1"/>
    </row>
    <row r="77" s="4" customFormat="1" spans="1:16321">
      <c r="A77" s="5"/>
      <c r="B77" s="6"/>
      <c r="C77" s="7"/>
      <c r="D77" s="7"/>
      <c r="E77" s="1"/>
      <c r="F77" s="1"/>
      <c r="XCK77"/>
      <c r="XCL77"/>
      <c r="XCM77"/>
      <c r="XCN77" s="1"/>
      <c r="XCO77" s="1"/>
      <c r="XCP77" s="1"/>
      <c r="XCQ77" s="1"/>
      <c r="XCR77" s="1"/>
      <c r="XCS77" s="1"/>
    </row>
    <row r="78" s="4" customFormat="1" spans="1:16321">
      <c r="A78" s="5"/>
      <c r="B78" s="6"/>
      <c r="C78" s="7"/>
      <c r="D78" s="7"/>
      <c r="E78" s="1"/>
      <c r="F78" s="1"/>
      <c r="XCK78"/>
      <c r="XCL78"/>
      <c r="XCM78"/>
      <c r="XCN78" s="1"/>
      <c r="XCO78" s="1"/>
      <c r="XCP78" s="1"/>
      <c r="XCQ78" s="1"/>
      <c r="XCR78" s="1"/>
      <c r="XCS78" s="1"/>
    </row>
    <row r="79" s="4" customFormat="1" spans="1:16321">
      <c r="A79" s="5"/>
      <c r="B79" s="6"/>
      <c r="C79" s="7"/>
      <c r="D79" s="7"/>
      <c r="E79" s="1"/>
      <c r="F79" s="1"/>
      <c r="XCK79"/>
      <c r="XCL79"/>
      <c r="XCM79"/>
      <c r="XCN79" s="1"/>
      <c r="XCO79" s="1"/>
      <c r="XCP79" s="1"/>
      <c r="XCQ79" s="1"/>
      <c r="XCR79" s="1"/>
      <c r="XCS79" s="1"/>
    </row>
    <row r="80" s="4" customFormat="1" spans="1:16321">
      <c r="A80" s="5"/>
      <c r="B80" s="6"/>
      <c r="C80" s="7"/>
      <c r="D80" s="7"/>
      <c r="E80" s="1"/>
      <c r="F80" s="1"/>
      <c r="XCK80"/>
      <c r="XCL80"/>
      <c r="XCM80"/>
      <c r="XCN80" s="1"/>
      <c r="XCO80" s="1"/>
      <c r="XCP80" s="1"/>
      <c r="XCQ80" s="1"/>
      <c r="XCR80" s="1"/>
      <c r="XCS80" s="1"/>
    </row>
    <row r="81" s="4" customFormat="1" spans="1:16321">
      <c r="A81" s="5"/>
      <c r="B81" s="6"/>
      <c r="C81" s="7"/>
      <c r="D81" s="7"/>
      <c r="E81" s="1"/>
      <c r="F81" s="1"/>
      <c r="XCK81"/>
      <c r="XCL81"/>
      <c r="XCM81"/>
      <c r="XCN81" s="1"/>
      <c r="XCO81" s="1"/>
      <c r="XCP81" s="1"/>
      <c r="XCQ81" s="1"/>
      <c r="XCR81" s="1"/>
      <c r="XCS81" s="1"/>
    </row>
    <row r="82" s="4" customFormat="1" spans="1:16321">
      <c r="A82" s="5"/>
      <c r="B82" s="6"/>
      <c r="C82" s="7"/>
      <c r="D82" s="7"/>
      <c r="E82" s="1"/>
      <c r="F82" s="1"/>
      <c r="XCK82"/>
      <c r="XCL82"/>
      <c r="XCM82"/>
      <c r="XCN82" s="1"/>
      <c r="XCO82" s="1"/>
      <c r="XCP82" s="1"/>
      <c r="XCQ82" s="1"/>
      <c r="XCR82" s="1"/>
      <c r="XCS82" s="1"/>
    </row>
    <row r="83" s="4" customFormat="1" spans="1:16321">
      <c r="A83" s="5"/>
      <c r="B83" s="6"/>
      <c r="C83" s="7"/>
      <c r="D83" s="7"/>
      <c r="E83" s="1"/>
      <c r="F83" s="1"/>
      <c r="XCK83"/>
      <c r="XCL83"/>
      <c r="XCM83"/>
      <c r="XCN83" s="1"/>
      <c r="XCO83" s="1"/>
      <c r="XCP83" s="1"/>
      <c r="XCQ83" s="1"/>
      <c r="XCR83" s="1"/>
      <c r="XCS83" s="1"/>
    </row>
    <row r="84" s="4" customFormat="1" spans="1:16321">
      <c r="A84" s="5"/>
      <c r="B84" s="6"/>
      <c r="C84" s="7"/>
      <c r="D84" s="7"/>
      <c r="E84" s="1"/>
      <c r="F84" s="1"/>
      <c r="XCK84"/>
      <c r="XCL84"/>
      <c r="XCM84"/>
      <c r="XCN84" s="1"/>
      <c r="XCO84" s="1"/>
      <c r="XCP84" s="1"/>
      <c r="XCQ84" s="1"/>
      <c r="XCR84" s="1"/>
      <c r="XCS84" s="1"/>
    </row>
    <row r="85" s="4" customFormat="1" spans="1:16321">
      <c r="A85" s="5"/>
      <c r="B85" s="6"/>
      <c r="C85" s="7"/>
      <c r="D85" s="7"/>
      <c r="E85" s="1"/>
      <c r="F85" s="1"/>
      <c r="XCK85"/>
      <c r="XCL85"/>
      <c r="XCM85"/>
      <c r="XCN85" s="1"/>
      <c r="XCO85" s="1"/>
      <c r="XCP85" s="1"/>
      <c r="XCQ85" s="1"/>
      <c r="XCR85" s="1"/>
      <c r="XCS85" s="1"/>
    </row>
    <row r="86" s="4" customFormat="1" spans="1:16321">
      <c r="A86" s="5"/>
      <c r="B86" s="6"/>
      <c r="C86" s="7"/>
      <c r="D86" s="7"/>
      <c r="E86" s="1"/>
      <c r="F86" s="1"/>
      <c r="XCK86"/>
      <c r="XCL86"/>
      <c r="XCM86"/>
      <c r="XCN86" s="1"/>
      <c r="XCO86" s="1"/>
      <c r="XCP86" s="1"/>
      <c r="XCQ86" s="1"/>
      <c r="XCR86" s="1"/>
      <c r="XCS86" s="1"/>
    </row>
    <row r="87" s="4" customFormat="1" spans="1:16321">
      <c r="A87" s="5"/>
      <c r="B87" s="6"/>
      <c r="C87" s="7"/>
      <c r="D87" s="7"/>
      <c r="E87" s="1"/>
      <c r="F87" s="1"/>
      <c r="XCK87"/>
      <c r="XCL87"/>
      <c r="XCM87"/>
      <c r="XCN87" s="1"/>
      <c r="XCO87" s="1"/>
      <c r="XCP87" s="1"/>
      <c r="XCQ87" s="1"/>
      <c r="XCR87" s="1"/>
      <c r="XCS87" s="1"/>
    </row>
    <row r="88" s="4" customFormat="1" spans="1:16321">
      <c r="A88" s="5"/>
      <c r="B88" s="6"/>
      <c r="C88" s="7"/>
      <c r="D88" s="7"/>
      <c r="E88" s="1"/>
      <c r="F88" s="1"/>
      <c r="XCK88"/>
      <c r="XCL88"/>
      <c r="XCM88"/>
      <c r="XCN88" s="1"/>
      <c r="XCO88" s="1"/>
      <c r="XCP88" s="1"/>
      <c r="XCQ88" s="1"/>
      <c r="XCR88" s="1"/>
      <c r="XCS88" s="1"/>
    </row>
    <row r="89" s="4" customFormat="1" spans="1:16321">
      <c r="A89" s="5"/>
      <c r="B89" s="6"/>
      <c r="C89" s="7"/>
      <c r="D89" s="7"/>
      <c r="E89" s="1"/>
      <c r="F89" s="1"/>
      <c r="XCK89"/>
      <c r="XCL89"/>
      <c r="XCM89"/>
      <c r="XCN89" s="1"/>
      <c r="XCO89" s="1"/>
      <c r="XCP89" s="1"/>
      <c r="XCQ89" s="1"/>
      <c r="XCR89" s="1"/>
      <c r="XCS89" s="1"/>
    </row>
    <row r="90" s="4" customFormat="1" spans="1:16321">
      <c r="A90" s="5"/>
      <c r="B90" s="6"/>
      <c r="C90" s="7"/>
      <c r="D90" s="7"/>
      <c r="E90" s="1"/>
      <c r="F90" s="1"/>
      <c r="XCK90"/>
      <c r="XCL90"/>
      <c r="XCM90"/>
      <c r="XCN90" s="1"/>
      <c r="XCO90" s="1"/>
      <c r="XCP90" s="1"/>
      <c r="XCQ90" s="1"/>
      <c r="XCR90" s="1"/>
      <c r="XCS90" s="1"/>
    </row>
    <row r="91" s="4" customFormat="1" spans="1:16321">
      <c r="A91" s="5"/>
      <c r="B91" s="6"/>
      <c r="C91" s="7"/>
      <c r="D91" s="7"/>
      <c r="E91" s="1"/>
      <c r="F91" s="1"/>
      <c r="XCK91"/>
      <c r="XCL91"/>
      <c r="XCM91"/>
      <c r="XCN91" s="1"/>
      <c r="XCO91" s="1"/>
      <c r="XCP91" s="1"/>
      <c r="XCQ91" s="1"/>
      <c r="XCR91" s="1"/>
      <c r="XCS91" s="1"/>
    </row>
    <row r="92" s="4" customFormat="1" spans="1:16321">
      <c r="A92" s="5"/>
      <c r="B92" s="6"/>
      <c r="C92" s="7"/>
      <c r="D92" s="7"/>
      <c r="E92" s="1"/>
      <c r="F92" s="1"/>
      <c r="XCK92"/>
      <c r="XCL92"/>
      <c r="XCM92"/>
      <c r="XCN92" s="1"/>
      <c r="XCO92" s="1"/>
      <c r="XCP92" s="1"/>
      <c r="XCQ92" s="1"/>
      <c r="XCR92" s="1"/>
      <c r="XCS92" s="1"/>
    </row>
    <row r="93" s="4" customFormat="1" spans="1:16321">
      <c r="A93" s="5"/>
      <c r="B93" s="6"/>
      <c r="C93" s="7"/>
      <c r="D93" s="7"/>
      <c r="E93" s="1"/>
      <c r="F93" s="1"/>
      <c r="XCK93"/>
      <c r="XCL93"/>
      <c r="XCM93"/>
      <c r="XCN93" s="1"/>
      <c r="XCO93" s="1"/>
      <c r="XCP93" s="1"/>
      <c r="XCQ93" s="1"/>
      <c r="XCR93" s="1"/>
      <c r="XCS93" s="1"/>
    </row>
    <row r="94" s="4" customFormat="1" spans="1:16321">
      <c r="A94" s="5"/>
      <c r="B94" s="6"/>
      <c r="C94" s="7"/>
      <c r="D94" s="7"/>
      <c r="E94" s="1"/>
      <c r="F94" s="1"/>
      <c r="XCK94"/>
      <c r="XCL94"/>
      <c r="XCM94"/>
      <c r="XCN94" s="1"/>
      <c r="XCO94" s="1"/>
      <c r="XCP94" s="1"/>
      <c r="XCQ94" s="1"/>
      <c r="XCR94" s="1"/>
      <c r="XCS94" s="1"/>
    </row>
    <row r="95" s="4" customFormat="1" spans="1:16321">
      <c r="A95" s="5"/>
      <c r="B95" s="6"/>
      <c r="C95" s="7"/>
      <c r="D95" s="7"/>
      <c r="E95" s="1"/>
      <c r="F95" s="1"/>
      <c r="XCK95"/>
      <c r="XCL95"/>
      <c r="XCM95"/>
      <c r="XCN95" s="1"/>
      <c r="XCO95" s="1"/>
      <c r="XCP95" s="1"/>
      <c r="XCQ95" s="1"/>
      <c r="XCR95" s="1"/>
      <c r="XCS95" s="1"/>
    </row>
    <row r="96" s="4" customFormat="1" spans="1:16321">
      <c r="A96" s="5"/>
      <c r="B96" s="6"/>
      <c r="C96" s="7"/>
      <c r="D96" s="7"/>
      <c r="E96" s="1"/>
      <c r="F96" s="1"/>
      <c r="XCK96"/>
      <c r="XCL96"/>
      <c r="XCM96"/>
      <c r="XCN96" s="1"/>
      <c r="XCO96" s="1"/>
      <c r="XCP96" s="1"/>
      <c r="XCQ96" s="1"/>
      <c r="XCR96" s="1"/>
      <c r="XCS96" s="1"/>
    </row>
    <row r="97" s="4" customFormat="1" spans="1:16321">
      <c r="A97" s="5"/>
      <c r="B97" s="6"/>
      <c r="C97" s="7"/>
      <c r="D97" s="7"/>
      <c r="E97" s="1"/>
      <c r="F97" s="1"/>
      <c r="XCK97"/>
      <c r="XCL97"/>
      <c r="XCM97"/>
      <c r="XCN97" s="1"/>
      <c r="XCO97" s="1"/>
      <c r="XCP97" s="1"/>
      <c r="XCQ97" s="1"/>
      <c r="XCR97" s="1"/>
      <c r="XCS97" s="1"/>
    </row>
    <row r="98" s="4" customFormat="1" spans="1:16321">
      <c r="A98" s="5"/>
      <c r="B98" s="6"/>
      <c r="C98" s="7"/>
      <c r="D98" s="7"/>
      <c r="E98" s="1"/>
      <c r="F98" s="1"/>
      <c r="XCK98"/>
      <c r="XCL98"/>
      <c r="XCM98"/>
      <c r="XCN98" s="1"/>
      <c r="XCO98" s="1"/>
      <c r="XCP98" s="1"/>
      <c r="XCQ98" s="1"/>
      <c r="XCR98" s="1"/>
      <c r="XCS98" s="1"/>
    </row>
    <row r="99" s="4" customFormat="1" spans="1:16321">
      <c r="A99" s="5"/>
      <c r="B99" s="6"/>
      <c r="C99" s="7"/>
      <c r="D99" s="7"/>
      <c r="E99" s="1"/>
      <c r="F99" s="1"/>
      <c r="XCK99"/>
      <c r="XCL99"/>
      <c r="XCM99"/>
      <c r="XCN99" s="1"/>
      <c r="XCO99" s="1"/>
      <c r="XCP99" s="1"/>
      <c r="XCQ99" s="1"/>
      <c r="XCR99" s="1"/>
      <c r="XCS99" s="1"/>
    </row>
    <row r="100" s="4" customFormat="1" spans="1:16321">
      <c r="A100" s="5"/>
      <c r="B100" s="6"/>
      <c r="C100" s="7"/>
      <c r="D100" s="7"/>
      <c r="E100" s="1"/>
      <c r="F100" s="1"/>
      <c r="XCK100"/>
      <c r="XCL100"/>
      <c r="XCM100"/>
      <c r="XCN100" s="1"/>
      <c r="XCO100" s="1"/>
      <c r="XCP100" s="1"/>
      <c r="XCQ100" s="1"/>
      <c r="XCR100" s="1"/>
      <c r="XCS100" s="1"/>
    </row>
    <row r="101" s="4" customFormat="1" spans="1:16321">
      <c r="A101" s="5"/>
      <c r="B101" s="6"/>
      <c r="C101" s="7"/>
      <c r="D101" s="7"/>
      <c r="E101" s="1"/>
      <c r="F101" s="1"/>
      <c r="XCK101"/>
      <c r="XCL101"/>
      <c r="XCM101"/>
      <c r="XCN101" s="1"/>
      <c r="XCO101" s="1"/>
      <c r="XCP101" s="1"/>
      <c r="XCQ101" s="1"/>
      <c r="XCR101" s="1"/>
      <c r="XCS101" s="1"/>
    </row>
    <row r="102" s="4" customFormat="1" spans="1:16321">
      <c r="A102" s="5"/>
      <c r="B102" s="6"/>
      <c r="C102" s="7"/>
      <c r="D102" s="7"/>
      <c r="E102" s="1"/>
      <c r="F102" s="1"/>
      <c r="XCK102"/>
      <c r="XCL102"/>
      <c r="XCM102"/>
      <c r="XCN102" s="1"/>
      <c r="XCO102" s="1"/>
      <c r="XCP102" s="1"/>
      <c r="XCQ102" s="1"/>
      <c r="XCR102" s="1"/>
      <c r="XCS102" s="1"/>
    </row>
    <row r="103" s="4" customFormat="1" spans="1:16321">
      <c r="A103" s="5"/>
      <c r="B103" s="6"/>
      <c r="C103" s="7"/>
      <c r="D103" s="7"/>
      <c r="E103" s="1"/>
      <c r="F103" s="1"/>
      <c r="XCK103"/>
      <c r="XCL103"/>
      <c r="XCM103"/>
      <c r="XCN103" s="1"/>
      <c r="XCO103" s="1"/>
      <c r="XCP103" s="1"/>
      <c r="XCQ103" s="1"/>
      <c r="XCR103" s="1"/>
      <c r="XCS103" s="1"/>
    </row>
    <row r="104" s="4" customFormat="1" spans="1:16321">
      <c r="A104" s="5"/>
      <c r="B104" s="6"/>
      <c r="C104" s="7"/>
      <c r="D104" s="7"/>
      <c r="E104" s="1"/>
      <c r="F104" s="1"/>
      <c r="XCK104"/>
      <c r="XCL104"/>
      <c r="XCM104"/>
      <c r="XCN104" s="1"/>
      <c r="XCO104" s="1"/>
      <c r="XCP104" s="1"/>
      <c r="XCQ104" s="1"/>
      <c r="XCR104" s="1"/>
      <c r="XCS104" s="1"/>
    </row>
    <row r="105" s="4" customFormat="1" spans="1:16321">
      <c r="A105" s="5"/>
      <c r="B105" s="6"/>
      <c r="C105" s="7"/>
      <c r="D105" s="7"/>
      <c r="E105" s="1"/>
      <c r="F105" s="1"/>
      <c r="XCK105"/>
      <c r="XCL105"/>
      <c r="XCM105"/>
      <c r="XCN105" s="1"/>
      <c r="XCO105" s="1"/>
      <c r="XCP105" s="1"/>
      <c r="XCQ105" s="1"/>
      <c r="XCR105" s="1"/>
      <c r="XCS105" s="1"/>
    </row>
    <row r="106" s="4" customFormat="1" spans="1:16321">
      <c r="A106" s="5"/>
      <c r="B106" s="6"/>
      <c r="C106" s="7"/>
      <c r="D106" s="7"/>
      <c r="E106" s="1"/>
      <c r="F106" s="1"/>
      <c r="XCK106"/>
      <c r="XCL106"/>
      <c r="XCM106"/>
      <c r="XCN106" s="1"/>
      <c r="XCO106" s="1"/>
      <c r="XCP106" s="1"/>
      <c r="XCQ106" s="1"/>
      <c r="XCR106" s="1"/>
      <c r="XCS106" s="1"/>
    </row>
    <row r="107" s="4" customFormat="1" spans="1:16321">
      <c r="A107" s="5"/>
      <c r="B107" s="6"/>
      <c r="C107" s="7"/>
      <c r="D107" s="7"/>
      <c r="E107" s="1"/>
      <c r="F107" s="1"/>
      <c r="XCK107"/>
      <c r="XCL107"/>
      <c r="XCM107"/>
      <c r="XCN107" s="1"/>
      <c r="XCO107" s="1"/>
      <c r="XCP107" s="1"/>
      <c r="XCQ107" s="1"/>
      <c r="XCR107" s="1"/>
      <c r="XCS107" s="1"/>
    </row>
    <row r="108" s="4" customFormat="1" spans="1:16321">
      <c r="A108" s="5"/>
      <c r="B108" s="6"/>
      <c r="C108" s="7"/>
      <c r="D108" s="7"/>
      <c r="E108" s="1"/>
      <c r="F108" s="1"/>
      <c r="XCK108"/>
      <c r="XCL108"/>
      <c r="XCM108"/>
      <c r="XCN108" s="1"/>
      <c r="XCO108" s="1"/>
      <c r="XCP108" s="1"/>
      <c r="XCQ108" s="1"/>
      <c r="XCR108" s="1"/>
      <c r="XCS108" s="1"/>
    </row>
    <row r="109" s="4" customFormat="1" spans="1:16321">
      <c r="A109" s="5"/>
      <c r="B109" s="6"/>
      <c r="C109" s="7"/>
      <c r="D109" s="7"/>
      <c r="E109" s="1"/>
      <c r="F109" s="1"/>
      <c r="XCK109"/>
      <c r="XCL109"/>
      <c r="XCM109"/>
      <c r="XCN109" s="1"/>
      <c r="XCO109" s="1"/>
      <c r="XCP109" s="1"/>
      <c r="XCQ109" s="1"/>
      <c r="XCR109" s="1"/>
      <c r="XCS109" s="1"/>
    </row>
    <row r="110" s="4" customFormat="1" spans="1:16321">
      <c r="A110" s="5"/>
      <c r="B110" s="6"/>
      <c r="C110" s="7"/>
      <c r="D110" s="7"/>
      <c r="E110" s="1"/>
      <c r="F110" s="1"/>
      <c r="XCK110"/>
      <c r="XCL110"/>
      <c r="XCM110"/>
      <c r="XCN110" s="1"/>
      <c r="XCO110" s="1"/>
      <c r="XCP110" s="1"/>
      <c r="XCQ110" s="1"/>
      <c r="XCR110" s="1"/>
      <c r="XCS110" s="1"/>
    </row>
    <row r="111" s="4" customFormat="1" spans="1:16321">
      <c r="A111" s="5"/>
      <c r="B111" s="6"/>
      <c r="C111" s="7"/>
      <c r="D111" s="7"/>
      <c r="E111" s="1"/>
      <c r="F111" s="1"/>
      <c r="XCK111"/>
      <c r="XCL111"/>
      <c r="XCM111"/>
      <c r="XCN111" s="1"/>
      <c r="XCO111" s="1"/>
      <c r="XCP111" s="1"/>
      <c r="XCQ111" s="1"/>
      <c r="XCR111" s="1"/>
      <c r="XCS111" s="1"/>
    </row>
    <row r="112" s="4" customFormat="1" spans="1:16321">
      <c r="A112" s="5"/>
      <c r="B112" s="6"/>
      <c r="C112" s="7"/>
      <c r="D112" s="7"/>
      <c r="E112" s="1"/>
      <c r="F112" s="1"/>
      <c r="XCK112"/>
      <c r="XCL112"/>
      <c r="XCM112"/>
      <c r="XCN112" s="1"/>
      <c r="XCO112" s="1"/>
      <c r="XCP112" s="1"/>
      <c r="XCQ112" s="1"/>
      <c r="XCR112" s="1"/>
      <c r="XCS112" s="1"/>
    </row>
    <row r="113" s="4" customFormat="1" spans="1:16321">
      <c r="A113" s="5"/>
      <c r="B113" s="6"/>
      <c r="C113" s="7"/>
      <c r="D113" s="7"/>
      <c r="E113" s="1"/>
      <c r="F113" s="1"/>
      <c r="XCK113"/>
      <c r="XCL113"/>
      <c r="XCM113"/>
      <c r="XCN113" s="1"/>
      <c r="XCO113" s="1"/>
      <c r="XCP113" s="1"/>
      <c r="XCQ113" s="1"/>
      <c r="XCR113" s="1"/>
      <c r="XCS113" s="1"/>
    </row>
    <row r="114" s="4" customFormat="1" spans="1:16321">
      <c r="A114" s="5"/>
      <c r="B114" s="6"/>
      <c r="C114" s="7"/>
      <c r="D114" s="7"/>
      <c r="E114" s="1"/>
      <c r="F114" s="1"/>
      <c r="XCK114"/>
      <c r="XCL114"/>
      <c r="XCM114"/>
      <c r="XCN114" s="1"/>
      <c r="XCO114" s="1"/>
      <c r="XCP114" s="1"/>
      <c r="XCQ114" s="1"/>
      <c r="XCR114" s="1"/>
      <c r="XCS114" s="1"/>
    </row>
    <row r="115" s="4" customFormat="1" spans="1:16321">
      <c r="A115" s="5"/>
      <c r="B115" s="6"/>
      <c r="C115" s="7"/>
      <c r="D115" s="7"/>
      <c r="E115" s="1"/>
      <c r="F115" s="1"/>
      <c r="XCK115"/>
      <c r="XCL115"/>
      <c r="XCM115"/>
      <c r="XCN115" s="1"/>
      <c r="XCO115" s="1"/>
      <c r="XCP115" s="1"/>
      <c r="XCQ115" s="1"/>
      <c r="XCR115" s="1"/>
      <c r="XCS115" s="1"/>
    </row>
    <row r="116" s="4" customFormat="1" spans="1:16321">
      <c r="A116" s="5"/>
      <c r="B116" s="6"/>
      <c r="C116" s="7"/>
      <c r="D116" s="7"/>
      <c r="E116" s="1"/>
      <c r="F116" s="1"/>
      <c r="XCK116"/>
      <c r="XCL116"/>
      <c r="XCM116"/>
      <c r="XCN116" s="1"/>
      <c r="XCO116" s="1"/>
      <c r="XCP116" s="1"/>
      <c r="XCQ116" s="1"/>
      <c r="XCR116" s="1"/>
      <c r="XCS116" s="1"/>
    </row>
    <row r="117" s="4" customFormat="1" spans="1:16321">
      <c r="A117" s="5"/>
      <c r="B117" s="6"/>
      <c r="C117" s="7"/>
      <c r="D117" s="7"/>
      <c r="E117" s="1"/>
      <c r="F117" s="1"/>
      <c r="XCK117"/>
      <c r="XCL117"/>
      <c r="XCM117"/>
      <c r="XCN117" s="1"/>
      <c r="XCO117" s="1"/>
      <c r="XCP117" s="1"/>
      <c r="XCQ117" s="1"/>
      <c r="XCR117" s="1"/>
      <c r="XCS117" s="1"/>
    </row>
    <row r="118" s="4" customFormat="1" spans="1:16321">
      <c r="A118" s="5"/>
      <c r="B118" s="6"/>
      <c r="C118" s="7"/>
      <c r="D118" s="7"/>
      <c r="E118" s="1"/>
      <c r="F118" s="1"/>
      <c r="XCK118"/>
      <c r="XCL118"/>
      <c r="XCM118"/>
      <c r="XCN118" s="1"/>
      <c r="XCO118" s="1"/>
      <c r="XCP118" s="1"/>
      <c r="XCQ118" s="1"/>
      <c r="XCR118" s="1"/>
      <c r="XCS118" s="1"/>
    </row>
    <row r="119" s="4" customFormat="1" spans="1:16321">
      <c r="A119" s="5"/>
      <c r="B119" s="6"/>
      <c r="C119" s="7"/>
      <c r="D119" s="7"/>
      <c r="E119" s="1"/>
      <c r="F119" s="1"/>
      <c r="XCK119"/>
      <c r="XCL119"/>
      <c r="XCM119"/>
      <c r="XCN119" s="1"/>
      <c r="XCO119" s="1"/>
      <c r="XCP119" s="1"/>
      <c r="XCQ119" s="1"/>
      <c r="XCR119" s="1"/>
      <c r="XCS119" s="1"/>
    </row>
    <row r="120" s="4" customFormat="1" spans="1:16321">
      <c r="A120" s="5"/>
      <c r="B120" s="6"/>
      <c r="C120" s="7"/>
      <c r="D120" s="7"/>
      <c r="E120" s="1"/>
      <c r="F120" s="1"/>
      <c r="XCK120"/>
      <c r="XCL120"/>
      <c r="XCM120"/>
      <c r="XCN120" s="1"/>
      <c r="XCO120" s="1"/>
      <c r="XCP120" s="1"/>
      <c r="XCQ120" s="1"/>
      <c r="XCR120" s="1"/>
      <c r="XCS120" s="1"/>
    </row>
    <row r="121" s="4" customFormat="1" spans="1:16321">
      <c r="A121" s="5"/>
      <c r="B121" s="6"/>
      <c r="C121" s="7"/>
      <c r="D121" s="7"/>
      <c r="E121" s="1"/>
      <c r="F121" s="1"/>
      <c r="XCK121"/>
      <c r="XCL121"/>
      <c r="XCM121"/>
      <c r="XCN121" s="1"/>
      <c r="XCO121" s="1"/>
      <c r="XCP121" s="1"/>
      <c r="XCQ121" s="1"/>
      <c r="XCR121" s="1"/>
      <c r="XCS121" s="1"/>
    </row>
    <row r="122" s="4" customFormat="1" spans="1:16321">
      <c r="A122" s="5"/>
      <c r="B122" s="6"/>
      <c r="C122" s="7"/>
      <c r="D122" s="7"/>
      <c r="E122" s="1"/>
      <c r="F122" s="1"/>
      <c r="XCK122"/>
      <c r="XCL122"/>
      <c r="XCM122"/>
      <c r="XCN122" s="1"/>
      <c r="XCO122" s="1"/>
      <c r="XCP122" s="1"/>
      <c r="XCQ122" s="1"/>
      <c r="XCR122" s="1"/>
      <c r="XCS122" s="1"/>
    </row>
    <row r="123" s="4" customFormat="1" spans="1:16321">
      <c r="A123" s="5"/>
      <c r="B123" s="6"/>
      <c r="C123" s="7"/>
      <c r="D123" s="7"/>
      <c r="E123" s="1"/>
      <c r="F123" s="1"/>
      <c r="XCK123"/>
      <c r="XCL123"/>
      <c r="XCM123"/>
      <c r="XCN123" s="1"/>
      <c r="XCO123" s="1"/>
      <c r="XCP123" s="1"/>
      <c r="XCQ123" s="1"/>
      <c r="XCR123" s="1"/>
      <c r="XCS123" s="1"/>
    </row>
    <row r="124" s="4" customFormat="1" spans="1:16321">
      <c r="A124" s="5"/>
      <c r="B124" s="6"/>
      <c r="C124" s="7"/>
      <c r="D124" s="7"/>
      <c r="E124" s="1"/>
      <c r="F124" s="1"/>
      <c r="XCK124"/>
      <c r="XCL124"/>
      <c r="XCM124"/>
      <c r="XCN124" s="1"/>
      <c r="XCO124" s="1"/>
      <c r="XCP124" s="1"/>
      <c r="XCQ124" s="1"/>
      <c r="XCR124" s="1"/>
      <c r="XCS124" s="1"/>
    </row>
    <row r="125" s="4" customFormat="1" spans="1:16321">
      <c r="A125" s="5"/>
      <c r="B125" s="6"/>
      <c r="C125" s="7"/>
      <c r="D125" s="7"/>
      <c r="E125" s="1"/>
      <c r="F125" s="1"/>
      <c r="XCK125"/>
      <c r="XCL125"/>
      <c r="XCM125"/>
      <c r="XCN125" s="1"/>
      <c r="XCO125" s="1"/>
      <c r="XCP125" s="1"/>
      <c r="XCQ125" s="1"/>
      <c r="XCR125" s="1"/>
      <c r="XCS125" s="1"/>
    </row>
    <row r="126" s="4" customFormat="1" spans="1:16321">
      <c r="A126" s="5"/>
      <c r="B126" s="6"/>
      <c r="C126" s="7"/>
      <c r="D126" s="7"/>
      <c r="E126" s="1"/>
      <c r="F126" s="1"/>
      <c r="XCK126"/>
      <c r="XCL126"/>
      <c r="XCM126"/>
      <c r="XCN126" s="1"/>
      <c r="XCO126" s="1"/>
      <c r="XCP126" s="1"/>
      <c r="XCQ126" s="1"/>
      <c r="XCR126" s="1"/>
      <c r="XCS126" s="1"/>
    </row>
    <row r="127" s="4" customFormat="1" spans="1:16321">
      <c r="A127" s="5"/>
      <c r="B127" s="6"/>
      <c r="C127" s="7"/>
      <c r="D127" s="7"/>
      <c r="E127" s="1"/>
      <c r="F127" s="1"/>
      <c r="XCK127"/>
      <c r="XCL127"/>
      <c r="XCM127"/>
      <c r="XCN127" s="1"/>
      <c r="XCO127" s="1"/>
      <c r="XCP127" s="1"/>
      <c r="XCQ127" s="1"/>
      <c r="XCR127" s="1"/>
      <c r="XCS127" s="1"/>
    </row>
    <row r="128" s="4" customFormat="1" spans="1:16321">
      <c r="A128" s="5"/>
      <c r="B128" s="6"/>
      <c r="C128" s="7"/>
      <c r="D128" s="7"/>
      <c r="E128" s="1"/>
      <c r="F128" s="1"/>
      <c r="XCK128"/>
      <c r="XCL128"/>
      <c r="XCM128"/>
      <c r="XCN128" s="1"/>
      <c r="XCO128" s="1"/>
      <c r="XCP128" s="1"/>
      <c r="XCQ128" s="1"/>
      <c r="XCR128" s="1"/>
      <c r="XCS128" s="1"/>
    </row>
  </sheetData>
  <mergeCells count="3">
    <mergeCell ref="A1:F1"/>
    <mergeCell ref="A2:F2"/>
    <mergeCell ref="A15:B15"/>
  </mergeCells>
  <pageMargins left="0.75" right="0.75" top="1" bottom="1" header="0.5" footer="0.5"/>
  <headerFooter/>
  <drawing r:id="rId2"/>
  <legacyDrawing r:id="rId3"/>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XCI128"/>
  <sheetViews>
    <sheetView workbookViewId="0">
      <pane xSplit="2" ySplit="3" topLeftCell="C4" activePane="bottomRight" state="frozen"/>
      <selection/>
      <selection pane="topRight"/>
      <selection pane="bottomLeft"/>
      <selection pane="bottomRight" activeCell="AB33" sqref="AB33:AB3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9" width="9" style="1"/>
    <col min="10" max="10" width="2.625" style="1" customWidth="1"/>
    <col min="11" max="12" width="9" style="1"/>
    <col min="13" max="13" width="2.625" style="1" customWidth="1"/>
    <col min="14" max="15" width="9" style="1"/>
    <col min="16" max="16" width="2.75" style="1" customWidth="1"/>
    <col min="17" max="18" width="9" style="1"/>
    <col min="19" max="19" width="2.125" style="1" customWidth="1"/>
    <col min="20" max="21" width="9" style="1"/>
    <col min="22" max="22" width="4.375" style="1" customWidth="1"/>
    <col min="23" max="16302" width="9" style="1"/>
    <col min="16306" max="16384" width="9" style="1"/>
  </cols>
  <sheetData>
    <row r="1" s="1" customFormat="1" ht="17" customHeight="1" spans="1:6">
      <c r="A1" s="7"/>
      <c r="B1" s="8"/>
      <c r="C1" s="7"/>
      <c r="D1" s="7"/>
      <c r="E1" s="7"/>
      <c r="F1" s="7"/>
    </row>
    <row r="2" s="1" customFormat="1" ht="39.15" customHeight="1" spans="1:6">
      <c r="A2" s="9" t="s">
        <v>852</v>
      </c>
      <c r="B2" s="10"/>
      <c r="C2" s="11"/>
      <c r="D2" s="11"/>
      <c r="E2" s="11"/>
      <c r="F2" s="11"/>
    </row>
    <row r="3" s="2" customFormat="1" ht="28.75" customHeight="1" spans="1:27">
      <c r="A3" s="12" t="s">
        <v>1</v>
      </c>
      <c r="B3" s="13" t="s">
        <v>2</v>
      </c>
      <c r="C3" s="14" t="s">
        <v>3</v>
      </c>
      <c r="D3" s="14" t="s">
        <v>4</v>
      </c>
      <c r="E3" s="12" t="s">
        <v>5</v>
      </c>
      <c r="F3" s="12" t="s">
        <v>6</v>
      </c>
      <c r="H3" s="33">
        <v>1</v>
      </c>
      <c r="I3" s="35" t="s">
        <v>853</v>
      </c>
      <c r="K3" s="33">
        <v>2</v>
      </c>
      <c r="L3" s="35" t="s">
        <v>853</v>
      </c>
      <c r="N3" s="33">
        <v>3</v>
      </c>
      <c r="O3" s="35" t="s">
        <v>854</v>
      </c>
      <c r="Q3" s="33">
        <v>4</v>
      </c>
      <c r="R3" s="35" t="s">
        <v>855</v>
      </c>
      <c r="T3" s="33">
        <v>5</v>
      </c>
      <c r="U3" s="35" t="s">
        <v>856</v>
      </c>
      <c r="W3" s="33">
        <v>6</v>
      </c>
      <c r="X3" s="35" t="s">
        <v>857</v>
      </c>
      <c r="Z3" s="39" t="s">
        <v>858</v>
      </c>
      <c r="AA3" s="35" t="s">
        <v>859</v>
      </c>
    </row>
    <row r="4" s="3" customFormat="1" ht="33" customHeight="1" spans="1:27">
      <c r="A4" s="15">
        <v>1</v>
      </c>
      <c r="B4" s="16" t="s">
        <v>853</v>
      </c>
      <c r="C4" s="17">
        <f>5*80</f>
        <v>400</v>
      </c>
      <c r="D4" s="18"/>
      <c r="E4" s="19"/>
      <c r="F4" s="20" t="s">
        <v>860</v>
      </c>
      <c r="H4" s="34" t="s">
        <v>52</v>
      </c>
      <c r="I4" s="34" t="s">
        <v>54</v>
      </c>
      <c r="K4" s="34" t="s">
        <v>52</v>
      </c>
      <c r="L4" s="34" t="s">
        <v>234</v>
      </c>
      <c r="N4" s="34" t="s">
        <v>52</v>
      </c>
      <c r="O4" s="34" t="s">
        <v>54</v>
      </c>
      <c r="Q4" s="34" t="s">
        <v>52</v>
      </c>
      <c r="R4" s="34" t="s">
        <v>54</v>
      </c>
      <c r="T4" s="34" t="s">
        <v>52</v>
      </c>
      <c r="U4" s="34" t="s">
        <v>234</v>
      </c>
      <c r="W4" s="34" t="s">
        <v>52</v>
      </c>
      <c r="X4" s="34" t="s">
        <v>234</v>
      </c>
      <c r="Z4" s="34" t="s">
        <v>52</v>
      </c>
      <c r="AA4" s="34" t="s">
        <v>226</v>
      </c>
    </row>
    <row r="5" s="3" customFormat="1" ht="40.75" customHeight="1" spans="1:27">
      <c r="A5" s="15">
        <v>2</v>
      </c>
      <c r="B5" s="16" t="s">
        <v>853</v>
      </c>
      <c r="C5" s="17"/>
      <c r="D5" s="18">
        <v>-150</v>
      </c>
      <c r="E5" s="19" t="s">
        <v>861</v>
      </c>
      <c r="F5" s="20"/>
      <c r="H5" s="3" t="s">
        <v>108</v>
      </c>
      <c r="I5" s="3">
        <v>50</v>
      </c>
      <c r="K5" s="3" t="s">
        <v>448</v>
      </c>
      <c r="L5" s="3">
        <v>-50</v>
      </c>
      <c r="N5" s="3" t="s">
        <v>400</v>
      </c>
      <c r="O5" s="3">
        <v>350</v>
      </c>
      <c r="Q5" s="3" t="s">
        <v>108</v>
      </c>
      <c r="R5" s="3">
        <v>600</v>
      </c>
      <c r="T5" s="3" t="s">
        <v>462</v>
      </c>
      <c r="U5" s="3">
        <v>-50</v>
      </c>
      <c r="W5" s="3" t="s">
        <v>96</v>
      </c>
      <c r="X5" s="3">
        <v>-50</v>
      </c>
      <c r="Z5" s="3" t="s">
        <v>462</v>
      </c>
      <c r="AA5" s="3">
        <v>0</v>
      </c>
    </row>
    <row r="6" s="3" customFormat="1" ht="40.75" customHeight="1" spans="1:27">
      <c r="A6" s="15">
        <v>3</v>
      </c>
      <c r="B6" s="16" t="s">
        <v>854</v>
      </c>
      <c r="C6" s="17">
        <v>800</v>
      </c>
      <c r="D6" s="18"/>
      <c r="E6" s="19"/>
      <c r="F6" s="20" t="s">
        <v>862</v>
      </c>
      <c r="H6" s="3" t="s">
        <v>105</v>
      </c>
      <c r="I6" s="3">
        <v>50</v>
      </c>
      <c r="K6" s="3" t="s">
        <v>438</v>
      </c>
      <c r="L6" s="3">
        <v>-100</v>
      </c>
      <c r="N6" s="3" t="s">
        <v>246</v>
      </c>
      <c r="O6" s="3">
        <v>100</v>
      </c>
      <c r="Q6" s="3" t="s">
        <v>750</v>
      </c>
      <c r="R6" s="3">
        <v>280</v>
      </c>
      <c r="T6" s="3" t="s">
        <v>81</v>
      </c>
      <c r="U6" s="3">
        <v>-10</v>
      </c>
      <c r="W6" s="3" t="s">
        <v>91</v>
      </c>
      <c r="X6" s="3">
        <v>-50</v>
      </c>
      <c r="Z6" s="3" t="s">
        <v>246</v>
      </c>
      <c r="AA6" s="3">
        <v>100</v>
      </c>
    </row>
    <row r="7" s="3" customFormat="1" ht="54" customHeight="1" spans="1:27">
      <c r="A7" s="15">
        <v>4</v>
      </c>
      <c r="B7" s="16" t="s">
        <v>863</v>
      </c>
      <c r="C7" s="17">
        <v>1200</v>
      </c>
      <c r="D7" s="18"/>
      <c r="E7" s="19"/>
      <c r="F7" s="20" t="s">
        <v>864</v>
      </c>
      <c r="H7" s="3" t="s">
        <v>106</v>
      </c>
      <c r="I7" s="3">
        <v>50</v>
      </c>
      <c r="L7" s="3">
        <f>SUM(L5:L6)</f>
        <v>-150</v>
      </c>
      <c r="N7" s="3" t="s">
        <v>634</v>
      </c>
      <c r="O7" s="3">
        <v>50</v>
      </c>
      <c r="Q7" s="3" t="s">
        <v>105</v>
      </c>
      <c r="R7" s="3">
        <v>280</v>
      </c>
      <c r="T7" s="3" t="s">
        <v>210</v>
      </c>
      <c r="U7" s="3">
        <v>-10</v>
      </c>
      <c r="W7" s="3" t="s">
        <v>94</v>
      </c>
      <c r="X7" s="3">
        <v>-50</v>
      </c>
      <c r="Z7" s="3" t="s">
        <v>94</v>
      </c>
      <c r="AA7" s="3">
        <v>-50</v>
      </c>
    </row>
    <row r="8" s="3" customFormat="1" ht="40.75" customHeight="1" spans="1:27">
      <c r="A8" s="15">
        <v>5</v>
      </c>
      <c r="B8" s="16" t="s">
        <v>856</v>
      </c>
      <c r="C8" s="17"/>
      <c r="D8" s="18">
        <v>-70</v>
      </c>
      <c r="E8" s="19" t="s">
        <v>865</v>
      </c>
      <c r="F8" s="20"/>
      <c r="H8" s="3" t="s">
        <v>88</v>
      </c>
      <c r="I8" s="3">
        <v>50</v>
      </c>
      <c r="N8" s="3" t="s">
        <v>462</v>
      </c>
      <c r="O8" s="3">
        <v>50</v>
      </c>
      <c r="Q8" s="3" t="s">
        <v>747</v>
      </c>
      <c r="R8" s="3">
        <v>40</v>
      </c>
      <c r="U8" s="3">
        <f>SUM(U5:U7)</f>
        <v>-70</v>
      </c>
      <c r="W8" s="3" t="s">
        <v>95</v>
      </c>
      <c r="X8" s="3">
        <v>-50</v>
      </c>
      <c r="Z8" s="3" t="s">
        <v>91</v>
      </c>
      <c r="AA8" s="3">
        <v>-50</v>
      </c>
    </row>
    <row r="9" s="3" customFormat="1" ht="57" customHeight="1" spans="1:27">
      <c r="A9" s="15">
        <v>6</v>
      </c>
      <c r="B9" s="16" t="s">
        <v>866</v>
      </c>
      <c r="C9" s="17"/>
      <c r="D9" s="18">
        <v>-250</v>
      </c>
      <c r="E9" s="19" t="s">
        <v>867</v>
      </c>
      <c r="F9" s="21"/>
      <c r="H9" s="3" t="s">
        <v>364</v>
      </c>
      <c r="I9" s="3">
        <v>50</v>
      </c>
      <c r="N9" s="3" t="s">
        <v>496</v>
      </c>
      <c r="O9" s="3">
        <v>50</v>
      </c>
      <c r="R9" s="3">
        <f>SUM(R5:R8)</f>
        <v>1200</v>
      </c>
      <c r="W9" s="3" t="s">
        <v>108</v>
      </c>
      <c r="X9" s="3">
        <v>-50</v>
      </c>
      <c r="Z9" s="3" t="s">
        <v>440</v>
      </c>
      <c r="AA9" s="3">
        <v>50</v>
      </c>
    </row>
    <row r="10" s="3" customFormat="1" ht="40.75" customHeight="1" spans="1:27">
      <c r="A10" s="15">
        <v>7</v>
      </c>
      <c r="B10" s="16"/>
      <c r="C10" s="17"/>
      <c r="D10" s="18"/>
      <c r="E10" s="19"/>
      <c r="F10" s="21"/>
      <c r="H10" s="3" t="s">
        <v>209</v>
      </c>
      <c r="I10" s="3">
        <v>50</v>
      </c>
      <c r="N10" s="3" t="s">
        <v>440</v>
      </c>
      <c r="O10" s="3">
        <v>50</v>
      </c>
      <c r="X10" s="3">
        <f>SUM(X5:X9)</f>
        <v>-250</v>
      </c>
      <c r="Z10" s="3" t="s">
        <v>438</v>
      </c>
      <c r="AA10" s="3">
        <v>-100</v>
      </c>
    </row>
    <row r="11" s="1" customFormat="1" ht="40.75" customHeight="1" spans="1:27">
      <c r="A11" s="15">
        <v>8</v>
      </c>
      <c r="B11" s="16"/>
      <c r="C11" s="17"/>
      <c r="D11" s="18"/>
      <c r="E11" s="19"/>
      <c r="F11" s="21"/>
      <c r="H11" s="3" t="s">
        <v>104</v>
      </c>
      <c r="I11" s="3">
        <v>50</v>
      </c>
      <c r="N11" s="1" t="s">
        <v>210</v>
      </c>
      <c r="O11" s="1">
        <v>50</v>
      </c>
      <c r="Z11" s="1" t="s">
        <v>88</v>
      </c>
      <c r="AA11" s="1">
        <v>50</v>
      </c>
    </row>
    <row r="12" s="1" customFormat="1" ht="40.75" customHeight="1" spans="1:27">
      <c r="A12" s="15">
        <v>9</v>
      </c>
      <c r="B12" s="16"/>
      <c r="C12" s="17"/>
      <c r="D12" s="18"/>
      <c r="E12" s="19"/>
      <c r="F12" s="21"/>
      <c r="H12" s="3" t="s">
        <v>356</v>
      </c>
      <c r="I12" s="3">
        <v>50</v>
      </c>
      <c r="N12" s="1" t="s">
        <v>81</v>
      </c>
      <c r="O12" s="1">
        <v>50</v>
      </c>
      <c r="Z12" s="1" t="s">
        <v>209</v>
      </c>
      <c r="AA12" s="1">
        <v>50</v>
      </c>
    </row>
    <row r="13" s="1" customFormat="1" ht="40.75" customHeight="1" spans="1:27">
      <c r="A13" s="15">
        <v>10</v>
      </c>
      <c r="B13" s="22"/>
      <c r="C13" s="17"/>
      <c r="D13" s="18"/>
      <c r="E13" s="19"/>
      <c r="F13" s="20"/>
      <c r="I13" s="1">
        <f>SUM(I5:I12)</f>
        <v>400</v>
      </c>
      <c r="N13" s="1" t="s">
        <v>466</v>
      </c>
      <c r="O13" s="1">
        <v>50</v>
      </c>
      <c r="Z13" s="1" t="s">
        <v>106</v>
      </c>
      <c r="AA13" s="1">
        <v>50</v>
      </c>
    </row>
    <row r="14" s="1" customFormat="1" ht="30" customHeight="1" spans="1:27">
      <c r="A14" s="15">
        <v>11</v>
      </c>
      <c r="B14" s="22"/>
      <c r="C14" s="17"/>
      <c r="D14" s="18"/>
      <c r="E14" s="19"/>
      <c r="F14" s="20"/>
      <c r="O14" s="1">
        <f>SUM(O5:O13)</f>
        <v>800</v>
      </c>
      <c r="Z14" s="1" t="s">
        <v>108</v>
      </c>
      <c r="AA14" s="1">
        <v>600</v>
      </c>
    </row>
    <row r="15" s="1" customFormat="1" ht="28" customHeight="1" spans="1:27">
      <c r="A15" s="23" t="s">
        <v>12</v>
      </c>
      <c r="B15" s="24"/>
      <c r="C15" s="25">
        <f>SUM(C4:C14)</f>
        <v>2400</v>
      </c>
      <c r="D15" s="25">
        <f>SUM(D4:D14)</f>
        <v>-470</v>
      </c>
      <c r="E15" s="26"/>
      <c r="F15" s="26"/>
      <c r="Z15" s="1" t="s">
        <v>210</v>
      </c>
      <c r="AA15" s="1">
        <v>40</v>
      </c>
    </row>
    <row r="16" s="1" customFormat="1" ht="27" customHeight="1" spans="1:27">
      <c r="A16" s="2"/>
      <c r="B16" s="27"/>
      <c r="C16" s="28"/>
      <c r="D16" s="28"/>
      <c r="E16" s="29"/>
      <c r="F16" s="3"/>
      <c r="Z16" s="1" t="s">
        <v>95</v>
      </c>
      <c r="AA16" s="1">
        <v>-50</v>
      </c>
    </row>
    <row r="17" s="1" customFormat="1" ht="27" customHeight="1" spans="1:27">
      <c r="A17" s="5"/>
      <c r="B17" s="6"/>
      <c r="C17" s="30" t="s">
        <v>13</v>
      </c>
      <c r="D17" s="30" t="s">
        <v>242</v>
      </c>
      <c r="E17" s="31" t="s">
        <v>868</v>
      </c>
      <c r="F17" s="30" t="s">
        <v>16</v>
      </c>
      <c r="Z17" s="1" t="s">
        <v>356</v>
      </c>
      <c r="AA17" s="1">
        <v>50</v>
      </c>
    </row>
    <row r="18" s="1" customFormat="1" ht="27" customHeight="1" spans="1:27">
      <c r="A18" s="5"/>
      <c r="B18" s="6"/>
      <c r="C18" s="32">
        <f>C15+D15</f>
        <v>1930</v>
      </c>
      <c r="D18" s="7"/>
      <c r="Z18" s="1" t="s">
        <v>105</v>
      </c>
      <c r="AA18" s="1">
        <v>330</v>
      </c>
    </row>
    <row r="19" s="1" customFormat="1" ht="27" customHeight="1" spans="1:27">
      <c r="A19" s="5"/>
      <c r="B19" s="6"/>
      <c r="C19" s="7"/>
      <c r="D19" s="7"/>
      <c r="Z19" s="1" t="s">
        <v>496</v>
      </c>
      <c r="AA19" s="1">
        <v>50</v>
      </c>
    </row>
    <row r="20" s="1" customFormat="1" ht="27" customHeight="1" spans="1:27">
      <c r="A20" s="5"/>
      <c r="B20" s="6"/>
      <c r="C20" s="7"/>
      <c r="D20" s="7"/>
      <c r="Z20" s="1" t="s">
        <v>747</v>
      </c>
      <c r="AA20" s="1">
        <v>40</v>
      </c>
    </row>
    <row r="21" s="1" customFormat="1" ht="27" customHeight="1" spans="1:27">
      <c r="A21" s="5"/>
      <c r="B21" s="6"/>
      <c r="C21" s="7"/>
      <c r="D21" s="7"/>
      <c r="Z21" s="1" t="s">
        <v>466</v>
      </c>
      <c r="AA21" s="1">
        <v>50</v>
      </c>
    </row>
    <row r="22" s="1" customFormat="1" ht="27" customHeight="1" spans="1:27">
      <c r="A22" s="5"/>
      <c r="B22" s="6"/>
      <c r="C22" s="7"/>
      <c r="D22" s="7"/>
      <c r="Z22" s="1" t="s">
        <v>634</v>
      </c>
      <c r="AA22" s="1">
        <v>50</v>
      </c>
    </row>
    <row r="23" s="1" customFormat="1" ht="27" customHeight="1" spans="1:27">
      <c r="A23" s="5"/>
      <c r="B23" s="6"/>
      <c r="C23" s="7"/>
      <c r="D23" s="7"/>
      <c r="Z23" s="1" t="s">
        <v>96</v>
      </c>
      <c r="AA23" s="1">
        <v>-50</v>
      </c>
    </row>
    <row r="24" s="1" customFormat="1" ht="27" customHeight="1" spans="1:27">
      <c r="A24" s="5"/>
      <c r="B24" s="6"/>
      <c r="C24" s="7"/>
      <c r="D24" s="7"/>
      <c r="Z24" s="1" t="s">
        <v>750</v>
      </c>
      <c r="AA24" s="1">
        <v>280</v>
      </c>
    </row>
    <row r="25" s="1" customFormat="1" ht="27" customHeight="1" spans="1:27">
      <c r="A25" s="5"/>
      <c r="B25" s="6"/>
      <c r="C25" s="7"/>
      <c r="D25" s="7"/>
      <c r="Z25" s="1" t="s">
        <v>400</v>
      </c>
      <c r="AA25" s="1">
        <v>350</v>
      </c>
    </row>
    <row r="26" s="1" customFormat="1" spans="1:27">
      <c r="A26" s="5"/>
      <c r="B26" s="6"/>
      <c r="C26" s="7"/>
      <c r="D26" s="7"/>
      <c r="Z26" s="1" t="s">
        <v>448</v>
      </c>
      <c r="AA26" s="1">
        <v>-50</v>
      </c>
    </row>
    <row r="27" s="1" customFormat="1" spans="1:27">
      <c r="A27" s="5"/>
      <c r="B27" s="6"/>
      <c r="C27" s="7"/>
      <c r="D27" s="7"/>
      <c r="Z27" s="1" t="s">
        <v>81</v>
      </c>
      <c r="AA27" s="1">
        <v>40</v>
      </c>
    </row>
    <row r="28" s="1" customFormat="1" spans="1:27">
      <c r="A28" s="5"/>
      <c r="B28" s="6"/>
      <c r="C28" s="7"/>
      <c r="D28" s="7"/>
      <c r="Z28" s="1" t="s">
        <v>104</v>
      </c>
      <c r="AA28" s="1">
        <v>50</v>
      </c>
    </row>
    <row r="29" s="1" customFormat="1" spans="1:27">
      <c r="A29" s="5"/>
      <c r="B29" s="6"/>
      <c r="C29" s="7"/>
      <c r="D29" s="7"/>
      <c r="Z29" s="1" t="s">
        <v>364</v>
      </c>
      <c r="AA29" s="1">
        <v>50</v>
      </c>
    </row>
    <row r="30" s="1" customFormat="1" spans="1:4">
      <c r="A30" s="5"/>
      <c r="B30" s="6"/>
      <c r="C30" s="7"/>
      <c r="D30" s="7"/>
    </row>
    <row r="31" s="1" customFormat="1" spans="1:27">
      <c r="A31" s="5"/>
      <c r="B31" s="6"/>
      <c r="C31" s="7"/>
      <c r="D31" s="7"/>
      <c r="AA31" s="1">
        <f>SUM(AA5:AA30)</f>
        <v>1930</v>
      </c>
    </row>
    <row r="32" s="1" customFormat="1" spans="1:4">
      <c r="A32" s="5"/>
      <c r="B32" s="6"/>
      <c r="C32" s="7"/>
      <c r="D32" s="7"/>
    </row>
    <row r="33" s="1" customFormat="1" spans="1:28">
      <c r="A33" s="5"/>
      <c r="B33" s="6"/>
      <c r="C33" s="7"/>
      <c r="D33" s="7"/>
      <c r="AB33" s="71" t="s">
        <v>484</v>
      </c>
    </row>
    <row r="34" s="1" customFormat="1" spans="1:29">
      <c r="A34" s="5"/>
      <c r="B34" s="6"/>
      <c r="C34" s="7"/>
      <c r="D34" s="7"/>
      <c r="AB34" s="71" t="s">
        <v>596</v>
      </c>
      <c r="AC34" s="1">
        <v>300</v>
      </c>
    </row>
    <row r="35" s="1" customFormat="1" spans="1:29">
      <c r="A35" s="5"/>
      <c r="B35" s="6"/>
      <c r="C35" s="7"/>
      <c r="D35" s="7"/>
      <c r="AB35" s="71" t="s">
        <v>368</v>
      </c>
      <c r="AC35" s="1">
        <v>1630</v>
      </c>
    </row>
    <row r="36" s="4" customFormat="1" spans="1:16311">
      <c r="A36" s="5"/>
      <c r="B36" s="6"/>
      <c r="C36" s="7"/>
      <c r="D36" s="7"/>
      <c r="E36" s="1"/>
      <c r="F36" s="1"/>
      <c r="AB36" s="72" t="s">
        <v>669</v>
      </c>
      <c r="AC36" s="1"/>
      <c r="XCA36"/>
      <c r="XCB36"/>
      <c r="XCC36"/>
      <c r="XCD36" s="1"/>
      <c r="XCE36" s="1"/>
      <c r="XCF36" s="1"/>
      <c r="XCG36" s="1"/>
      <c r="XCH36" s="1"/>
      <c r="XCI36" s="1"/>
    </row>
    <row r="37" s="4" customFormat="1" spans="1:16311">
      <c r="A37" s="5"/>
      <c r="B37" s="6"/>
      <c r="C37" s="7"/>
      <c r="D37" s="7"/>
      <c r="E37" s="1"/>
      <c r="F37" s="1"/>
      <c r="AB37" s="1"/>
      <c r="AC37" s="1"/>
      <c r="XCA37"/>
      <c r="XCB37"/>
      <c r="XCC37"/>
      <c r="XCD37" s="1"/>
      <c r="XCE37" s="1"/>
      <c r="XCF37" s="1"/>
      <c r="XCG37" s="1"/>
      <c r="XCH37" s="1"/>
      <c r="XCI37" s="1"/>
    </row>
    <row r="38" s="4" customFormat="1" spans="1:16311">
      <c r="A38" s="5"/>
      <c r="B38" s="6"/>
      <c r="C38" s="7"/>
      <c r="D38" s="7"/>
      <c r="E38" s="1"/>
      <c r="F38" s="1"/>
      <c r="AB38" s="1"/>
      <c r="AC38" s="1">
        <f>AA31-AC34-AC35-AC36</f>
        <v>0</v>
      </c>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headerFooter/>
  <drawing r:id="rId2"/>
  <legacyDrawing r:id="rId3"/>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XCI128"/>
  <sheetViews>
    <sheetView topLeftCell="N28" workbookViewId="0">
      <selection activeCell="W5" sqref="W5:X47"/>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875" style="1" customWidth="1"/>
    <col min="8" max="9" width="9" style="1"/>
    <col min="10" max="10" width="3" style="1" customWidth="1"/>
    <col min="11" max="11" width="9" style="1"/>
    <col min="12" max="12" width="12.625" style="1"/>
    <col min="13" max="13" width="4.75" style="1" customWidth="1"/>
    <col min="14" max="14" width="9" style="1"/>
    <col min="15" max="15" width="11.125" style="1"/>
    <col min="16" max="16" width="4.25" style="1" customWidth="1"/>
    <col min="17" max="18" width="9" style="1"/>
    <col min="19" max="19" width="2.5" style="1" customWidth="1"/>
    <col min="20" max="23" width="9" style="1"/>
    <col min="24" max="24" width="9.375" style="1"/>
    <col min="25" max="16302" width="9" style="1"/>
    <col min="16306" max="16384" width="9" style="1"/>
  </cols>
  <sheetData>
    <row r="1" s="1" customFormat="1" ht="17" customHeight="1" spans="1:6">
      <c r="A1" s="7"/>
      <c r="B1" s="8"/>
      <c r="C1" s="7"/>
      <c r="D1" s="7"/>
      <c r="E1" s="7"/>
      <c r="F1" s="7"/>
    </row>
    <row r="2" s="1" customFormat="1" ht="39.15" customHeight="1" spans="1:6">
      <c r="A2" s="9" t="s">
        <v>869</v>
      </c>
      <c r="B2" s="10"/>
      <c r="C2" s="11"/>
      <c r="D2" s="11"/>
      <c r="E2" s="11"/>
      <c r="F2" s="11"/>
    </row>
    <row r="3" s="2" customFormat="1" ht="28.75" customHeight="1" spans="1:24">
      <c r="A3" s="12" t="s">
        <v>1</v>
      </c>
      <c r="B3" s="13" t="s">
        <v>2</v>
      </c>
      <c r="C3" s="14" t="s">
        <v>3</v>
      </c>
      <c r="D3" s="14" t="s">
        <v>4</v>
      </c>
      <c r="E3" s="12" t="s">
        <v>5</v>
      </c>
      <c r="F3" s="12" t="s">
        <v>6</v>
      </c>
      <c r="H3" s="33">
        <v>1</v>
      </c>
      <c r="I3" s="35" t="s">
        <v>870</v>
      </c>
      <c r="K3" s="33">
        <v>2</v>
      </c>
      <c r="L3" s="35" t="s">
        <v>871</v>
      </c>
      <c r="N3" s="33">
        <v>2</v>
      </c>
      <c r="O3" s="35" t="s">
        <v>871</v>
      </c>
      <c r="Q3" s="33">
        <v>3</v>
      </c>
      <c r="R3" s="35" t="s">
        <v>872</v>
      </c>
      <c r="T3" s="33">
        <v>4</v>
      </c>
      <c r="U3" s="35" t="s">
        <v>873</v>
      </c>
      <c r="W3" s="2" t="s">
        <v>761</v>
      </c>
      <c r="X3" s="2" t="s">
        <v>874</v>
      </c>
    </row>
    <row r="4" s="3" customFormat="1" ht="33" customHeight="1" spans="1:24">
      <c r="A4" s="15">
        <v>1</v>
      </c>
      <c r="B4" s="16" t="s">
        <v>875</v>
      </c>
      <c r="C4" s="17"/>
      <c r="D4" s="18">
        <v>-100</v>
      </c>
      <c r="E4" s="19" t="s">
        <v>876</v>
      </c>
      <c r="F4" s="20"/>
      <c r="H4" s="34" t="s">
        <v>52</v>
      </c>
      <c r="I4" s="34" t="s">
        <v>234</v>
      </c>
      <c r="K4" s="34" t="s">
        <v>52</v>
      </c>
      <c r="L4" s="34" t="s">
        <v>54</v>
      </c>
      <c r="N4" s="34" t="s">
        <v>52</v>
      </c>
      <c r="O4" s="34" t="s">
        <v>54</v>
      </c>
      <c r="Q4" s="34" t="s">
        <v>52</v>
      </c>
      <c r="R4" s="34" t="s">
        <v>54</v>
      </c>
      <c r="T4" s="34" t="s">
        <v>52</v>
      </c>
      <c r="U4" s="34" t="s">
        <v>54</v>
      </c>
      <c r="W4" s="34" t="s">
        <v>52</v>
      </c>
      <c r="X4" s="34" t="s">
        <v>53</v>
      </c>
    </row>
    <row r="5" s="3" customFormat="1" ht="40.75" customHeight="1" spans="1:24">
      <c r="A5" s="15">
        <v>2</v>
      </c>
      <c r="B5" s="16" t="s">
        <v>877</v>
      </c>
      <c r="C5" s="17">
        <v>9000</v>
      </c>
      <c r="D5" s="18"/>
      <c r="E5" s="19"/>
      <c r="F5" s="19" t="s">
        <v>878</v>
      </c>
      <c r="H5" s="3" t="s">
        <v>879</v>
      </c>
      <c r="I5" s="3">
        <v>-50</v>
      </c>
      <c r="K5" s="3" t="s">
        <v>206</v>
      </c>
      <c r="L5" s="3">
        <v>500</v>
      </c>
      <c r="N5" s="3" t="s">
        <v>265</v>
      </c>
      <c r="O5" s="3">
        <v>2000</v>
      </c>
      <c r="Q5" s="3" t="s">
        <v>242</v>
      </c>
      <c r="R5" s="3">
        <v>2100</v>
      </c>
      <c r="T5" s="3" t="s">
        <v>95</v>
      </c>
      <c r="U5" s="3">
        <v>50</v>
      </c>
      <c r="W5" s="61" t="s">
        <v>319</v>
      </c>
      <c r="X5" s="61">
        <v>189.904610492846</v>
      </c>
    </row>
    <row r="6" s="3" customFormat="1" ht="40.75" customHeight="1" spans="1:24">
      <c r="A6" s="15">
        <v>3</v>
      </c>
      <c r="B6" s="16" t="s">
        <v>872</v>
      </c>
      <c r="C6" s="17">
        <v>2600</v>
      </c>
      <c r="D6" s="18"/>
      <c r="E6" s="19"/>
      <c r="F6" s="20" t="s">
        <v>880</v>
      </c>
      <c r="H6" s="3" t="s">
        <v>190</v>
      </c>
      <c r="I6" s="3">
        <v>-50</v>
      </c>
      <c r="K6" s="3" t="s">
        <v>521</v>
      </c>
      <c r="L6" s="3">
        <v>500</v>
      </c>
      <c r="N6" s="3" t="s">
        <v>190</v>
      </c>
      <c r="O6" s="61">
        <f>3000/37</f>
        <v>81.0810810810811</v>
      </c>
      <c r="Q6" s="3" t="s">
        <v>881</v>
      </c>
      <c r="R6" s="3">
        <v>500</v>
      </c>
      <c r="T6" s="3" t="s">
        <v>100</v>
      </c>
      <c r="U6" s="3">
        <v>50</v>
      </c>
      <c r="W6" s="61" t="s">
        <v>242</v>
      </c>
      <c r="X6" s="61">
        <v>2100</v>
      </c>
    </row>
    <row r="7" s="3" customFormat="1" ht="54" customHeight="1" spans="1:24">
      <c r="A7" s="15">
        <v>4</v>
      </c>
      <c r="B7" s="16" t="s">
        <v>882</v>
      </c>
      <c r="C7" s="17">
        <f>18*50</f>
        <v>900</v>
      </c>
      <c r="D7" s="18"/>
      <c r="E7" s="19"/>
      <c r="F7" s="20" t="s">
        <v>883</v>
      </c>
      <c r="I7" s="3">
        <f>SUM(I5:I6)</f>
        <v>-100</v>
      </c>
      <c r="K7" s="3" t="s">
        <v>108</v>
      </c>
      <c r="L7" s="3">
        <v>500</v>
      </c>
      <c r="N7" s="3" t="s">
        <v>521</v>
      </c>
      <c r="O7" s="61">
        <f t="shared" ref="O7:O16" si="0">3000/37</f>
        <v>81.0810810810811</v>
      </c>
      <c r="R7" s="3">
        <f>SUM(R5:R6)</f>
        <v>2600</v>
      </c>
      <c r="T7" s="3" t="s">
        <v>96</v>
      </c>
      <c r="U7" s="3">
        <v>50</v>
      </c>
      <c r="W7" s="61" t="s">
        <v>884</v>
      </c>
      <c r="X7" s="61">
        <v>81.0810810810811</v>
      </c>
    </row>
    <row r="8" s="3" customFormat="1" ht="40.75" customHeight="1" spans="1:24">
      <c r="A8" s="15">
        <v>5</v>
      </c>
      <c r="B8" s="16"/>
      <c r="C8" s="17"/>
      <c r="D8" s="18"/>
      <c r="E8" s="19"/>
      <c r="F8" s="20"/>
      <c r="K8" s="3" t="s">
        <v>205</v>
      </c>
      <c r="L8" s="3">
        <v>500</v>
      </c>
      <c r="N8" s="3" t="s">
        <v>195</v>
      </c>
      <c r="O8" s="61">
        <f t="shared" si="0"/>
        <v>81.0810810810811</v>
      </c>
      <c r="T8" s="3" t="s">
        <v>105</v>
      </c>
      <c r="U8" s="3">
        <v>50</v>
      </c>
      <c r="W8" s="61" t="s">
        <v>885</v>
      </c>
      <c r="X8" s="61">
        <v>81.0810810810811</v>
      </c>
    </row>
    <row r="9" s="3" customFormat="1" ht="57" customHeight="1" spans="1:24">
      <c r="A9" s="15">
        <v>6</v>
      </c>
      <c r="B9" s="16"/>
      <c r="C9" s="17"/>
      <c r="D9" s="18"/>
      <c r="E9" s="19"/>
      <c r="F9" s="21"/>
      <c r="K9" s="3" t="s">
        <v>95</v>
      </c>
      <c r="L9" s="3">
        <v>500</v>
      </c>
      <c r="N9" s="3" t="s">
        <v>199</v>
      </c>
      <c r="O9" s="61">
        <f t="shared" si="0"/>
        <v>81.0810810810811</v>
      </c>
      <c r="T9" s="3" t="s">
        <v>104</v>
      </c>
      <c r="U9" s="3">
        <v>50</v>
      </c>
      <c r="W9" s="61" t="s">
        <v>248</v>
      </c>
      <c r="X9" s="61">
        <v>500</v>
      </c>
    </row>
    <row r="10" s="3" customFormat="1" ht="40.75" customHeight="1" spans="1:24">
      <c r="A10" s="15">
        <v>7</v>
      </c>
      <c r="B10" s="16"/>
      <c r="C10" s="17"/>
      <c r="D10" s="18"/>
      <c r="E10" s="19"/>
      <c r="F10" s="21"/>
      <c r="K10" s="3" t="s">
        <v>248</v>
      </c>
      <c r="L10" s="3">
        <v>500</v>
      </c>
      <c r="N10" s="3" t="s">
        <v>205</v>
      </c>
      <c r="O10" s="61">
        <f t="shared" si="0"/>
        <v>81.0810810810811</v>
      </c>
      <c r="T10" s="3" t="s">
        <v>76</v>
      </c>
      <c r="U10" s="3">
        <v>50</v>
      </c>
      <c r="W10" s="61" t="s">
        <v>76</v>
      </c>
      <c r="X10" s="61">
        <v>189.904610492846</v>
      </c>
    </row>
    <row r="11" s="1" customFormat="1" ht="40.75" customHeight="1" spans="1:24">
      <c r="A11" s="15">
        <v>8</v>
      </c>
      <c r="B11" s="16"/>
      <c r="C11" s="17"/>
      <c r="D11" s="18"/>
      <c r="E11" s="19"/>
      <c r="F11" s="21"/>
      <c r="K11" s="1" t="s">
        <v>108</v>
      </c>
      <c r="L11" s="70">
        <f>1000/17</f>
        <v>58.8235294117647</v>
      </c>
      <c r="N11" s="1" t="s">
        <v>339</v>
      </c>
      <c r="O11" s="61">
        <f t="shared" si="0"/>
        <v>81.0810810810811</v>
      </c>
      <c r="T11" s="1" t="s">
        <v>83</v>
      </c>
      <c r="U11" s="1">
        <v>50</v>
      </c>
      <c r="W11" s="70" t="s">
        <v>564</v>
      </c>
      <c r="X11" s="70">
        <v>81.0810810810811</v>
      </c>
    </row>
    <row r="12" s="1" customFormat="1" ht="40.75" customHeight="1" spans="1:24">
      <c r="A12" s="15">
        <v>9</v>
      </c>
      <c r="B12" s="16"/>
      <c r="C12" s="17"/>
      <c r="D12" s="18"/>
      <c r="E12" s="19"/>
      <c r="F12" s="21"/>
      <c r="K12" s="1" t="s">
        <v>95</v>
      </c>
      <c r="L12" s="70">
        <f t="shared" ref="L12:L21" si="1">1000/17</f>
        <v>58.8235294117647</v>
      </c>
      <c r="N12" s="1" t="s">
        <v>203</v>
      </c>
      <c r="O12" s="61">
        <f t="shared" si="0"/>
        <v>81.0810810810811</v>
      </c>
      <c r="T12" s="1" t="s">
        <v>69</v>
      </c>
      <c r="U12" s="1">
        <v>50</v>
      </c>
      <c r="W12" s="70" t="s">
        <v>94</v>
      </c>
      <c r="X12" s="70">
        <v>50</v>
      </c>
    </row>
    <row r="13" s="1" customFormat="1" ht="40.75" customHeight="1" spans="1:24">
      <c r="A13" s="15">
        <v>10</v>
      </c>
      <c r="B13" s="22"/>
      <c r="C13" s="17"/>
      <c r="D13" s="18"/>
      <c r="E13" s="19"/>
      <c r="F13" s="20"/>
      <c r="K13" s="1" t="s">
        <v>100</v>
      </c>
      <c r="L13" s="70">
        <f t="shared" si="1"/>
        <v>58.8235294117647</v>
      </c>
      <c r="N13" s="1" t="s">
        <v>207</v>
      </c>
      <c r="O13" s="61">
        <f t="shared" si="0"/>
        <v>81.0810810810811</v>
      </c>
      <c r="T13" s="1" t="s">
        <v>64</v>
      </c>
      <c r="U13" s="1">
        <v>50</v>
      </c>
      <c r="W13" s="70" t="s">
        <v>91</v>
      </c>
      <c r="X13" s="70">
        <v>189.904610492846</v>
      </c>
    </row>
    <row r="14" s="1" customFormat="1" ht="30" customHeight="1" spans="1:24">
      <c r="A14" s="15">
        <v>11</v>
      </c>
      <c r="B14" s="22"/>
      <c r="C14" s="17"/>
      <c r="D14" s="18"/>
      <c r="E14" s="19"/>
      <c r="F14" s="20"/>
      <c r="K14" s="1" t="s">
        <v>96</v>
      </c>
      <c r="L14" s="70">
        <f t="shared" si="1"/>
        <v>58.8235294117647</v>
      </c>
      <c r="N14" s="1" t="s">
        <v>518</v>
      </c>
      <c r="O14" s="61">
        <f t="shared" si="0"/>
        <v>81.0810810810811</v>
      </c>
      <c r="T14" s="1" t="s">
        <v>89</v>
      </c>
      <c r="U14" s="1">
        <v>50</v>
      </c>
      <c r="W14" s="70" t="s">
        <v>886</v>
      </c>
      <c r="X14" s="70">
        <v>81.0810810810811</v>
      </c>
    </row>
    <row r="15" s="1" customFormat="1" ht="28" customHeight="1" spans="1:24">
      <c r="A15" s="23" t="s">
        <v>12</v>
      </c>
      <c r="B15" s="24"/>
      <c r="C15" s="25">
        <f>SUM(C4:C14)</f>
        <v>12500</v>
      </c>
      <c r="D15" s="25">
        <f>SUM(D4:D14)</f>
        <v>-100</v>
      </c>
      <c r="E15" s="26"/>
      <c r="F15" s="26"/>
      <c r="K15" s="1" t="s">
        <v>105</v>
      </c>
      <c r="L15" s="70">
        <f t="shared" si="1"/>
        <v>58.8235294117647</v>
      </c>
      <c r="N15" s="1" t="s">
        <v>517</v>
      </c>
      <c r="O15" s="61">
        <f t="shared" si="0"/>
        <v>81.0810810810811</v>
      </c>
      <c r="T15" s="1" t="s">
        <v>209</v>
      </c>
      <c r="U15" s="1">
        <v>50</v>
      </c>
      <c r="W15" s="70" t="s">
        <v>195</v>
      </c>
      <c r="X15" s="70">
        <v>81.0810810810811</v>
      </c>
    </row>
    <row r="16" s="1" customFormat="1" ht="27" customHeight="1" spans="1:24">
      <c r="A16" s="2"/>
      <c r="B16" s="27"/>
      <c r="C16" s="28"/>
      <c r="D16" s="28"/>
      <c r="E16" s="29"/>
      <c r="F16" s="3"/>
      <c r="K16" s="1" t="s">
        <v>104</v>
      </c>
      <c r="L16" s="70">
        <f t="shared" si="1"/>
        <v>58.8235294117647</v>
      </c>
      <c r="N16" s="1" t="s">
        <v>391</v>
      </c>
      <c r="O16" s="61">
        <f t="shared" si="0"/>
        <v>81.0810810810811</v>
      </c>
      <c r="T16" s="1" t="s">
        <v>356</v>
      </c>
      <c r="U16" s="1">
        <v>50</v>
      </c>
      <c r="W16" s="70" t="s">
        <v>206</v>
      </c>
      <c r="X16" s="70">
        <v>500</v>
      </c>
    </row>
    <row r="17" s="1" customFormat="1" ht="27" customHeight="1" spans="1:24">
      <c r="A17" s="5"/>
      <c r="B17" s="6"/>
      <c r="C17" s="30" t="s">
        <v>13</v>
      </c>
      <c r="D17" s="30" t="s">
        <v>242</v>
      </c>
      <c r="E17" s="31" t="s">
        <v>355</v>
      </c>
      <c r="F17" s="30" t="s">
        <v>16</v>
      </c>
      <c r="K17" s="1" t="s">
        <v>209</v>
      </c>
      <c r="L17" s="70">
        <f t="shared" si="1"/>
        <v>58.8235294117647</v>
      </c>
      <c r="N17" s="1" t="s">
        <v>401</v>
      </c>
      <c r="O17" s="61">
        <f t="shared" ref="O17:O26" si="2">3000/37</f>
        <v>81.0810810810811</v>
      </c>
      <c r="T17" s="1" t="s">
        <v>344</v>
      </c>
      <c r="U17" s="1">
        <v>50</v>
      </c>
      <c r="W17" s="70" t="s">
        <v>402</v>
      </c>
      <c r="X17" s="70">
        <v>81.0810810810811</v>
      </c>
    </row>
    <row r="18" s="1" customFormat="1" ht="27" customHeight="1" spans="1:24">
      <c r="A18" s="5"/>
      <c r="B18" s="6"/>
      <c r="C18" s="32">
        <f>C15+D15</f>
        <v>12400</v>
      </c>
      <c r="D18" s="7"/>
      <c r="K18" s="1" t="s">
        <v>83</v>
      </c>
      <c r="L18" s="70">
        <f t="shared" si="1"/>
        <v>58.8235294117647</v>
      </c>
      <c r="N18" s="1" t="s">
        <v>579</v>
      </c>
      <c r="O18" s="61">
        <f t="shared" si="2"/>
        <v>81.0810810810811</v>
      </c>
      <c r="T18" s="1" t="s">
        <v>319</v>
      </c>
      <c r="U18" s="1">
        <v>50</v>
      </c>
      <c r="W18" s="70" t="s">
        <v>64</v>
      </c>
      <c r="X18" s="70">
        <v>189.904610492846</v>
      </c>
    </row>
    <row r="19" s="1" customFormat="1" ht="27" customHeight="1" spans="1:24">
      <c r="A19" s="5"/>
      <c r="B19" s="6"/>
      <c r="C19" s="7"/>
      <c r="D19" s="7"/>
      <c r="K19" s="1" t="s">
        <v>69</v>
      </c>
      <c r="L19" s="70">
        <f t="shared" si="1"/>
        <v>58.8235294117647</v>
      </c>
      <c r="N19" s="1" t="s">
        <v>402</v>
      </c>
      <c r="O19" s="61">
        <f t="shared" si="2"/>
        <v>81.0810810810811</v>
      </c>
      <c r="T19" s="1" t="s">
        <v>364</v>
      </c>
      <c r="U19" s="1">
        <v>50</v>
      </c>
      <c r="W19" s="70" t="s">
        <v>344</v>
      </c>
      <c r="X19" s="70">
        <v>189.904610492846</v>
      </c>
    </row>
    <row r="20" s="1" customFormat="1" ht="27" customHeight="1" spans="1:24">
      <c r="A20" s="5"/>
      <c r="B20" s="6"/>
      <c r="C20" s="7"/>
      <c r="D20" s="7"/>
      <c r="K20" s="1" t="s">
        <v>76</v>
      </c>
      <c r="L20" s="70">
        <f t="shared" si="1"/>
        <v>58.8235294117647</v>
      </c>
      <c r="N20" s="1" t="s">
        <v>564</v>
      </c>
      <c r="O20" s="61">
        <f t="shared" si="2"/>
        <v>81.0810810810811</v>
      </c>
      <c r="T20" s="1" t="s">
        <v>91</v>
      </c>
      <c r="U20" s="1">
        <v>50</v>
      </c>
      <c r="W20" s="70" t="s">
        <v>209</v>
      </c>
      <c r="X20" s="70">
        <v>189.904610492846</v>
      </c>
    </row>
    <row r="21" s="1" customFormat="1" ht="27" customHeight="1" spans="1:24">
      <c r="A21" s="5"/>
      <c r="B21" s="6"/>
      <c r="C21" s="7"/>
      <c r="D21" s="7"/>
      <c r="K21" s="1" t="s">
        <v>64</v>
      </c>
      <c r="L21" s="70">
        <f t="shared" si="1"/>
        <v>58.8235294117647</v>
      </c>
      <c r="N21" s="1" t="s">
        <v>879</v>
      </c>
      <c r="O21" s="61">
        <f t="shared" si="2"/>
        <v>81.0810810810811</v>
      </c>
      <c r="T21" s="1" t="s">
        <v>94</v>
      </c>
      <c r="U21" s="1">
        <v>50</v>
      </c>
      <c r="W21" s="70" t="s">
        <v>69</v>
      </c>
      <c r="X21" s="70">
        <v>189.904610492846</v>
      </c>
    </row>
    <row r="22" s="1" customFormat="1" ht="27" customHeight="1" spans="1:24">
      <c r="A22" s="5"/>
      <c r="B22" s="6"/>
      <c r="C22" s="7"/>
      <c r="D22" s="7"/>
      <c r="K22" s="1" t="s">
        <v>89</v>
      </c>
      <c r="L22" s="70">
        <f t="shared" ref="L22:L27" si="3">1000/17</f>
        <v>58.8235294117647</v>
      </c>
      <c r="N22" s="1" t="s">
        <v>884</v>
      </c>
      <c r="O22" s="61">
        <f t="shared" si="2"/>
        <v>81.0810810810811</v>
      </c>
      <c r="T22" s="1" t="s">
        <v>108</v>
      </c>
      <c r="U22" s="1">
        <v>50</v>
      </c>
      <c r="W22" s="70" t="s">
        <v>83</v>
      </c>
      <c r="X22" s="70">
        <v>189.904610492846</v>
      </c>
    </row>
    <row r="23" s="1" customFormat="1" ht="27" customHeight="1" spans="1:24">
      <c r="A23" s="5"/>
      <c r="B23" s="6"/>
      <c r="C23" s="7"/>
      <c r="D23" s="7"/>
      <c r="K23" s="1" t="s">
        <v>356</v>
      </c>
      <c r="L23" s="70">
        <f t="shared" si="3"/>
        <v>58.8235294117647</v>
      </c>
      <c r="N23" s="1" t="s">
        <v>886</v>
      </c>
      <c r="O23" s="61">
        <f t="shared" si="2"/>
        <v>81.0810810810811</v>
      </c>
      <c r="U23" s="1">
        <f>SUM(U5:U22)</f>
        <v>900</v>
      </c>
      <c r="W23" s="70" t="s">
        <v>89</v>
      </c>
      <c r="X23" s="70">
        <v>189.904610492846</v>
      </c>
    </row>
    <row r="24" s="1" customFormat="1" ht="27" customHeight="1" spans="1:24">
      <c r="A24" s="5"/>
      <c r="B24" s="6"/>
      <c r="C24" s="7"/>
      <c r="D24" s="7"/>
      <c r="K24" s="1" t="s">
        <v>319</v>
      </c>
      <c r="L24" s="70">
        <f t="shared" si="3"/>
        <v>58.8235294117647</v>
      </c>
      <c r="N24" s="1" t="s">
        <v>885</v>
      </c>
      <c r="O24" s="61">
        <f t="shared" si="2"/>
        <v>81.0810810810811</v>
      </c>
      <c r="W24" s="70" t="s">
        <v>108</v>
      </c>
      <c r="X24" s="70">
        <v>689.904610492846</v>
      </c>
    </row>
    <row r="25" s="1" customFormat="1" ht="27" customHeight="1" spans="1:24">
      <c r="A25" s="5"/>
      <c r="B25" s="6"/>
      <c r="C25" s="7"/>
      <c r="D25" s="7"/>
      <c r="K25" s="1" t="s">
        <v>344</v>
      </c>
      <c r="L25" s="70">
        <f t="shared" si="3"/>
        <v>58.8235294117647</v>
      </c>
      <c r="N25" s="1" t="s">
        <v>887</v>
      </c>
      <c r="O25" s="61">
        <f t="shared" si="2"/>
        <v>81.0810810810811</v>
      </c>
      <c r="W25" s="70" t="s">
        <v>95</v>
      </c>
      <c r="X25" s="70">
        <v>689.904610492846</v>
      </c>
    </row>
    <row r="26" s="1" customFormat="1" spans="1:24">
      <c r="A26" s="5"/>
      <c r="B26" s="6"/>
      <c r="C26" s="7"/>
      <c r="D26" s="7"/>
      <c r="K26" s="1" t="s">
        <v>364</v>
      </c>
      <c r="L26" s="70">
        <f t="shared" si="3"/>
        <v>58.8235294117647</v>
      </c>
      <c r="N26" s="1" t="s">
        <v>108</v>
      </c>
      <c r="O26" s="61">
        <f t="shared" si="2"/>
        <v>81.0810810810811</v>
      </c>
      <c r="W26" s="70" t="s">
        <v>401</v>
      </c>
      <c r="X26" s="70">
        <v>81.0810810810811</v>
      </c>
    </row>
    <row r="27" s="1" customFormat="1" spans="1:24">
      <c r="A27" s="5"/>
      <c r="B27" s="6"/>
      <c r="C27" s="7"/>
      <c r="D27" s="7"/>
      <c r="K27" s="1" t="s">
        <v>91</v>
      </c>
      <c r="L27" s="70">
        <f t="shared" si="3"/>
        <v>58.8235294117647</v>
      </c>
      <c r="N27" s="1" t="s">
        <v>95</v>
      </c>
      <c r="O27" s="61">
        <f t="shared" ref="O27:O36" si="4">3000/37</f>
        <v>81.0810810810811</v>
      </c>
      <c r="W27" s="70" t="s">
        <v>356</v>
      </c>
      <c r="X27" s="70">
        <v>189.904610492846</v>
      </c>
    </row>
    <row r="28" s="1" customFormat="1" spans="1:24">
      <c r="A28" s="5"/>
      <c r="B28" s="6"/>
      <c r="C28" s="7"/>
      <c r="D28" s="7"/>
      <c r="L28" s="1">
        <f>SUM(L5:L27)</f>
        <v>4000</v>
      </c>
      <c r="N28" s="1" t="s">
        <v>100</v>
      </c>
      <c r="O28" s="61">
        <f t="shared" si="4"/>
        <v>81.0810810810811</v>
      </c>
      <c r="W28" s="70" t="s">
        <v>207</v>
      </c>
      <c r="X28" s="70">
        <v>81.0810810810811</v>
      </c>
    </row>
    <row r="29" s="1" customFormat="1" spans="1:24">
      <c r="A29" s="5"/>
      <c r="B29" s="6"/>
      <c r="C29" s="7"/>
      <c r="D29" s="7"/>
      <c r="N29" s="1" t="s">
        <v>96</v>
      </c>
      <c r="O29" s="61">
        <f t="shared" si="4"/>
        <v>81.0810810810811</v>
      </c>
      <c r="W29" s="70" t="s">
        <v>105</v>
      </c>
      <c r="X29" s="70">
        <v>189.904610492846</v>
      </c>
    </row>
    <row r="30" s="1" customFormat="1" spans="1:24">
      <c r="A30" s="5"/>
      <c r="B30" s="6"/>
      <c r="C30" s="7"/>
      <c r="D30" s="7"/>
      <c r="N30" s="1" t="s">
        <v>105</v>
      </c>
      <c r="O30" s="61">
        <f t="shared" si="4"/>
        <v>81.0810810810811</v>
      </c>
      <c r="W30" s="70" t="s">
        <v>517</v>
      </c>
      <c r="X30" s="70">
        <v>81.0810810810811</v>
      </c>
    </row>
    <row r="31" s="1" customFormat="1" spans="1:24">
      <c r="A31" s="5"/>
      <c r="B31" s="6"/>
      <c r="C31" s="7"/>
      <c r="D31" s="7"/>
      <c r="N31" s="1" t="s">
        <v>104</v>
      </c>
      <c r="O31" s="61">
        <f t="shared" si="4"/>
        <v>81.0810810810811</v>
      </c>
      <c r="W31" s="70" t="s">
        <v>199</v>
      </c>
      <c r="X31" s="70">
        <v>81.0810810810811</v>
      </c>
    </row>
    <row r="32" s="1" customFormat="1" spans="1:24">
      <c r="A32" s="5"/>
      <c r="B32" s="6"/>
      <c r="C32" s="7"/>
      <c r="D32" s="7"/>
      <c r="N32" s="1" t="s">
        <v>76</v>
      </c>
      <c r="O32" s="61">
        <f t="shared" si="4"/>
        <v>81.0810810810811</v>
      </c>
      <c r="W32" s="70" t="s">
        <v>887</v>
      </c>
      <c r="X32" s="70">
        <v>81.0810810810811</v>
      </c>
    </row>
    <row r="33" s="1" customFormat="1" spans="1:24">
      <c r="A33" s="5"/>
      <c r="B33" s="6"/>
      <c r="C33" s="7"/>
      <c r="D33" s="7"/>
      <c r="N33" s="1" t="s">
        <v>83</v>
      </c>
      <c r="O33" s="61">
        <f t="shared" si="4"/>
        <v>81.0810810810811</v>
      </c>
      <c r="W33" s="70" t="s">
        <v>879</v>
      </c>
      <c r="X33" s="70">
        <v>31.0810810810811</v>
      </c>
    </row>
    <row r="34" s="1" customFormat="1" spans="1:24">
      <c r="A34" s="5"/>
      <c r="B34" s="6"/>
      <c r="C34" s="7"/>
      <c r="D34" s="7"/>
      <c r="N34" s="1" t="s">
        <v>69</v>
      </c>
      <c r="O34" s="61">
        <f t="shared" si="4"/>
        <v>81.0810810810811</v>
      </c>
      <c r="W34" s="70" t="s">
        <v>96</v>
      </c>
      <c r="X34" s="70">
        <v>189.904610492846</v>
      </c>
    </row>
    <row r="35" s="1" customFormat="1" spans="1:24">
      <c r="A35" s="5"/>
      <c r="B35" s="6"/>
      <c r="C35" s="7"/>
      <c r="D35" s="7"/>
      <c r="N35" s="1" t="s">
        <v>64</v>
      </c>
      <c r="O35" s="61">
        <f t="shared" si="4"/>
        <v>81.0810810810811</v>
      </c>
      <c r="W35" s="70" t="s">
        <v>518</v>
      </c>
      <c r="X35" s="70">
        <v>81.0810810810811</v>
      </c>
    </row>
    <row r="36" s="4" customFormat="1" spans="1:16311">
      <c r="A36" s="5"/>
      <c r="B36" s="6"/>
      <c r="C36" s="7"/>
      <c r="D36" s="7"/>
      <c r="E36" s="1"/>
      <c r="F36" s="1"/>
      <c r="N36" s="4" t="s">
        <v>89</v>
      </c>
      <c r="O36" s="61">
        <f t="shared" si="4"/>
        <v>81.0810810810811</v>
      </c>
      <c r="W36" s="40" t="s">
        <v>203</v>
      </c>
      <c r="X36" s="40">
        <v>81.0810810810811</v>
      </c>
      <c r="XCA36"/>
      <c r="XCB36"/>
      <c r="XCC36"/>
      <c r="XCD36" s="1"/>
      <c r="XCE36" s="1"/>
      <c r="XCF36" s="1"/>
      <c r="XCG36" s="1"/>
      <c r="XCH36" s="1"/>
      <c r="XCI36" s="1"/>
    </row>
    <row r="37" s="4" customFormat="1" spans="1:16311">
      <c r="A37" s="5"/>
      <c r="B37" s="6"/>
      <c r="C37" s="7"/>
      <c r="D37" s="7"/>
      <c r="E37" s="1"/>
      <c r="F37" s="1"/>
      <c r="N37" s="4" t="s">
        <v>209</v>
      </c>
      <c r="O37" s="61">
        <f t="shared" ref="O37:O42" si="5">3000/37</f>
        <v>81.0810810810811</v>
      </c>
      <c r="W37" s="40" t="s">
        <v>100</v>
      </c>
      <c r="X37" s="40">
        <v>189.904610492846</v>
      </c>
      <c r="XCA37"/>
      <c r="XCB37"/>
      <c r="XCC37"/>
      <c r="XCD37" s="1"/>
      <c r="XCE37" s="1"/>
      <c r="XCF37" s="1"/>
      <c r="XCG37" s="1"/>
      <c r="XCH37" s="1"/>
      <c r="XCI37" s="1"/>
    </row>
    <row r="38" s="4" customFormat="1" spans="1:16311">
      <c r="A38" s="5"/>
      <c r="B38" s="6"/>
      <c r="C38" s="7"/>
      <c r="D38" s="7"/>
      <c r="E38" s="1"/>
      <c r="F38" s="1"/>
      <c r="N38" s="4" t="s">
        <v>356</v>
      </c>
      <c r="O38" s="61">
        <f t="shared" si="5"/>
        <v>81.0810810810811</v>
      </c>
      <c r="W38" s="40" t="s">
        <v>391</v>
      </c>
      <c r="X38" s="40">
        <v>81.0810810810811</v>
      </c>
      <c r="XCA38"/>
      <c r="XCB38"/>
      <c r="XCC38"/>
      <c r="XCD38" s="1"/>
      <c r="XCE38" s="1"/>
      <c r="XCF38" s="1"/>
      <c r="XCG38" s="1"/>
      <c r="XCH38" s="1"/>
      <c r="XCI38" s="1"/>
    </row>
    <row r="39" s="4" customFormat="1" spans="1:16311">
      <c r="A39" s="5"/>
      <c r="B39" s="6"/>
      <c r="C39" s="7"/>
      <c r="D39" s="7"/>
      <c r="E39" s="1"/>
      <c r="F39" s="1"/>
      <c r="N39" s="4" t="s">
        <v>344</v>
      </c>
      <c r="O39" s="61">
        <f t="shared" si="5"/>
        <v>81.0810810810811</v>
      </c>
      <c r="W39" s="40" t="s">
        <v>104</v>
      </c>
      <c r="X39" s="40">
        <v>189.904610492846</v>
      </c>
      <c r="XCA39"/>
      <c r="XCB39"/>
      <c r="XCC39"/>
      <c r="XCD39" s="1"/>
      <c r="XCE39" s="1"/>
      <c r="XCF39" s="1"/>
      <c r="XCG39" s="1"/>
      <c r="XCH39" s="1"/>
      <c r="XCI39" s="1"/>
    </row>
    <row r="40" s="4" customFormat="1" spans="1:16311">
      <c r="A40" s="5"/>
      <c r="B40" s="6"/>
      <c r="C40" s="7"/>
      <c r="D40" s="7"/>
      <c r="E40" s="1"/>
      <c r="F40" s="1"/>
      <c r="N40" s="4" t="s">
        <v>319</v>
      </c>
      <c r="O40" s="61">
        <f t="shared" si="5"/>
        <v>81.0810810810811</v>
      </c>
      <c r="W40" s="40" t="s">
        <v>339</v>
      </c>
      <c r="X40" s="40">
        <v>81.0810810810811</v>
      </c>
      <c r="XCA40"/>
      <c r="XCB40"/>
      <c r="XCC40"/>
      <c r="XCD40" s="1"/>
      <c r="XCE40" s="1"/>
      <c r="XCF40" s="1"/>
      <c r="XCG40" s="1"/>
      <c r="XCH40" s="1"/>
      <c r="XCI40" s="1"/>
    </row>
    <row r="41" s="4" customFormat="1" spans="1:16311">
      <c r="A41" s="5"/>
      <c r="B41" s="6"/>
      <c r="C41" s="7"/>
      <c r="D41" s="7"/>
      <c r="E41" s="1"/>
      <c r="F41" s="1"/>
      <c r="N41" s="4" t="s">
        <v>364</v>
      </c>
      <c r="O41" s="61">
        <f t="shared" si="5"/>
        <v>81.0810810810811</v>
      </c>
      <c r="W41" s="40" t="s">
        <v>364</v>
      </c>
      <c r="X41" s="40">
        <v>189.904610492846</v>
      </c>
      <c r="XCA41"/>
      <c r="XCB41"/>
      <c r="XCC41"/>
      <c r="XCD41" s="1"/>
      <c r="XCE41" s="1"/>
      <c r="XCF41" s="1"/>
      <c r="XCG41" s="1"/>
      <c r="XCH41" s="1"/>
      <c r="XCI41" s="1"/>
    </row>
    <row r="42" s="4" customFormat="1" spans="1:16311">
      <c r="A42" s="5"/>
      <c r="B42" s="6"/>
      <c r="C42" s="7"/>
      <c r="D42" s="7"/>
      <c r="E42" s="1"/>
      <c r="F42" s="1"/>
      <c r="N42" s="4" t="s">
        <v>91</v>
      </c>
      <c r="O42" s="61">
        <f t="shared" si="5"/>
        <v>81.0810810810811</v>
      </c>
      <c r="W42" s="40" t="s">
        <v>579</v>
      </c>
      <c r="X42" s="40">
        <v>81.0810810810811</v>
      </c>
      <c r="Z42" s="4">
        <f>SUM(X5:X67)</f>
        <v>12400</v>
      </c>
      <c r="XCA42"/>
      <c r="XCB42"/>
      <c r="XCC42"/>
      <c r="XCD42" s="1"/>
      <c r="XCE42" s="1"/>
      <c r="XCF42" s="1"/>
      <c r="XCG42" s="1"/>
      <c r="XCH42" s="1"/>
      <c r="XCI42" s="1"/>
    </row>
    <row r="43" s="4" customFormat="1" spans="1:16311">
      <c r="A43" s="5"/>
      <c r="B43" s="6"/>
      <c r="C43" s="7"/>
      <c r="D43" s="7"/>
      <c r="E43" s="1"/>
      <c r="F43" s="1"/>
      <c r="O43" s="4">
        <f>SUM(O5:O42)</f>
        <v>5000</v>
      </c>
      <c r="W43" s="40" t="s">
        <v>521</v>
      </c>
      <c r="X43" s="40">
        <v>581.081081081081</v>
      </c>
      <c r="XCA43"/>
      <c r="XCB43"/>
      <c r="XCC43"/>
      <c r="XCD43" s="1"/>
      <c r="XCE43" s="1"/>
      <c r="XCF43" s="1"/>
      <c r="XCG43" s="1"/>
      <c r="XCH43" s="1"/>
      <c r="XCI43" s="1"/>
    </row>
    <row r="44" s="4" customFormat="1" spans="1:16311">
      <c r="A44" s="5"/>
      <c r="B44" s="6"/>
      <c r="C44" s="7"/>
      <c r="D44" s="7"/>
      <c r="E44" s="1"/>
      <c r="F44" s="1"/>
      <c r="W44" s="40" t="s">
        <v>265</v>
      </c>
      <c r="X44" s="40">
        <v>2000</v>
      </c>
      <c r="XCA44"/>
      <c r="XCB44"/>
      <c r="XCC44"/>
      <c r="XCD44" s="1"/>
      <c r="XCE44" s="1"/>
      <c r="XCF44" s="1"/>
      <c r="XCG44" s="1"/>
      <c r="XCH44" s="1"/>
      <c r="XCI44" s="1"/>
    </row>
    <row r="45" s="4" customFormat="1" spans="1:16311">
      <c r="A45" s="5"/>
      <c r="B45" s="6"/>
      <c r="C45" s="7"/>
      <c r="D45" s="7"/>
      <c r="E45" s="1"/>
      <c r="F45" s="1"/>
      <c r="W45" s="40" t="s">
        <v>205</v>
      </c>
      <c r="X45" s="40">
        <v>581.081081081081</v>
      </c>
      <c r="Y45" s="4" t="s">
        <v>484</v>
      </c>
      <c r="Z45" s="4">
        <v>2600</v>
      </c>
      <c r="XCA45"/>
      <c r="XCB45"/>
      <c r="XCC45"/>
      <c r="XCD45" s="1"/>
      <c r="XCE45" s="1"/>
      <c r="XCF45" s="1"/>
      <c r="XCG45" s="1"/>
      <c r="XCH45" s="1"/>
      <c r="XCI45" s="1"/>
    </row>
    <row r="46" s="4" customFormat="1" spans="1:16311">
      <c r="A46" s="5"/>
      <c r="B46" s="6"/>
      <c r="C46" s="7"/>
      <c r="D46" s="7"/>
      <c r="E46" s="1"/>
      <c r="F46" s="1"/>
      <c r="W46" s="40" t="s">
        <v>190</v>
      </c>
      <c r="X46" s="40">
        <v>31.0810810810811</v>
      </c>
      <c r="Y46" s="4" t="s">
        <v>596</v>
      </c>
      <c r="Z46" s="4">
        <v>550</v>
      </c>
      <c r="XCA46"/>
      <c r="XCB46"/>
      <c r="XCC46"/>
      <c r="XCD46" s="1"/>
      <c r="XCE46" s="1"/>
      <c r="XCF46" s="1"/>
      <c r="XCG46" s="1"/>
      <c r="XCH46" s="1"/>
      <c r="XCI46" s="1"/>
    </row>
    <row r="47" s="4" customFormat="1" spans="1:16311">
      <c r="A47" s="5"/>
      <c r="B47" s="6"/>
      <c r="C47" s="7"/>
      <c r="D47" s="7"/>
      <c r="E47" s="1"/>
      <c r="F47" s="1"/>
      <c r="W47" s="4" t="s">
        <v>881</v>
      </c>
      <c r="X47" s="4">
        <v>500</v>
      </c>
      <c r="Y47" s="4" t="s">
        <v>368</v>
      </c>
      <c r="Z47" s="4">
        <v>7250</v>
      </c>
      <c r="XCA47"/>
      <c r="XCB47"/>
      <c r="XCC47"/>
      <c r="XCD47" s="1"/>
      <c r="XCE47" s="1"/>
      <c r="XCF47" s="1"/>
      <c r="XCG47" s="1"/>
      <c r="XCH47" s="1"/>
      <c r="XCI47" s="1"/>
    </row>
    <row r="48" s="4" customFormat="1" spans="1:16311">
      <c r="A48" s="5"/>
      <c r="B48" s="6"/>
      <c r="C48" s="7"/>
      <c r="D48" s="7"/>
      <c r="E48" s="1"/>
      <c r="F48" s="1"/>
      <c r="Y48" s="4" t="s">
        <v>669</v>
      </c>
      <c r="Z48" s="4">
        <v>2000</v>
      </c>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Z50" s="40">
        <f>Z42-Z45-Z46-Z47-Z48</f>
        <v>1.81898940354586e-12</v>
      </c>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headerFooter/>
  <drawing r:id="rId2"/>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topLeftCell="H1" workbookViewId="0">
      <selection activeCell="Q5" sqref="Q5:R7"/>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625" style="1" customWidth="1"/>
    <col min="8" max="9" width="9" style="1"/>
    <col min="10" max="10" width="3.25" style="1" customWidth="1"/>
    <col min="11" max="12" width="9" style="1"/>
    <col min="13" max="13" width="2.75" style="1" customWidth="1"/>
    <col min="14" max="16302" width="9" style="1"/>
    <col min="16306" max="16384" width="9" style="1"/>
  </cols>
  <sheetData>
    <row r="1" s="1" customFormat="1" ht="17" customHeight="1" spans="1:6">
      <c r="A1" s="7"/>
      <c r="B1" s="8"/>
      <c r="C1" s="7"/>
      <c r="D1" s="7"/>
      <c r="E1" s="7"/>
      <c r="F1" s="7"/>
    </row>
    <row r="2" s="1" customFormat="1" ht="39.15" customHeight="1" spans="1:6">
      <c r="A2" s="9" t="s">
        <v>888</v>
      </c>
      <c r="B2" s="10"/>
      <c r="C2" s="11"/>
      <c r="D2" s="11"/>
      <c r="E2" s="11"/>
      <c r="F2" s="11"/>
    </row>
    <row r="3" s="2" customFormat="1" ht="28.75" customHeight="1" spans="1:18">
      <c r="A3" s="12" t="s">
        <v>1</v>
      </c>
      <c r="B3" s="13" t="s">
        <v>2</v>
      </c>
      <c r="C3" s="14" t="s">
        <v>3</v>
      </c>
      <c r="D3" s="14" t="s">
        <v>4</v>
      </c>
      <c r="E3" s="12" t="s">
        <v>5</v>
      </c>
      <c r="F3" s="12" t="s">
        <v>6</v>
      </c>
      <c r="H3" s="33">
        <v>1</v>
      </c>
      <c r="I3" s="35" t="s">
        <v>889</v>
      </c>
      <c r="K3" s="33">
        <v>2</v>
      </c>
      <c r="L3" s="35" t="s">
        <v>890</v>
      </c>
      <c r="N3" s="33">
        <v>3</v>
      </c>
      <c r="O3" s="35" t="s">
        <v>891</v>
      </c>
      <c r="Q3" s="41" t="s">
        <v>892</v>
      </c>
      <c r="R3" s="2" t="s">
        <v>893</v>
      </c>
    </row>
    <row r="4" s="3" customFormat="1" ht="54" customHeight="1" spans="1:18">
      <c r="A4" s="15">
        <v>1</v>
      </c>
      <c r="B4" s="16" t="s">
        <v>894</v>
      </c>
      <c r="C4" s="17"/>
      <c r="D4" s="18">
        <v>0</v>
      </c>
      <c r="E4" s="19" t="s">
        <v>895</v>
      </c>
      <c r="F4" s="20"/>
      <c r="H4" s="34" t="s">
        <v>52</v>
      </c>
      <c r="I4" s="34" t="s">
        <v>53</v>
      </c>
      <c r="K4" s="34" t="s">
        <v>52</v>
      </c>
      <c r="L4" s="34" t="s">
        <v>53</v>
      </c>
      <c r="N4" s="34" t="s">
        <v>52</v>
      </c>
      <c r="O4" s="34" t="s">
        <v>53</v>
      </c>
      <c r="Q4" s="34" t="s">
        <v>52</v>
      </c>
      <c r="R4" s="34" t="s">
        <v>53</v>
      </c>
    </row>
    <row r="5" s="3" customFormat="1" ht="40.75" customHeight="1" spans="1:18">
      <c r="A5" s="15">
        <v>2</v>
      </c>
      <c r="B5" s="16" t="s">
        <v>896</v>
      </c>
      <c r="C5" s="17"/>
      <c r="D5" s="18">
        <v>-300</v>
      </c>
      <c r="E5" s="19" t="s">
        <v>897</v>
      </c>
      <c r="F5" s="20"/>
      <c r="H5" s="3" t="s">
        <v>99</v>
      </c>
      <c r="I5" s="3">
        <v>-50</v>
      </c>
      <c r="K5" s="3" t="s">
        <v>99</v>
      </c>
      <c r="L5" s="3">
        <v>-300</v>
      </c>
      <c r="N5" s="3" t="s">
        <v>649</v>
      </c>
      <c r="O5" s="3">
        <v>500</v>
      </c>
      <c r="Q5" s="3" t="s">
        <v>99</v>
      </c>
      <c r="R5" s="3">
        <v>-350</v>
      </c>
    </row>
    <row r="6" s="3" customFormat="1" ht="58" customHeight="1" spans="1:18">
      <c r="A6" s="15">
        <v>3</v>
      </c>
      <c r="B6" s="16" t="s">
        <v>898</v>
      </c>
      <c r="C6" s="17">
        <v>500</v>
      </c>
      <c r="D6" s="18"/>
      <c r="E6" s="19"/>
      <c r="F6" s="20" t="s">
        <v>899</v>
      </c>
      <c r="H6" s="3" t="s">
        <v>654</v>
      </c>
      <c r="I6" s="3">
        <v>50</v>
      </c>
      <c r="L6" s="3">
        <f>SUM(L5:L5)</f>
        <v>-300</v>
      </c>
      <c r="O6" s="3">
        <f>SUM(O5:O5)</f>
        <v>500</v>
      </c>
      <c r="Q6" s="3" t="s">
        <v>654</v>
      </c>
      <c r="R6" s="3">
        <v>50</v>
      </c>
    </row>
    <row r="7" s="3" customFormat="1" ht="54" customHeight="1" spans="1:18">
      <c r="A7" s="15">
        <v>4</v>
      </c>
      <c r="B7" s="16"/>
      <c r="C7" s="17"/>
      <c r="D7" s="18"/>
      <c r="E7" s="19"/>
      <c r="F7" s="20"/>
      <c r="I7" s="3">
        <f>SUM(I5:I6)</f>
        <v>0</v>
      </c>
      <c r="Q7" s="3" t="s">
        <v>649</v>
      </c>
      <c r="R7" s="3">
        <v>500</v>
      </c>
    </row>
    <row r="8" s="3" customFormat="1" ht="40.75" customHeight="1" spans="1:18">
      <c r="A8" s="15">
        <v>5</v>
      </c>
      <c r="B8" s="16"/>
      <c r="C8" s="17"/>
      <c r="D8" s="18"/>
      <c r="E8" s="19"/>
      <c r="F8" s="20"/>
      <c r="R8" s="3">
        <f>SUM(R5:R7)</f>
        <v>200</v>
      </c>
    </row>
    <row r="9" s="3" customFormat="1" ht="57" customHeight="1" spans="1:6">
      <c r="A9" s="15">
        <v>6</v>
      </c>
      <c r="B9" s="16"/>
      <c r="C9" s="17"/>
      <c r="D9" s="18"/>
      <c r="E9" s="19"/>
      <c r="F9" s="21"/>
    </row>
    <row r="10" s="3" customFormat="1" ht="40.75" customHeight="1" spans="1:6">
      <c r="A10" s="15">
        <v>7</v>
      </c>
      <c r="B10" s="16"/>
      <c r="C10" s="17"/>
      <c r="D10" s="18"/>
      <c r="E10" s="19"/>
      <c r="F10" s="21"/>
    </row>
    <row r="11" s="1" customFormat="1" ht="40.75" customHeight="1" spans="1:6">
      <c r="A11" s="15">
        <v>8</v>
      </c>
      <c r="B11" s="16"/>
      <c r="C11" s="17"/>
      <c r="D11" s="18"/>
      <c r="E11" s="19"/>
      <c r="F11" s="21"/>
    </row>
    <row r="12" s="1" customFormat="1" ht="40.75" customHeight="1" spans="1:6">
      <c r="A12" s="15">
        <v>9</v>
      </c>
      <c r="B12" s="16"/>
      <c r="C12" s="17"/>
      <c r="D12" s="18"/>
      <c r="E12" s="19"/>
      <c r="F12" s="21"/>
    </row>
    <row r="13" s="1" customFormat="1" ht="40.75" customHeight="1" spans="1:6">
      <c r="A13" s="15">
        <v>10</v>
      </c>
      <c r="B13" s="22"/>
      <c r="C13" s="17"/>
      <c r="D13" s="18"/>
      <c r="E13" s="19"/>
      <c r="F13" s="20"/>
    </row>
    <row r="14" s="1" customFormat="1" ht="30" customHeight="1" spans="1:6">
      <c r="A14" s="15">
        <v>11</v>
      </c>
      <c r="B14" s="22"/>
      <c r="C14" s="17"/>
      <c r="D14" s="18"/>
      <c r="E14" s="19"/>
      <c r="F14" s="20"/>
    </row>
    <row r="15" s="1" customFormat="1" ht="28" customHeight="1" spans="1:6">
      <c r="A15" s="23" t="s">
        <v>12</v>
      </c>
      <c r="B15" s="24"/>
      <c r="C15" s="25">
        <f>SUM(C4:C14)</f>
        <v>500</v>
      </c>
      <c r="D15" s="25">
        <f>SUM(D4:D14)</f>
        <v>-300</v>
      </c>
      <c r="E15" s="26"/>
      <c r="F15" s="26"/>
    </row>
    <row r="16" s="1" customFormat="1" ht="27" customHeight="1" spans="1:6">
      <c r="A16" s="2"/>
      <c r="B16" s="27"/>
      <c r="C16" s="28"/>
      <c r="D16" s="28"/>
      <c r="E16" s="29"/>
      <c r="F16" s="3"/>
    </row>
    <row r="17" s="1" customFormat="1" ht="27" customHeight="1" spans="1:6">
      <c r="A17" s="5"/>
      <c r="B17" s="6"/>
      <c r="C17" s="30" t="s">
        <v>13</v>
      </c>
      <c r="D17" s="30" t="s">
        <v>242</v>
      </c>
      <c r="E17" s="31" t="s">
        <v>355</v>
      </c>
      <c r="F17" s="30" t="s">
        <v>16</v>
      </c>
    </row>
    <row r="18" s="1" customFormat="1" ht="27" customHeight="1" spans="1:4">
      <c r="A18" s="5"/>
      <c r="B18" s="6"/>
      <c r="C18" s="32">
        <f>C15+D15</f>
        <v>200</v>
      </c>
      <c r="D18" s="7"/>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pageSetup paperSize="9" orientation="portrait"/>
  <headerFooter/>
  <drawing r:id="rId2"/>
  <legacyDrawing r:id="rId3"/>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O128"/>
  <sheetViews>
    <sheetView topLeftCell="N10" workbookViewId="0">
      <selection activeCell="AC5" sqref="AC5:AD18"/>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5" style="1" customWidth="1"/>
    <col min="8" max="9" width="9" style="1"/>
    <col min="10" max="10" width="2.375" style="1" customWidth="1"/>
    <col min="11" max="12" width="9" style="1"/>
    <col min="13" max="13" width="4.75" style="1" customWidth="1"/>
    <col min="14" max="15" width="9" style="1"/>
    <col min="16" max="16" width="5.125" style="1" customWidth="1"/>
    <col min="17" max="18" width="9" style="1"/>
    <col min="19" max="19" width="4.875" style="1" customWidth="1"/>
    <col min="20" max="21" width="9" style="1"/>
    <col min="22" max="22" width="2.75" style="1" customWidth="1"/>
    <col min="23" max="24" width="9" style="1"/>
    <col min="25" max="25" width="3" style="1" customWidth="1"/>
    <col min="26" max="27" width="9" style="1"/>
    <col min="28" max="28" width="3" style="1" customWidth="1"/>
    <col min="29" max="16308" width="9" style="1"/>
    <col min="16312" max="16384" width="9" style="1"/>
  </cols>
  <sheetData>
    <row r="1" s="1" customFormat="1" ht="17" customHeight="1" spans="1:6">
      <c r="A1" s="7" t="s">
        <v>900</v>
      </c>
      <c r="B1" s="8"/>
      <c r="C1" s="7"/>
      <c r="D1" s="7"/>
      <c r="E1" s="7"/>
      <c r="F1" s="7"/>
    </row>
    <row r="2" s="1" customFormat="1" ht="39.15" customHeight="1" spans="1:6">
      <c r="A2" s="9" t="s">
        <v>901</v>
      </c>
      <c r="B2" s="10"/>
      <c r="C2" s="11"/>
      <c r="D2" s="11"/>
      <c r="E2" s="11"/>
      <c r="F2" s="11"/>
    </row>
    <row r="3" s="2" customFormat="1" ht="28.75" customHeight="1" spans="1:30">
      <c r="A3" s="12" t="s">
        <v>1</v>
      </c>
      <c r="B3" s="13" t="s">
        <v>2</v>
      </c>
      <c r="C3" s="14" t="s">
        <v>3</v>
      </c>
      <c r="D3" s="14" t="s">
        <v>4</v>
      </c>
      <c r="E3" s="12" t="s">
        <v>5</v>
      </c>
      <c r="F3" s="12" t="s">
        <v>6</v>
      </c>
      <c r="H3" s="33">
        <v>1</v>
      </c>
      <c r="I3" s="35" t="s">
        <v>902</v>
      </c>
      <c r="K3" s="33">
        <v>2</v>
      </c>
      <c r="L3" s="35" t="s">
        <v>903</v>
      </c>
      <c r="N3" s="33">
        <v>3</v>
      </c>
      <c r="O3" s="35" t="s">
        <v>904</v>
      </c>
      <c r="Q3" s="33">
        <v>4</v>
      </c>
      <c r="R3" s="35" t="s">
        <v>905</v>
      </c>
      <c r="T3" s="33">
        <v>5</v>
      </c>
      <c r="U3" s="35" t="s">
        <v>905</v>
      </c>
      <c r="V3" s="68"/>
      <c r="W3" s="33">
        <v>6</v>
      </c>
      <c r="X3" s="35" t="s">
        <v>905</v>
      </c>
      <c r="Z3" s="33">
        <v>7</v>
      </c>
      <c r="AA3" s="35" t="s">
        <v>906</v>
      </c>
      <c r="AC3" s="2" t="s">
        <v>823</v>
      </c>
      <c r="AD3" s="2" t="s">
        <v>907</v>
      </c>
    </row>
    <row r="4" s="3" customFormat="1" ht="37" customHeight="1" spans="1:30">
      <c r="A4" s="15">
        <v>1</v>
      </c>
      <c r="B4" s="16" t="s">
        <v>908</v>
      </c>
      <c r="C4" s="17"/>
      <c r="D4" s="18">
        <v>-100</v>
      </c>
      <c r="E4" s="19" t="s">
        <v>909</v>
      </c>
      <c r="F4" s="20"/>
      <c r="H4" s="34" t="s">
        <v>52</v>
      </c>
      <c r="I4" s="34" t="s">
        <v>53</v>
      </c>
      <c r="K4" s="34" t="s">
        <v>52</v>
      </c>
      <c r="L4" s="34" t="s">
        <v>53</v>
      </c>
      <c r="N4" s="34" t="s">
        <v>52</v>
      </c>
      <c r="O4" s="34" t="s">
        <v>53</v>
      </c>
      <c r="Q4" s="34" t="s">
        <v>52</v>
      </c>
      <c r="R4" s="34" t="s">
        <v>53</v>
      </c>
      <c r="T4" s="34" t="s">
        <v>52</v>
      </c>
      <c r="U4" s="34" t="s">
        <v>53</v>
      </c>
      <c r="V4" s="69"/>
      <c r="W4" s="34" t="s">
        <v>52</v>
      </c>
      <c r="X4" s="34" t="s">
        <v>53</v>
      </c>
      <c r="Z4" s="34" t="s">
        <v>52</v>
      </c>
      <c r="AA4" s="34" t="s">
        <v>53</v>
      </c>
      <c r="AC4" s="34" t="s">
        <v>52</v>
      </c>
      <c r="AD4" s="34" t="s">
        <v>53</v>
      </c>
    </row>
    <row r="5" s="3" customFormat="1" ht="48" customHeight="1" spans="1:30">
      <c r="A5" s="15">
        <v>2</v>
      </c>
      <c r="B5" s="16" t="s">
        <v>910</v>
      </c>
      <c r="C5" s="17"/>
      <c r="D5" s="18">
        <v>-100</v>
      </c>
      <c r="E5" s="19" t="s">
        <v>911</v>
      </c>
      <c r="F5" s="20"/>
      <c r="H5" s="3" t="s">
        <v>508</v>
      </c>
      <c r="I5" s="3">
        <v>-100</v>
      </c>
      <c r="K5" s="3" t="s">
        <v>99</v>
      </c>
      <c r="L5" s="3">
        <v>-100</v>
      </c>
      <c r="N5" s="3" t="s">
        <v>99</v>
      </c>
      <c r="O5" s="3">
        <v>-100</v>
      </c>
      <c r="Q5" s="3" t="s">
        <v>649</v>
      </c>
      <c r="R5" s="3">
        <v>500</v>
      </c>
      <c r="T5" s="3" t="s">
        <v>244</v>
      </c>
      <c r="U5" s="3">
        <v>-500</v>
      </c>
      <c r="W5" s="3" t="s">
        <v>317</v>
      </c>
      <c r="X5" s="3">
        <v>-50</v>
      </c>
      <c r="Z5" s="3" t="s">
        <v>399</v>
      </c>
      <c r="AA5" s="3">
        <v>1500</v>
      </c>
      <c r="AC5" s="3" t="s">
        <v>212</v>
      </c>
      <c r="AD5" s="3">
        <v>30</v>
      </c>
    </row>
    <row r="6" s="3" customFormat="1" ht="40.75" customHeight="1" spans="1:30">
      <c r="A6" s="15">
        <v>3</v>
      </c>
      <c r="B6" s="16" t="s">
        <v>912</v>
      </c>
      <c r="C6" s="17">
        <v>100</v>
      </c>
      <c r="D6" s="18">
        <v>-100</v>
      </c>
      <c r="E6" s="19" t="s">
        <v>913</v>
      </c>
      <c r="F6" s="20"/>
      <c r="I6" s="3">
        <f>SUM(I5:I5)</f>
        <v>-100</v>
      </c>
      <c r="L6" s="3">
        <f>SUM(L5:L5)</f>
        <v>-100</v>
      </c>
      <c r="N6" s="3" t="s">
        <v>468</v>
      </c>
      <c r="O6" s="3">
        <v>30</v>
      </c>
      <c r="R6" s="3">
        <f>SUM(R5:R5)</f>
        <v>500</v>
      </c>
      <c r="U6" s="3">
        <f>SUM(U5:U5)</f>
        <v>-500</v>
      </c>
      <c r="X6" s="3">
        <f>SUM(X5:X5)</f>
        <v>-50</v>
      </c>
      <c r="Z6" s="3" t="s">
        <v>268</v>
      </c>
      <c r="AA6" s="3">
        <v>1500</v>
      </c>
      <c r="AC6" s="3" t="s">
        <v>649</v>
      </c>
      <c r="AD6" s="3">
        <v>500</v>
      </c>
    </row>
    <row r="7" s="3" customFormat="1" ht="54" customHeight="1" spans="1:30">
      <c r="A7" s="15">
        <v>4</v>
      </c>
      <c r="B7" s="16" t="s">
        <v>898</v>
      </c>
      <c r="C7" s="17">
        <v>500</v>
      </c>
      <c r="D7" s="18"/>
      <c r="E7" s="19"/>
      <c r="F7" s="20" t="s">
        <v>899</v>
      </c>
      <c r="N7" s="3" t="s">
        <v>212</v>
      </c>
      <c r="O7" s="3">
        <v>30</v>
      </c>
      <c r="Z7" s="3" t="s">
        <v>266</v>
      </c>
      <c r="AA7" s="3">
        <v>2500</v>
      </c>
      <c r="AC7" s="3" t="s">
        <v>468</v>
      </c>
      <c r="AD7" s="3">
        <v>30</v>
      </c>
    </row>
    <row r="8" s="3" customFormat="1" ht="40.75" customHeight="1" spans="1:30">
      <c r="A8" s="15">
        <v>5</v>
      </c>
      <c r="B8" s="16" t="s">
        <v>905</v>
      </c>
      <c r="C8" s="17"/>
      <c r="D8" s="18">
        <v>-500</v>
      </c>
      <c r="E8" s="19" t="s">
        <v>914</v>
      </c>
      <c r="F8" s="20"/>
      <c r="N8" s="3" t="s">
        <v>772</v>
      </c>
      <c r="O8" s="3">
        <v>40</v>
      </c>
      <c r="Z8" s="3" t="s">
        <v>242</v>
      </c>
      <c r="AA8" s="3">
        <v>3000</v>
      </c>
      <c r="AC8" s="3" t="s">
        <v>99</v>
      </c>
      <c r="AD8" s="3">
        <v>-200</v>
      </c>
    </row>
    <row r="9" s="3" customFormat="1" ht="57" customHeight="1" spans="1:30">
      <c r="A9" s="15">
        <v>6</v>
      </c>
      <c r="B9" s="16" t="s">
        <v>905</v>
      </c>
      <c r="C9" s="17"/>
      <c r="D9" s="18">
        <v>-50</v>
      </c>
      <c r="E9" s="19" t="s">
        <v>915</v>
      </c>
      <c r="F9" s="21"/>
      <c r="O9" s="3">
        <f>SUM(O5:O8)</f>
        <v>0</v>
      </c>
      <c r="Z9" s="3" t="s">
        <v>881</v>
      </c>
      <c r="AA9" s="3">
        <v>1500</v>
      </c>
      <c r="AC9" s="3" t="s">
        <v>772</v>
      </c>
      <c r="AD9" s="3">
        <v>40</v>
      </c>
    </row>
    <row r="10" s="3" customFormat="1" ht="40.75" customHeight="1" spans="1:30">
      <c r="A10" s="15">
        <v>7</v>
      </c>
      <c r="B10" s="16" t="s">
        <v>906</v>
      </c>
      <c r="C10" s="17">
        <v>10000</v>
      </c>
      <c r="D10" s="18"/>
      <c r="E10" s="19"/>
      <c r="F10" s="21" t="s">
        <v>916</v>
      </c>
      <c r="AC10" s="3" t="s">
        <v>508</v>
      </c>
      <c r="AD10" s="3">
        <v>-100</v>
      </c>
    </row>
    <row r="11" s="1" customFormat="1" ht="40.75" customHeight="1" spans="1:30">
      <c r="A11" s="15">
        <v>8</v>
      </c>
      <c r="B11" s="16"/>
      <c r="C11" s="17"/>
      <c r="D11" s="18"/>
      <c r="E11" s="19"/>
      <c r="F11" s="21"/>
      <c r="AA11" s="1">
        <f>SUM(AA5:AA9)</f>
        <v>10000</v>
      </c>
      <c r="AC11" s="1" t="s">
        <v>244</v>
      </c>
      <c r="AD11" s="1">
        <v>-500</v>
      </c>
    </row>
    <row r="12" s="1" customFormat="1" ht="40.75" customHeight="1" spans="1:30">
      <c r="A12" s="15">
        <v>9</v>
      </c>
      <c r="B12" s="16"/>
      <c r="C12" s="17"/>
      <c r="D12" s="18"/>
      <c r="E12" s="19"/>
      <c r="F12" s="21"/>
      <c r="AC12" s="1" t="s">
        <v>317</v>
      </c>
      <c r="AD12" s="1">
        <v>-50</v>
      </c>
    </row>
    <row r="13" s="1" customFormat="1" ht="40.75" customHeight="1" spans="1:6">
      <c r="A13" s="15">
        <v>10</v>
      </c>
      <c r="B13" s="22"/>
      <c r="C13" s="17"/>
      <c r="D13" s="18"/>
      <c r="E13" s="19"/>
      <c r="F13" s="20"/>
    </row>
    <row r="14" s="1" customFormat="1" ht="30" customHeight="1" spans="1:31">
      <c r="A14" s="15">
        <v>11</v>
      </c>
      <c r="B14" s="22"/>
      <c r="C14" s="17"/>
      <c r="D14" s="18"/>
      <c r="E14" s="19"/>
      <c r="F14" s="20"/>
      <c r="AC14" s="1" t="s">
        <v>399</v>
      </c>
      <c r="AD14" s="1">
        <v>1500</v>
      </c>
      <c r="AE14" s="1">
        <f>SUM(AD5:AD19)</f>
        <v>9750</v>
      </c>
    </row>
    <row r="15" s="1" customFormat="1" ht="28" customHeight="1" spans="1:30">
      <c r="A15" s="23" t="s">
        <v>12</v>
      </c>
      <c r="B15" s="24"/>
      <c r="C15" s="25">
        <f>SUM(C4:C14)</f>
        <v>10600</v>
      </c>
      <c r="D15" s="25">
        <f>SUM(D4:D14)</f>
        <v>-850</v>
      </c>
      <c r="E15" s="26"/>
      <c r="F15" s="26"/>
      <c r="AC15" s="1" t="s">
        <v>268</v>
      </c>
      <c r="AD15" s="1">
        <v>1500</v>
      </c>
    </row>
    <row r="16" s="1" customFormat="1" ht="27" customHeight="1" spans="1:30">
      <c r="A16" s="2"/>
      <c r="B16" s="27"/>
      <c r="C16" s="28"/>
      <c r="D16" s="28"/>
      <c r="E16" s="29"/>
      <c r="F16" s="3"/>
      <c r="AC16" s="1" t="s">
        <v>266</v>
      </c>
      <c r="AD16" s="1">
        <v>2500</v>
      </c>
    </row>
    <row r="17" s="1" customFormat="1" ht="27" customHeight="1" spans="1:30">
      <c r="A17" s="5"/>
      <c r="B17" s="6"/>
      <c r="C17" s="30" t="s">
        <v>13</v>
      </c>
      <c r="D17" s="30" t="s">
        <v>242</v>
      </c>
      <c r="E17" s="31" t="s">
        <v>355</v>
      </c>
      <c r="F17" s="30" t="s">
        <v>16</v>
      </c>
      <c r="AC17" s="1" t="s">
        <v>242</v>
      </c>
      <c r="AD17" s="1">
        <v>3000</v>
      </c>
    </row>
    <row r="18" s="1" customFormat="1" ht="27" customHeight="1" spans="1:30">
      <c r="A18" s="5"/>
      <c r="B18" s="6"/>
      <c r="C18" s="32">
        <f>C15+D15</f>
        <v>9750</v>
      </c>
      <c r="D18" s="7"/>
      <c r="AC18" s="1" t="s">
        <v>881</v>
      </c>
      <c r="AD18" s="1">
        <v>1500</v>
      </c>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7">
      <c r="A36" s="5"/>
      <c r="B36" s="6"/>
      <c r="C36" s="7"/>
      <c r="D36" s="7"/>
      <c r="E36" s="1"/>
      <c r="F36" s="1"/>
      <c r="XCG36"/>
      <c r="XCH36"/>
      <c r="XCI36"/>
      <c r="XCJ36" s="1"/>
      <c r="XCK36" s="1"/>
      <c r="XCL36" s="1"/>
      <c r="XCM36" s="1"/>
      <c r="XCN36" s="1"/>
      <c r="XCO36" s="1"/>
    </row>
    <row r="37" s="4" customFormat="1" spans="1:16317">
      <c r="A37" s="5"/>
      <c r="B37" s="6"/>
      <c r="C37" s="7"/>
      <c r="D37" s="7"/>
      <c r="E37" s="1"/>
      <c r="F37" s="1"/>
      <c r="XCG37"/>
      <c r="XCH37"/>
      <c r="XCI37"/>
      <c r="XCJ37" s="1"/>
      <c r="XCK37" s="1"/>
      <c r="XCL37" s="1"/>
      <c r="XCM37" s="1"/>
      <c r="XCN37" s="1"/>
      <c r="XCO37" s="1"/>
    </row>
    <row r="38" s="4" customFormat="1" spans="1:16317">
      <c r="A38" s="5"/>
      <c r="B38" s="6"/>
      <c r="C38" s="7"/>
      <c r="D38" s="7"/>
      <c r="E38" s="1"/>
      <c r="F38" s="1"/>
      <c r="XCG38"/>
      <c r="XCH38"/>
      <c r="XCI38"/>
      <c r="XCJ38" s="1"/>
      <c r="XCK38" s="1"/>
      <c r="XCL38" s="1"/>
      <c r="XCM38" s="1"/>
      <c r="XCN38" s="1"/>
      <c r="XCO38" s="1"/>
    </row>
    <row r="39" s="4" customFormat="1" spans="1:16317">
      <c r="A39" s="5"/>
      <c r="B39" s="6"/>
      <c r="C39" s="7"/>
      <c r="D39" s="7"/>
      <c r="E39" s="1"/>
      <c r="F39" s="1"/>
      <c r="XCG39"/>
      <c r="XCH39"/>
      <c r="XCI39"/>
      <c r="XCJ39" s="1"/>
      <c r="XCK39" s="1"/>
      <c r="XCL39" s="1"/>
      <c r="XCM39" s="1"/>
      <c r="XCN39" s="1"/>
      <c r="XCO39" s="1"/>
    </row>
    <row r="40" s="4" customFormat="1" spans="1:16317">
      <c r="A40" s="5"/>
      <c r="B40" s="6"/>
      <c r="C40" s="7"/>
      <c r="D40" s="7"/>
      <c r="E40" s="1"/>
      <c r="F40" s="1"/>
      <c r="XCG40"/>
      <c r="XCH40"/>
      <c r="XCI40"/>
      <c r="XCJ40" s="1"/>
      <c r="XCK40" s="1"/>
      <c r="XCL40" s="1"/>
      <c r="XCM40" s="1"/>
      <c r="XCN40" s="1"/>
      <c r="XCO40" s="1"/>
    </row>
    <row r="41" s="4" customFormat="1" spans="1:16317">
      <c r="A41" s="5"/>
      <c r="B41" s="6"/>
      <c r="C41" s="7"/>
      <c r="D41" s="7"/>
      <c r="E41" s="1"/>
      <c r="F41" s="1"/>
      <c r="XCG41"/>
      <c r="XCH41"/>
      <c r="XCI41"/>
      <c r="XCJ41" s="1"/>
      <c r="XCK41" s="1"/>
      <c r="XCL41" s="1"/>
      <c r="XCM41" s="1"/>
      <c r="XCN41" s="1"/>
      <c r="XCO41" s="1"/>
    </row>
    <row r="42" s="4" customFormat="1" spans="1:16317">
      <c r="A42" s="5"/>
      <c r="B42" s="6"/>
      <c r="C42" s="7"/>
      <c r="D42" s="7"/>
      <c r="E42" s="1"/>
      <c r="F42" s="1"/>
      <c r="XCG42"/>
      <c r="XCH42"/>
      <c r="XCI42"/>
      <c r="XCJ42" s="1"/>
      <c r="XCK42" s="1"/>
      <c r="XCL42" s="1"/>
      <c r="XCM42" s="1"/>
      <c r="XCN42" s="1"/>
      <c r="XCO42" s="1"/>
    </row>
    <row r="43" s="4" customFormat="1" spans="1:16317">
      <c r="A43" s="5"/>
      <c r="B43" s="6"/>
      <c r="C43" s="7"/>
      <c r="D43" s="7"/>
      <c r="E43" s="1"/>
      <c r="F43" s="1"/>
      <c r="XCG43"/>
      <c r="XCH43"/>
      <c r="XCI43"/>
      <c r="XCJ43" s="1"/>
      <c r="XCK43" s="1"/>
      <c r="XCL43" s="1"/>
      <c r="XCM43" s="1"/>
      <c r="XCN43" s="1"/>
      <c r="XCO43" s="1"/>
    </row>
    <row r="44" s="4" customFormat="1" spans="1:16317">
      <c r="A44" s="5"/>
      <c r="B44" s="6"/>
      <c r="C44" s="7"/>
      <c r="D44" s="7"/>
      <c r="E44" s="1"/>
      <c r="F44" s="1"/>
      <c r="XCG44"/>
      <c r="XCH44"/>
      <c r="XCI44"/>
      <c r="XCJ44" s="1"/>
      <c r="XCK44" s="1"/>
      <c r="XCL44" s="1"/>
      <c r="XCM44" s="1"/>
      <c r="XCN44" s="1"/>
      <c r="XCO44" s="1"/>
    </row>
    <row r="45" s="4" customFormat="1" spans="1:16317">
      <c r="A45" s="5"/>
      <c r="B45" s="6"/>
      <c r="C45" s="7"/>
      <c r="D45" s="7"/>
      <c r="E45" s="1"/>
      <c r="F45" s="1"/>
      <c r="XCG45"/>
      <c r="XCH45"/>
      <c r="XCI45"/>
      <c r="XCJ45" s="1"/>
      <c r="XCK45" s="1"/>
      <c r="XCL45" s="1"/>
      <c r="XCM45" s="1"/>
      <c r="XCN45" s="1"/>
      <c r="XCO45" s="1"/>
    </row>
    <row r="46" s="4" customFormat="1" spans="1:16317">
      <c r="A46" s="5"/>
      <c r="B46" s="6"/>
      <c r="C46" s="7"/>
      <c r="D46" s="7"/>
      <c r="E46" s="1"/>
      <c r="F46" s="1"/>
      <c r="XCG46"/>
      <c r="XCH46"/>
      <c r="XCI46"/>
      <c r="XCJ46" s="1"/>
      <c r="XCK46" s="1"/>
      <c r="XCL46" s="1"/>
      <c r="XCM46" s="1"/>
      <c r="XCN46" s="1"/>
      <c r="XCO46" s="1"/>
    </row>
    <row r="47" s="4" customFormat="1" spans="1:16317">
      <c r="A47" s="5"/>
      <c r="B47" s="6"/>
      <c r="C47" s="7"/>
      <c r="D47" s="7"/>
      <c r="E47" s="1"/>
      <c r="F47" s="1"/>
      <c r="XCG47"/>
      <c r="XCH47"/>
      <c r="XCI47"/>
      <c r="XCJ47" s="1"/>
      <c r="XCK47" s="1"/>
      <c r="XCL47" s="1"/>
      <c r="XCM47" s="1"/>
      <c r="XCN47" s="1"/>
      <c r="XCO47" s="1"/>
    </row>
    <row r="48" s="4" customFormat="1" spans="1:16317">
      <c r="A48" s="5"/>
      <c r="B48" s="6"/>
      <c r="C48" s="7"/>
      <c r="D48" s="7"/>
      <c r="E48" s="1"/>
      <c r="F48" s="1"/>
      <c r="XCG48"/>
      <c r="XCH48"/>
      <c r="XCI48"/>
      <c r="XCJ48" s="1"/>
      <c r="XCK48" s="1"/>
      <c r="XCL48" s="1"/>
      <c r="XCM48" s="1"/>
      <c r="XCN48" s="1"/>
      <c r="XCO48" s="1"/>
    </row>
    <row r="49" s="4" customFormat="1" spans="1:16317">
      <c r="A49" s="5"/>
      <c r="B49" s="6"/>
      <c r="C49" s="7"/>
      <c r="D49" s="7"/>
      <c r="E49" s="1"/>
      <c r="F49" s="1"/>
      <c r="XCG49"/>
      <c r="XCH49"/>
      <c r="XCI49"/>
      <c r="XCJ49" s="1"/>
      <c r="XCK49" s="1"/>
      <c r="XCL49" s="1"/>
      <c r="XCM49" s="1"/>
      <c r="XCN49" s="1"/>
      <c r="XCO49" s="1"/>
    </row>
    <row r="50" s="4" customFormat="1" spans="1:16317">
      <c r="A50" s="5"/>
      <c r="B50" s="6"/>
      <c r="C50" s="7"/>
      <c r="D50" s="7"/>
      <c r="E50" s="1"/>
      <c r="F50" s="1"/>
      <c r="XCG50"/>
      <c r="XCH50"/>
      <c r="XCI50"/>
      <c r="XCJ50" s="1"/>
      <c r="XCK50" s="1"/>
      <c r="XCL50" s="1"/>
      <c r="XCM50" s="1"/>
      <c r="XCN50" s="1"/>
      <c r="XCO50" s="1"/>
    </row>
    <row r="51" s="4" customFormat="1" spans="1:16317">
      <c r="A51" s="5"/>
      <c r="B51" s="6"/>
      <c r="C51" s="7"/>
      <c r="D51" s="7"/>
      <c r="E51" s="1"/>
      <c r="F51" s="1"/>
      <c r="XCG51"/>
      <c r="XCH51"/>
      <c r="XCI51"/>
      <c r="XCJ51" s="1"/>
      <c r="XCK51" s="1"/>
      <c r="XCL51" s="1"/>
      <c r="XCM51" s="1"/>
      <c r="XCN51" s="1"/>
      <c r="XCO51" s="1"/>
    </row>
    <row r="52" s="4" customFormat="1" spans="1:16317">
      <c r="A52" s="5"/>
      <c r="B52" s="6"/>
      <c r="C52" s="7"/>
      <c r="D52" s="7"/>
      <c r="E52" s="1"/>
      <c r="F52" s="1"/>
      <c r="XCG52"/>
      <c r="XCH52"/>
      <c r="XCI52"/>
      <c r="XCJ52" s="1"/>
      <c r="XCK52" s="1"/>
      <c r="XCL52" s="1"/>
      <c r="XCM52" s="1"/>
      <c r="XCN52" s="1"/>
      <c r="XCO52" s="1"/>
    </row>
    <row r="53" s="4" customFormat="1" spans="1:16317">
      <c r="A53" s="5"/>
      <c r="B53" s="6"/>
      <c r="C53" s="7"/>
      <c r="D53" s="7"/>
      <c r="E53" s="1"/>
      <c r="F53" s="1"/>
      <c r="XCG53"/>
      <c r="XCH53"/>
      <c r="XCI53"/>
      <c r="XCJ53" s="1"/>
      <c r="XCK53" s="1"/>
      <c r="XCL53" s="1"/>
      <c r="XCM53" s="1"/>
      <c r="XCN53" s="1"/>
      <c r="XCO53" s="1"/>
    </row>
    <row r="54" s="4" customFormat="1" spans="1:16317">
      <c r="A54" s="5"/>
      <c r="B54" s="6"/>
      <c r="C54" s="7"/>
      <c r="D54" s="7"/>
      <c r="E54" s="1"/>
      <c r="F54" s="1"/>
      <c r="XCG54"/>
      <c r="XCH54"/>
      <c r="XCI54"/>
      <c r="XCJ54" s="1"/>
      <c r="XCK54" s="1"/>
      <c r="XCL54" s="1"/>
      <c r="XCM54" s="1"/>
      <c r="XCN54" s="1"/>
      <c r="XCO54" s="1"/>
    </row>
    <row r="55" s="4" customFormat="1" spans="1:16317">
      <c r="A55" s="5"/>
      <c r="B55" s="6"/>
      <c r="C55" s="7"/>
      <c r="D55" s="7"/>
      <c r="E55" s="1"/>
      <c r="F55" s="1"/>
      <c r="XCG55"/>
      <c r="XCH55"/>
      <c r="XCI55"/>
      <c r="XCJ55" s="1"/>
      <c r="XCK55" s="1"/>
      <c r="XCL55" s="1"/>
      <c r="XCM55" s="1"/>
      <c r="XCN55" s="1"/>
      <c r="XCO55" s="1"/>
    </row>
    <row r="56" s="4" customFormat="1" spans="1:16317">
      <c r="A56" s="5"/>
      <c r="B56" s="6"/>
      <c r="C56" s="7"/>
      <c r="D56" s="7"/>
      <c r="E56" s="1"/>
      <c r="F56" s="1"/>
      <c r="XCG56"/>
      <c r="XCH56"/>
      <c r="XCI56"/>
      <c r="XCJ56" s="1"/>
      <c r="XCK56" s="1"/>
      <c r="XCL56" s="1"/>
      <c r="XCM56" s="1"/>
      <c r="XCN56" s="1"/>
      <c r="XCO56" s="1"/>
    </row>
    <row r="57" s="4" customFormat="1" spans="1:16317">
      <c r="A57" s="5"/>
      <c r="B57" s="6"/>
      <c r="C57" s="7"/>
      <c r="D57" s="7"/>
      <c r="E57" s="1"/>
      <c r="F57" s="1"/>
      <c r="XCG57"/>
      <c r="XCH57"/>
      <c r="XCI57"/>
      <c r="XCJ57" s="1"/>
      <c r="XCK57" s="1"/>
      <c r="XCL57" s="1"/>
      <c r="XCM57" s="1"/>
      <c r="XCN57" s="1"/>
      <c r="XCO57" s="1"/>
    </row>
    <row r="58" s="4" customFormat="1" spans="1:16317">
      <c r="A58" s="5"/>
      <c r="B58" s="6"/>
      <c r="C58" s="7"/>
      <c r="D58" s="7"/>
      <c r="E58" s="1"/>
      <c r="F58" s="1"/>
      <c r="XCG58"/>
      <c r="XCH58"/>
      <c r="XCI58"/>
      <c r="XCJ58" s="1"/>
      <c r="XCK58" s="1"/>
      <c r="XCL58" s="1"/>
      <c r="XCM58" s="1"/>
      <c r="XCN58" s="1"/>
      <c r="XCO58" s="1"/>
    </row>
    <row r="59" s="4" customFormat="1" spans="1:16317">
      <c r="A59" s="5"/>
      <c r="B59" s="6"/>
      <c r="C59" s="7"/>
      <c r="D59" s="7"/>
      <c r="E59" s="1"/>
      <c r="F59" s="1"/>
      <c r="XCG59"/>
      <c r="XCH59"/>
      <c r="XCI59"/>
      <c r="XCJ59" s="1"/>
      <c r="XCK59" s="1"/>
      <c r="XCL59" s="1"/>
      <c r="XCM59" s="1"/>
      <c r="XCN59" s="1"/>
      <c r="XCO59" s="1"/>
    </row>
    <row r="60" s="4" customFormat="1" spans="1:16317">
      <c r="A60" s="5"/>
      <c r="B60" s="6"/>
      <c r="C60" s="7"/>
      <c r="D60" s="7"/>
      <c r="E60" s="1"/>
      <c r="F60" s="1"/>
      <c r="XCG60"/>
      <c r="XCH60"/>
      <c r="XCI60"/>
      <c r="XCJ60" s="1"/>
      <c r="XCK60" s="1"/>
      <c r="XCL60" s="1"/>
      <c r="XCM60" s="1"/>
      <c r="XCN60" s="1"/>
      <c r="XCO60" s="1"/>
    </row>
    <row r="61" s="4" customFormat="1" spans="1:16317">
      <c r="A61" s="5"/>
      <c r="B61" s="6"/>
      <c r="C61" s="7"/>
      <c r="D61" s="7"/>
      <c r="E61" s="1"/>
      <c r="F61" s="1"/>
      <c r="XCG61"/>
      <c r="XCH61"/>
      <c r="XCI61"/>
      <c r="XCJ61" s="1"/>
      <c r="XCK61" s="1"/>
      <c r="XCL61" s="1"/>
      <c r="XCM61" s="1"/>
      <c r="XCN61" s="1"/>
      <c r="XCO61" s="1"/>
    </row>
    <row r="62" s="4" customFormat="1" spans="1:16317">
      <c r="A62" s="5"/>
      <c r="B62" s="6"/>
      <c r="C62" s="7"/>
      <c r="D62" s="7"/>
      <c r="E62" s="1"/>
      <c r="F62" s="1"/>
      <c r="XCG62"/>
      <c r="XCH62"/>
      <c r="XCI62"/>
      <c r="XCJ62" s="1"/>
      <c r="XCK62" s="1"/>
      <c r="XCL62" s="1"/>
      <c r="XCM62" s="1"/>
      <c r="XCN62" s="1"/>
      <c r="XCO62" s="1"/>
    </row>
    <row r="63" s="4" customFormat="1" spans="1:16317">
      <c r="A63" s="5"/>
      <c r="B63" s="6"/>
      <c r="C63" s="7"/>
      <c r="D63" s="7"/>
      <c r="E63" s="1"/>
      <c r="F63" s="1"/>
      <c r="XCG63"/>
      <c r="XCH63"/>
      <c r="XCI63"/>
      <c r="XCJ63" s="1"/>
      <c r="XCK63" s="1"/>
      <c r="XCL63" s="1"/>
      <c r="XCM63" s="1"/>
      <c r="XCN63" s="1"/>
      <c r="XCO63" s="1"/>
    </row>
    <row r="64" s="4" customFormat="1" spans="1:16317">
      <c r="A64" s="5"/>
      <c r="B64" s="6"/>
      <c r="C64" s="7"/>
      <c r="D64" s="7"/>
      <c r="E64" s="1"/>
      <c r="F64" s="1"/>
      <c r="XCG64"/>
      <c r="XCH64"/>
      <c r="XCI64"/>
      <c r="XCJ64" s="1"/>
      <c r="XCK64" s="1"/>
      <c r="XCL64" s="1"/>
      <c r="XCM64" s="1"/>
      <c r="XCN64" s="1"/>
      <c r="XCO64" s="1"/>
    </row>
    <row r="65" s="4" customFormat="1" spans="1:16317">
      <c r="A65" s="5"/>
      <c r="B65" s="6"/>
      <c r="C65" s="7"/>
      <c r="D65" s="7"/>
      <c r="E65" s="1"/>
      <c r="F65" s="1"/>
      <c r="XCG65"/>
      <c r="XCH65"/>
      <c r="XCI65"/>
      <c r="XCJ65" s="1"/>
      <c r="XCK65" s="1"/>
      <c r="XCL65" s="1"/>
      <c r="XCM65" s="1"/>
      <c r="XCN65" s="1"/>
      <c r="XCO65" s="1"/>
    </row>
    <row r="66" s="4" customFormat="1" spans="1:16317">
      <c r="A66" s="5"/>
      <c r="B66" s="6"/>
      <c r="C66" s="7"/>
      <c r="D66" s="7"/>
      <c r="E66" s="1"/>
      <c r="F66" s="1"/>
      <c r="XCG66"/>
      <c r="XCH66"/>
      <c r="XCI66"/>
      <c r="XCJ66" s="1"/>
      <c r="XCK66" s="1"/>
      <c r="XCL66" s="1"/>
      <c r="XCM66" s="1"/>
      <c r="XCN66" s="1"/>
      <c r="XCO66" s="1"/>
    </row>
    <row r="67" s="4" customFormat="1" spans="1:16317">
      <c r="A67" s="5"/>
      <c r="B67" s="6"/>
      <c r="C67" s="7"/>
      <c r="D67" s="7"/>
      <c r="E67" s="1"/>
      <c r="F67" s="1"/>
      <c r="XCG67"/>
      <c r="XCH67"/>
      <c r="XCI67"/>
      <c r="XCJ67" s="1"/>
      <c r="XCK67" s="1"/>
      <c r="XCL67" s="1"/>
      <c r="XCM67" s="1"/>
      <c r="XCN67" s="1"/>
      <c r="XCO67" s="1"/>
    </row>
    <row r="68" s="4" customFormat="1" spans="1:16317">
      <c r="A68" s="5"/>
      <c r="B68" s="6"/>
      <c r="C68" s="7"/>
      <c r="D68" s="7"/>
      <c r="E68" s="1"/>
      <c r="F68" s="1"/>
      <c r="XCG68"/>
      <c r="XCH68"/>
      <c r="XCI68"/>
      <c r="XCJ68" s="1"/>
      <c r="XCK68" s="1"/>
      <c r="XCL68" s="1"/>
      <c r="XCM68" s="1"/>
      <c r="XCN68" s="1"/>
      <c r="XCO68" s="1"/>
    </row>
    <row r="69" s="4" customFormat="1" spans="1:16317">
      <c r="A69" s="5"/>
      <c r="B69" s="6"/>
      <c r="C69" s="7"/>
      <c r="D69" s="7"/>
      <c r="E69" s="1"/>
      <c r="F69" s="1"/>
      <c r="XCG69"/>
      <c r="XCH69"/>
      <c r="XCI69"/>
      <c r="XCJ69" s="1"/>
      <c r="XCK69" s="1"/>
      <c r="XCL69" s="1"/>
      <c r="XCM69" s="1"/>
      <c r="XCN69" s="1"/>
      <c r="XCO69" s="1"/>
    </row>
    <row r="70" s="4" customFormat="1" spans="1:16317">
      <c r="A70" s="5"/>
      <c r="B70" s="6"/>
      <c r="C70" s="7"/>
      <c r="D70" s="7"/>
      <c r="E70" s="1"/>
      <c r="F70" s="1"/>
      <c r="XCG70"/>
      <c r="XCH70"/>
      <c r="XCI70"/>
      <c r="XCJ70" s="1"/>
      <c r="XCK70" s="1"/>
      <c r="XCL70" s="1"/>
      <c r="XCM70" s="1"/>
      <c r="XCN70" s="1"/>
      <c r="XCO70" s="1"/>
    </row>
    <row r="71" s="4" customFormat="1" spans="1:16317">
      <c r="A71" s="5"/>
      <c r="B71" s="6"/>
      <c r="C71" s="7"/>
      <c r="D71" s="7"/>
      <c r="E71" s="1"/>
      <c r="F71" s="1"/>
      <c r="XCG71"/>
      <c r="XCH71"/>
      <c r="XCI71"/>
      <c r="XCJ71" s="1"/>
      <c r="XCK71" s="1"/>
      <c r="XCL71" s="1"/>
      <c r="XCM71" s="1"/>
      <c r="XCN71" s="1"/>
      <c r="XCO71" s="1"/>
    </row>
    <row r="72" s="4" customFormat="1" spans="1:16317">
      <c r="A72" s="5"/>
      <c r="B72" s="6"/>
      <c r="C72" s="7"/>
      <c r="D72" s="7"/>
      <c r="E72" s="1"/>
      <c r="F72" s="1"/>
      <c r="XCG72"/>
      <c r="XCH72"/>
      <c r="XCI72"/>
      <c r="XCJ72" s="1"/>
      <c r="XCK72" s="1"/>
      <c r="XCL72" s="1"/>
      <c r="XCM72" s="1"/>
      <c r="XCN72" s="1"/>
      <c r="XCO72" s="1"/>
    </row>
    <row r="73" s="4" customFormat="1" spans="1:16317">
      <c r="A73" s="5"/>
      <c r="B73" s="6"/>
      <c r="C73" s="7"/>
      <c r="D73" s="7"/>
      <c r="E73" s="1"/>
      <c r="F73" s="1"/>
      <c r="XCG73"/>
      <c r="XCH73"/>
      <c r="XCI73"/>
      <c r="XCJ73" s="1"/>
      <c r="XCK73" s="1"/>
      <c r="XCL73" s="1"/>
      <c r="XCM73" s="1"/>
      <c r="XCN73" s="1"/>
      <c r="XCO73" s="1"/>
    </row>
    <row r="74" s="4" customFormat="1" spans="1:16317">
      <c r="A74" s="5"/>
      <c r="B74" s="6"/>
      <c r="C74" s="7"/>
      <c r="D74" s="7"/>
      <c r="E74" s="1"/>
      <c r="F74" s="1"/>
      <c r="XCG74"/>
      <c r="XCH74"/>
      <c r="XCI74"/>
      <c r="XCJ74" s="1"/>
      <c r="XCK74" s="1"/>
      <c r="XCL74" s="1"/>
      <c r="XCM74" s="1"/>
      <c r="XCN74" s="1"/>
      <c r="XCO74" s="1"/>
    </row>
    <row r="75" s="4" customFormat="1" spans="1:16317">
      <c r="A75" s="5"/>
      <c r="B75" s="6"/>
      <c r="C75" s="7"/>
      <c r="D75" s="7"/>
      <c r="E75" s="1"/>
      <c r="F75" s="1"/>
      <c r="XCG75"/>
      <c r="XCH75"/>
      <c r="XCI75"/>
      <c r="XCJ75" s="1"/>
      <c r="XCK75" s="1"/>
      <c r="XCL75" s="1"/>
      <c r="XCM75" s="1"/>
      <c r="XCN75" s="1"/>
      <c r="XCO75" s="1"/>
    </row>
    <row r="76" s="4" customFormat="1" spans="1:16317">
      <c r="A76" s="5"/>
      <c r="B76" s="6"/>
      <c r="C76" s="7"/>
      <c r="D76" s="7"/>
      <c r="E76" s="1"/>
      <c r="F76" s="1"/>
      <c r="XCG76"/>
      <c r="XCH76"/>
      <c r="XCI76"/>
      <c r="XCJ76" s="1"/>
      <c r="XCK76" s="1"/>
      <c r="XCL76" s="1"/>
      <c r="XCM76" s="1"/>
      <c r="XCN76" s="1"/>
      <c r="XCO76" s="1"/>
    </row>
    <row r="77" s="4" customFormat="1" spans="1:16317">
      <c r="A77" s="5"/>
      <c r="B77" s="6"/>
      <c r="C77" s="7"/>
      <c r="D77" s="7"/>
      <c r="E77" s="1"/>
      <c r="F77" s="1"/>
      <c r="XCG77"/>
      <c r="XCH77"/>
      <c r="XCI77"/>
      <c r="XCJ77" s="1"/>
      <c r="XCK77" s="1"/>
      <c r="XCL77" s="1"/>
      <c r="XCM77" s="1"/>
      <c r="XCN77" s="1"/>
      <c r="XCO77" s="1"/>
    </row>
    <row r="78" s="4" customFormat="1" spans="1:16317">
      <c r="A78" s="5"/>
      <c r="B78" s="6"/>
      <c r="C78" s="7"/>
      <c r="D78" s="7"/>
      <c r="E78" s="1"/>
      <c r="F78" s="1"/>
      <c r="XCG78"/>
      <c r="XCH78"/>
      <c r="XCI78"/>
      <c r="XCJ78" s="1"/>
      <c r="XCK78" s="1"/>
      <c r="XCL78" s="1"/>
      <c r="XCM78" s="1"/>
      <c r="XCN78" s="1"/>
      <c r="XCO78" s="1"/>
    </row>
    <row r="79" s="4" customFormat="1" spans="1:16317">
      <c r="A79" s="5"/>
      <c r="B79" s="6"/>
      <c r="C79" s="7"/>
      <c r="D79" s="7"/>
      <c r="E79" s="1"/>
      <c r="F79" s="1"/>
      <c r="XCG79"/>
      <c r="XCH79"/>
      <c r="XCI79"/>
      <c r="XCJ79" s="1"/>
      <c r="XCK79" s="1"/>
      <c r="XCL79" s="1"/>
      <c r="XCM79" s="1"/>
      <c r="XCN79" s="1"/>
      <c r="XCO79" s="1"/>
    </row>
    <row r="80" s="4" customFormat="1" spans="1:16317">
      <c r="A80" s="5"/>
      <c r="B80" s="6"/>
      <c r="C80" s="7"/>
      <c r="D80" s="7"/>
      <c r="E80" s="1"/>
      <c r="F80" s="1"/>
      <c r="XCG80"/>
      <c r="XCH80"/>
      <c r="XCI80"/>
      <c r="XCJ80" s="1"/>
      <c r="XCK80" s="1"/>
      <c r="XCL80" s="1"/>
      <c r="XCM80" s="1"/>
      <c r="XCN80" s="1"/>
      <c r="XCO80" s="1"/>
    </row>
    <row r="81" s="4" customFormat="1" spans="1:16317">
      <c r="A81" s="5"/>
      <c r="B81" s="6"/>
      <c r="C81" s="7"/>
      <c r="D81" s="7"/>
      <c r="E81" s="1"/>
      <c r="F81" s="1"/>
      <c r="XCG81"/>
      <c r="XCH81"/>
      <c r="XCI81"/>
      <c r="XCJ81" s="1"/>
      <c r="XCK81" s="1"/>
      <c r="XCL81" s="1"/>
      <c r="XCM81" s="1"/>
      <c r="XCN81" s="1"/>
      <c r="XCO81" s="1"/>
    </row>
    <row r="82" s="4" customFormat="1" spans="1:16317">
      <c r="A82" s="5"/>
      <c r="B82" s="6"/>
      <c r="C82" s="7"/>
      <c r="D82" s="7"/>
      <c r="E82" s="1"/>
      <c r="F82" s="1"/>
      <c r="XCG82"/>
      <c r="XCH82"/>
      <c r="XCI82"/>
      <c r="XCJ82" s="1"/>
      <c r="XCK82" s="1"/>
      <c r="XCL82" s="1"/>
      <c r="XCM82" s="1"/>
      <c r="XCN82" s="1"/>
      <c r="XCO82" s="1"/>
    </row>
    <row r="83" s="4" customFormat="1" spans="1:16317">
      <c r="A83" s="5"/>
      <c r="B83" s="6"/>
      <c r="C83" s="7"/>
      <c r="D83" s="7"/>
      <c r="E83" s="1"/>
      <c r="F83" s="1"/>
      <c r="XCG83"/>
      <c r="XCH83"/>
      <c r="XCI83"/>
      <c r="XCJ83" s="1"/>
      <c r="XCK83" s="1"/>
      <c r="XCL83" s="1"/>
      <c r="XCM83" s="1"/>
      <c r="XCN83" s="1"/>
      <c r="XCO83" s="1"/>
    </row>
    <row r="84" s="4" customFormat="1" spans="1:16317">
      <c r="A84" s="5"/>
      <c r="B84" s="6"/>
      <c r="C84" s="7"/>
      <c r="D84" s="7"/>
      <c r="E84" s="1"/>
      <c r="F84" s="1"/>
      <c r="XCG84"/>
      <c r="XCH84"/>
      <c r="XCI84"/>
      <c r="XCJ84" s="1"/>
      <c r="XCK84" s="1"/>
      <c r="XCL84" s="1"/>
      <c r="XCM84" s="1"/>
      <c r="XCN84" s="1"/>
      <c r="XCO84" s="1"/>
    </row>
    <row r="85" s="4" customFormat="1" spans="1:16317">
      <c r="A85" s="5"/>
      <c r="B85" s="6"/>
      <c r="C85" s="7"/>
      <c r="D85" s="7"/>
      <c r="E85" s="1"/>
      <c r="F85" s="1"/>
      <c r="XCG85"/>
      <c r="XCH85"/>
      <c r="XCI85"/>
      <c r="XCJ85" s="1"/>
      <c r="XCK85" s="1"/>
      <c r="XCL85" s="1"/>
      <c r="XCM85" s="1"/>
      <c r="XCN85" s="1"/>
      <c r="XCO85" s="1"/>
    </row>
    <row r="86" s="4" customFormat="1" spans="1:16317">
      <c r="A86" s="5"/>
      <c r="B86" s="6"/>
      <c r="C86" s="7"/>
      <c r="D86" s="7"/>
      <c r="E86" s="1"/>
      <c r="F86" s="1"/>
      <c r="XCG86"/>
      <c r="XCH86"/>
      <c r="XCI86"/>
      <c r="XCJ86" s="1"/>
      <c r="XCK86" s="1"/>
      <c r="XCL86" s="1"/>
      <c r="XCM86" s="1"/>
      <c r="XCN86" s="1"/>
      <c r="XCO86" s="1"/>
    </row>
    <row r="87" s="4" customFormat="1" spans="1:16317">
      <c r="A87" s="5"/>
      <c r="B87" s="6"/>
      <c r="C87" s="7"/>
      <c r="D87" s="7"/>
      <c r="E87" s="1"/>
      <c r="F87" s="1"/>
      <c r="XCG87"/>
      <c r="XCH87"/>
      <c r="XCI87"/>
      <c r="XCJ87" s="1"/>
      <c r="XCK87" s="1"/>
      <c r="XCL87" s="1"/>
      <c r="XCM87" s="1"/>
      <c r="XCN87" s="1"/>
      <c r="XCO87" s="1"/>
    </row>
    <row r="88" s="4" customFormat="1" spans="1:16317">
      <c r="A88" s="5"/>
      <c r="B88" s="6"/>
      <c r="C88" s="7"/>
      <c r="D88" s="7"/>
      <c r="E88" s="1"/>
      <c r="F88" s="1"/>
      <c r="XCG88"/>
      <c r="XCH88"/>
      <c r="XCI88"/>
      <c r="XCJ88" s="1"/>
      <c r="XCK88" s="1"/>
      <c r="XCL88" s="1"/>
      <c r="XCM88" s="1"/>
      <c r="XCN88" s="1"/>
      <c r="XCO88" s="1"/>
    </row>
    <row r="89" s="4" customFormat="1" spans="1:16317">
      <c r="A89" s="5"/>
      <c r="B89" s="6"/>
      <c r="C89" s="7"/>
      <c r="D89" s="7"/>
      <c r="E89" s="1"/>
      <c r="F89" s="1"/>
      <c r="XCG89"/>
      <c r="XCH89"/>
      <c r="XCI89"/>
      <c r="XCJ89" s="1"/>
      <c r="XCK89" s="1"/>
      <c r="XCL89" s="1"/>
      <c r="XCM89" s="1"/>
      <c r="XCN89" s="1"/>
      <c r="XCO89" s="1"/>
    </row>
    <row r="90" s="4" customFormat="1" spans="1:16317">
      <c r="A90" s="5"/>
      <c r="B90" s="6"/>
      <c r="C90" s="7"/>
      <c r="D90" s="7"/>
      <c r="E90" s="1"/>
      <c r="F90" s="1"/>
      <c r="XCG90"/>
      <c r="XCH90"/>
      <c r="XCI90"/>
      <c r="XCJ90" s="1"/>
      <c r="XCK90" s="1"/>
      <c r="XCL90" s="1"/>
      <c r="XCM90" s="1"/>
      <c r="XCN90" s="1"/>
      <c r="XCO90" s="1"/>
    </row>
    <row r="91" s="4" customFormat="1" spans="1:16317">
      <c r="A91" s="5"/>
      <c r="B91" s="6"/>
      <c r="C91" s="7"/>
      <c r="D91" s="7"/>
      <c r="E91" s="1"/>
      <c r="F91" s="1"/>
      <c r="XCG91"/>
      <c r="XCH91"/>
      <c r="XCI91"/>
      <c r="XCJ91" s="1"/>
      <c r="XCK91" s="1"/>
      <c r="XCL91" s="1"/>
      <c r="XCM91" s="1"/>
      <c r="XCN91" s="1"/>
      <c r="XCO91" s="1"/>
    </row>
    <row r="92" s="4" customFormat="1" spans="1:16317">
      <c r="A92" s="5"/>
      <c r="B92" s="6"/>
      <c r="C92" s="7"/>
      <c r="D92" s="7"/>
      <c r="E92" s="1"/>
      <c r="F92" s="1"/>
      <c r="XCG92"/>
      <c r="XCH92"/>
      <c r="XCI92"/>
      <c r="XCJ92" s="1"/>
      <c r="XCK92" s="1"/>
      <c r="XCL92" s="1"/>
      <c r="XCM92" s="1"/>
      <c r="XCN92" s="1"/>
      <c r="XCO92" s="1"/>
    </row>
    <row r="93" s="4" customFormat="1" spans="1:16317">
      <c r="A93" s="5"/>
      <c r="B93" s="6"/>
      <c r="C93" s="7"/>
      <c r="D93" s="7"/>
      <c r="E93" s="1"/>
      <c r="F93" s="1"/>
      <c r="XCG93"/>
      <c r="XCH93"/>
      <c r="XCI93"/>
      <c r="XCJ93" s="1"/>
      <c r="XCK93" s="1"/>
      <c r="XCL93" s="1"/>
      <c r="XCM93" s="1"/>
      <c r="XCN93" s="1"/>
      <c r="XCO93" s="1"/>
    </row>
    <row r="94" s="4" customFormat="1" spans="1:16317">
      <c r="A94" s="5"/>
      <c r="B94" s="6"/>
      <c r="C94" s="7"/>
      <c r="D94" s="7"/>
      <c r="E94" s="1"/>
      <c r="F94" s="1"/>
      <c r="XCG94"/>
      <c r="XCH94"/>
      <c r="XCI94"/>
      <c r="XCJ94" s="1"/>
      <c r="XCK94" s="1"/>
      <c r="XCL94" s="1"/>
      <c r="XCM94" s="1"/>
      <c r="XCN94" s="1"/>
      <c r="XCO94" s="1"/>
    </row>
    <row r="95" s="4" customFormat="1" spans="1:16317">
      <c r="A95" s="5"/>
      <c r="B95" s="6"/>
      <c r="C95" s="7"/>
      <c r="D95" s="7"/>
      <c r="E95" s="1"/>
      <c r="F95" s="1"/>
      <c r="XCG95"/>
      <c r="XCH95"/>
      <c r="XCI95"/>
      <c r="XCJ95" s="1"/>
      <c r="XCK95" s="1"/>
      <c r="XCL95" s="1"/>
      <c r="XCM95" s="1"/>
      <c r="XCN95" s="1"/>
      <c r="XCO95" s="1"/>
    </row>
    <row r="96" s="4" customFormat="1" spans="1:16317">
      <c r="A96" s="5"/>
      <c r="B96" s="6"/>
      <c r="C96" s="7"/>
      <c r="D96" s="7"/>
      <c r="E96" s="1"/>
      <c r="F96" s="1"/>
      <c r="XCG96"/>
      <c r="XCH96"/>
      <c r="XCI96"/>
      <c r="XCJ96" s="1"/>
      <c r="XCK96" s="1"/>
      <c r="XCL96" s="1"/>
      <c r="XCM96" s="1"/>
      <c r="XCN96" s="1"/>
      <c r="XCO96" s="1"/>
    </row>
    <row r="97" s="4" customFormat="1" spans="1:16317">
      <c r="A97" s="5"/>
      <c r="B97" s="6"/>
      <c r="C97" s="7"/>
      <c r="D97" s="7"/>
      <c r="E97" s="1"/>
      <c r="F97" s="1"/>
      <c r="XCG97"/>
      <c r="XCH97"/>
      <c r="XCI97"/>
      <c r="XCJ97" s="1"/>
      <c r="XCK97" s="1"/>
      <c r="XCL97" s="1"/>
      <c r="XCM97" s="1"/>
      <c r="XCN97" s="1"/>
      <c r="XCO97" s="1"/>
    </row>
    <row r="98" s="4" customFormat="1" spans="1:16317">
      <c r="A98" s="5"/>
      <c r="B98" s="6"/>
      <c r="C98" s="7"/>
      <c r="D98" s="7"/>
      <c r="E98" s="1"/>
      <c r="F98" s="1"/>
      <c r="XCG98"/>
      <c r="XCH98"/>
      <c r="XCI98"/>
      <c r="XCJ98" s="1"/>
      <c r="XCK98" s="1"/>
      <c r="XCL98" s="1"/>
      <c r="XCM98" s="1"/>
      <c r="XCN98" s="1"/>
      <c r="XCO98" s="1"/>
    </row>
    <row r="99" s="4" customFormat="1" spans="1:16317">
      <c r="A99" s="5"/>
      <c r="B99" s="6"/>
      <c r="C99" s="7"/>
      <c r="D99" s="7"/>
      <c r="E99" s="1"/>
      <c r="F99" s="1"/>
      <c r="XCG99"/>
      <c r="XCH99"/>
      <c r="XCI99"/>
      <c r="XCJ99" s="1"/>
      <c r="XCK99" s="1"/>
      <c r="XCL99" s="1"/>
      <c r="XCM99" s="1"/>
      <c r="XCN99" s="1"/>
      <c r="XCO99" s="1"/>
    </row>
    <row r="100" s="4" customFormat="1" spans="1:16317">
      <c r="A100" s="5"/>
      <c r="B100" s="6"/>
      <c r="C100" s="7"/>
      <c r="D100" s="7"/>
      <c r="E100" s="1"/>
      <c r="F100" s="1"/>
      <c r="XCG100"/>
      <c r="XCH100"/>
      <c r="XCI100"/>
      <c r="XCJ100" s="1"/>
      <c r="XCK100" s="1"/>
      <c r="XCL100" s="1"/>
      <c r="XCM100" s="1"/>
      <c r="XCN100" s="1"/>
      <c r="XCO100" s="1"/>
    </row>
    <row r="101" s="4" customFormat="1" spans="1:16317">
      <c r="A101" s="5"/>
      <c r="B101" s="6"/>
      <c r="C101" s="7"/>
      <c r="D101" s="7"/>
      <c r="E101" s="1"/>
      <c r="F101" s="1"/>
      <c r="XCG101"/>
      <c r="XCH101"/>
      <c r="XCI101"/>
      <c r="XCJ101" s="1"/>
      <c r="XCK101" s="1"/>
      <c r="XCL101" s="1"/>
      <c r="XCM101" s="1"/>
      <c r="XCN101" s="1"/>
      <c r="XCO101" s="1"/>
    </row>
    <row r="102" s="4" customFormat="1" spans="1:16317">
      <c r="A102" s="5"/>
      <c r="B102" s="6"/>
      <c r="C102" s="7"/>
      <c r="D102" s="7"/>
      <c r="E102" s="1"/>
      <c r="F102" s="1"/>
      <c r="XCG102"/>
      <c r="XCH102"/>
      <c r="XCI102"/>
      <c r="XCJ102" s="1"/>
      <c r="XCK102" s="1"/>
      <c r="XCL102" s="1"/>
      <c r="XCM102" s="1"/>
      <c r="XCN102" s="1"/>
      <c r="XCO102" s="1"/>
    </row>
    <row r="103" s="4" customFormat="1" spans="1:16317">
      <c r="A103" s="5"/>
      <c r="B103" s="6"/>
      <c r="C103" s="7"/>
      <c r="D103" s="7"/>
      <c r="E103" s="1"/>
      <c r="F103" s="1"/>
      <c r="XCG103"/>
      <c r="XCH103"/>
      <c r="XCI103"/>
      <c r="XCJ103" s="1"/>
      <c r="XCK103" s="1"/>
      <c r="XCL103" s="1"/>
      <c r="XCM103" s="1"/>
      <c r="XCN103" s="1"/>
      <c r="XCO103" s="1"/>
    </row>
    <row r="104" s="4" customFormat="1" spans="1:16317">
      <c r="A104" s="5"/>
      <c r="B104" s="6"/>
      <c r="C104" s="7"/>
      <c r="D104" s="7"/>
      <c r="E104" s="1"/>
      <c r="F104" s="1"/>
      <c r="XCG104"/>
      <c r="XCH104"/>
      <c r="XCI104"/>
      <c r="XCJ104" s="1"/>
      <c r="XCK104" s="1"/>
      <c r="XCL104" s="1"/>
      <c r="XCM104" s="1"/>
      <c r="XCN104" s="1"/>
      <c r="XCO104" s="1"/>
    </row>
    <row r="105" s="4" customFormat="1" spans="1:16317">
      <c r="A105" s="5"/>
      <c r="B105" s="6"/>
      <c r="C105" s="7"/>
      <c r="D105" s="7"/>
      <c r="E105" s="1"/>
      <c r="F105" s="1"/>
      <c r="XCG105"/>
      <c r="XCH105"/>
      <c r="XCI105"/>
      <c r="XCJ105" s="1"/>
      <c r="XCK105" s="1"/>
      <c r="XCL105" s="1"/>
      <c r="XCM105" s="1"/>
      <c r="XCN105" s="1"/>
      <c r="XCO105" s="1"/>
    </row>
    <row r="106" s="4" customFormat="1" spans="1:16317">
      <c r="A106" s="5"/>
      <c r="B106" s="6"/>
      <c r="C106" s="7"/>
      <c r="D106" s="7"/>
      <c r="E106" s="1"/>
      <c r="F106" s="1"/>
      <c r="XCG106"/>
      <c r="XCH106"/>
      <c r="XCI106"/>
      <c r="XCJ106" s="1"/>
      <c r="XCK106" s="1"/>
      <c r="XCL106" s="1"/>
      <c r="XCM106" s="1"/>
      <c r="XCN106" s="1"/>
      <c r="XCO106" s="1"/>
    </row>
    <row r="107" s="4" customFormat="1" spans="1:16317">
      <c r="A107" s="5"/>
      <c r="B107" s="6"/>
      <c r="C107" s="7"/>
      <c r="D107" s="7"/>
      <c r="E107" s="1"/>
      <c r="F107" s="1"/>
      <c r="XCG107"/>
      <c r="XCH107"/>
      <c r="XCI107"/>
      <c r="XCJ107" s="1"/>
      <c r="XCK107" s="1"/>
      <c r="XCL107" s="1"/>
      <c r="XCM107" s="1"/>
      <c r="XCN107" s="1"/>
      <c r="XCO107" s="1"/>
    </row>
    <row r="108" s="4" customFormat="1" spans="1:16317">
      <c r="A108" s="5"/>
      <c r="B108" s="6"/>
      <c r="C108" s="7"/>
      <c r="D108" s="7"/>
      <c r="E108" s="1"/>
      <c r="F108" s="1"/>
      <c r="XCG108"/>
      <c r="XCH108"/>
      <c r="XCI108"/>
      <c r="XCJ108" s="1"/>
      <c r="XCK108" s="1"/>
      <c r="XCL108" s="1"/>
      <c r="XCM108" s="1"/>
      <c r="XCN108" s="1"/>
      <c r="XCO108" s="1"/>
    </row>
    <row r="109" s="4" customFormat="1" spans="1:16317">
      <c r="A109" s="5"/>
      <c r="B109" s="6"/>
      <c r="C109" s="7"/>
      <c r="D109" s="7"/>
      <c r="E109" s="1"/>
      <c r="F109" s="1"/>
      <c r="XCG109"/>
      <c r="XCH109"/>
      <c r="XCI109"/>
      <c r="XCJ109" s="1"/>
      <c r="XCK109" s="1"/>
      <c r="XCL109" s="1"/>
      <c r="XCM109" s="1"/>
      <c r="XCN109" s="1"/>
      <c r="XCO109" s="1"/>
    </row>
    <row r="110" s="4" customFormat="1" spans="1:16317">
      <c r="A110" s="5"/>
      <c r="B110" s="6"/>
      <c r="C110" s="7"/>
      <c r="D110" s="7"/>
      <c r="E110" s="1"/>
      <c r="F110" s="1"/>
      <c r="XCG110"/>
      <c r="XCH110"/>
      <c r="XCI110"/>
      <c r="XCJ110" s="1"/>
      <c r="XCK110" s="1"/>
      <c r="XCL110" s="1"/>
      <c r="XCM110" s="1"/>
      <c r="XCN110" s="1"/>
      <c r="XCO110" s="1"/>
    </row>
    <row r="111" s="4" customFormat="1" spans="1:16317">
      <c r="A111" s="5"/>
      <c r="B111" s="6"/>
      <c r="C111" s="7"/>
      <c r="D111" s="7"/>
      <c r="E111" s="1"/>
      <c r="F111" s="1"/>
      <c r="XCG111"/>
      <c r="XCH111"/>
      <c r="XCI111"/>
      <c r="XCJ111" s="1"/>
      <c r="XCK111" s="1"/>
      <c r="XCL111" s="1"/>
      <c r="XCM111" s="1"/>
      <c r="XCN111" s="1"/>
      <c r="XCO111" s="1"/>
    </row>
    <row r="112" s="4" customFormat="1" spans="1:16317">
      <c r="A112" s="5"/>
      <c r="B112" s="6"/>
      <c r="C112" s="7"/>
      <c r="D112" s="7"/>
      <c r="E112" s="1"/>
      <c r="F112" s="1"/>
      <c r="XCG112"/>
      <c r="XCH112"/>
      <c r="XCI112"/>
      <c r="XCJ112" s="1"/>
      <c r="XCK112" s="1"/>
      <c r="XCL112" s="1"/>
      <c r="XCM112" s="1"/>
      <c r="XCN112" s="1"/>
      <c r="XCO112" s="1"/>
    </row>
    <row r="113" s="4" customFormat="1" spans="1:16317">
      <c r="A113" s="5"/>
      <c r="B113" s="6"/>
      <c r="C113" s="7"/>
      <c r="D113" s="7"/>
      <c r="E113" s="1"/>
      <c r="F113" s="1"/>
      <c r="XCG113"/>
      <c r="XCH113"/>
      <c r="XCI113"/>
      <c r="XCJ113" s="1"/>
      <c r="XCK113" s="1"/>
      <c r="XCL113" s="1"/>
      <c r="XCM113" s="1"/>
      <c r="XCN113" s="1"/>
      <c r="XCO113" s="1"/>
    </row>
    <row r="114" s="4" customFormat="1" spans="1:16317">
      <c r="A114" s="5"/>
      <c r="B114" s="6"/>
      <c r="C114" s="7"/>
      <c r="D114" s="7"/>
      <c r="E114" s="1"/>
      <c r="F114" s="1"/>
      <c r="XCG114"/>
      <c r="XCH114"/>
      <c r="XCI114"/>
      <c r="XCJ114" s="1"/>
      <c r="XCK114" s="1"/>
      <c r="XCL114" s="1"/>
      <c r="XCM114" s="1"/>
      <c r="XCN114" s="1"/>
      <c r="XCO114" s="1"/>
    </row>
    <row r="115" s="4" customFormat="1" spans="1:16317">
      <c r="A115" s="5"/>
      <c r="B115" s="6"/>
      <c r="C115" s="7"/>
      <c r="D115" s="7"/>
      <c r="E115" s="1"/>
      <c r="F115" s="1"/>
      <c r="XCG115"/>
      <c r="XCH115"/>
      <c r="XCI115"/>
      <c r="XCJ115" s="1"/>
      <c r="XCK115" s="1"/>
      <c r="XCL115" s="1"/>
      <c r="XCM115" s="1"/>
      <c r="XCN115" s="1"/>
      <c r="XCO115" s="1"/>
    </row>
    <row r="116" s="4" customFormat="1" spans="1:16317">
      <c r="A116" s="5"/>
      <c r="B116" s="6"/>
      <c r="C116" s="7"/>
      <c r="D116" s="7"/>
      <c r="E116" s="1"/>
      <c r="F116" s="1"/>
      <c r="XCG116"/>
      <c r="XCH116"/>
      <c r="XCI116"/>
      <c r="XCJ116" s="1"/>
      <c r="XCK116" s="1"/>
      <c r="XCL116" s="1"/>
      <c r="XCM116" s="1"/>
      <c r="XCN116" s="1"/>
      <c r="XCO116" s="1"/>
    </row>
    <row r="117" s="4" customFormat="1" spans="1:16317">
      <c r="A117" s="5"/>
      <c r="B117" s="6"/>
      <c r="C117" s="7"/>
      <c r="D117" s="7"/>
      <c r="E117" s="1"/>
      <c r="F117" s="1"/>
      <c r="XCG117"/>
      <c r="XCH117"/>
      <c r="XCI117"/>
      <c r="XCJ117" s="1"/>
      <c r="XCK117" s="1"/>
      <c r="XCL117" s="1"/>
      <c r="XCM117" s="1"/>
      <c r="XCN117" s="1"/>
      <c r="XCO117" s="1"/>
    </row>
    <row r="118" s="4" customFormat="1" spans="1:16317">
      <c r="A118" s="5"/>
      <c r="B118" s="6"/>
      <c r="C118" s="7"/>
      <c r="D118" s="7"/>
      <c r="E118" s="1"/>
      <c r="F118" s="1"/>
      <c r="XCG118"/>
      <c r="XCH118"/>
      <c r="XCI118"/>
      <c r="XCJ118" s="1"/>
      <c r="XCK118" s="1"/>
      <c r="XCL118" s="1"/>
      <c r="XCM118" s="1"/>
      <c r="XCN118" s="1"/>
      <c r="XCO118" s="1"/>
    </row>
    <row r="119" s="4" customFormat="1" spans="1:16317">
      <c r="A119" s="5"/>
      <c r="B119" s="6"/>
      <c r="C119" s="7"/>
      <c r="D119" s="7"/>
      <c r="E119" s="1"/>
      <c r="F119" s="1"/>
      <c r="XCG119"/>
      <c r="XCH119"/>
      <c r="XCI119"/>
      <c r="XCJ119" s="1"/>
      <c r="XCK119" s="1"/>
      <c r="XCL119" s="1"/>
      <c r="XCM119" s="1"/>
      <c r="XCN119" s="1"/>
      <c r="XCO119" s="1"/>
    </row>
    <row r="120" s="4" customFormat="1" spans="1:16317">
      <c r="A120" s="5"/>
      <c r="B120" s="6"/>
      <c r="C120" s="7"/>
      <c r="D120" s="7"/>
      <c r="E120" s="1"/>
      <c r="F120" s="1"/>
      <c r="XCG120"/>
      <c r="XCH120"/>
      <c r="XCI120"/>
      <c r="XCJ120" s="1"/>
      <c r="XCK120" s="1"/>
      <c r="XCL120" s="1"/>
      <c r="XCM120" s="1"/>
      <c r="XCN120" s="1"/>
      <c r="XCO120" s="1"/>
    </row>
    <row r="121" s="4" customFormat="1" spans="1:16317">
      <c r="A121" s="5"/>
      <c r="B121" s="6"/>
      <c r="C121" s="7"/>
      <c r="D121" s="7"/>
      <c r="E121" s="1"/>
      <c r="F121" s="1"/>
      <c r="XCG121"/>
      <c r="XCH121"/>
      <c r="XCI121"/>
      <c r="XCJ121" s="1"/>
      <c r="XCK121" s="1"/>
      <c r="XCL121" s="1"/>
      <c r="XCM121" s="1"/>
      <c r="XCN121" s="1"/>
      <c r="XCO121" s="1"/>
    </row>
    <row r="122" s="4" customFormat="1" spans="1:16317">
      <c r="A122" s="5"/>
      <c r="B122" s="6"/>
      <c r="C122" s="7"/>
      <c r="D122" s="7"/>
      <c r="E122" s="1"/>
      <c r="F122" s="1"/>
      <c r="XCG122"/>
      <c r="XCH122"/>
      <c r="XCI122"/>
      <c r="XCJ122" s="1"/>
      <c r="XCK122" s="1"/>
      <c r="XCL122" s="1"/>
      <c r="XCM122" s="1"/>
      <c r="XCN122" s="1"/>
      <c r="XCO122" s="1"/>
    </row>
    <row r="123" s="4" customFormat="1" spans="1:16317">
      <c r="A123" s="5"/>
      <c r="B123" s="6"/>
      <c r="C123" s="7"/>
      <c r="D123" s="7"/>
      <c r="E123" s="1"/>
      <c r="F123" s="1"/>
      <c r="XCG123"/>
      <c r="XCH123"/>
      <c r="XCI123"/>
      <c r="XCJ123" s="1"/>
      <c r="XCK123" s="1"/>
      <c r="XCL123" s="1"/>
      <c r="XCM123" s="1"/>
      <c r="XCN123" s="1"/>
      <c r="XCO123" s="1"/>
    </row>
    <row r="124" s="4" customFormat="1" spans="1:16317">
      <c r="A124" s="5"/>
      <c r="B124" s="6"/>
      <c r="C124" s="7"/>
      <c r="D124" s="7"/>
      <c r="E124" s="1"/>
      <c r="F124" s="1"/>
      <c r="XCG124"/>
      <c r="XCH124"/>
      <c r="XCI124"/>
      <c r="XCJ124" s="1"/>
      <c r="XCK124" s="1"/>
      <c r="XCL124" s="1"/>
      <c r="XCM124" s="1"/>
      <c r="XCN124" s="1"/>
      <c r="XCO124" s="1"/>
    </row>
    <row r="125" s="4" customFormat="1" spans="1:16317">
      <c r="A125" s="5"/>
      <c r="B125" s="6"/>
      <c r="C125" s="7"/>
      <c r="D125" s="7"/>
      <c r="E125" s="1"/>
      <c r="F125" s="1"/>
      <c r="XCG125"/>
      <c r="XCH125"/>
      <c r="XCI125"/>
      <c r="XCJ125" s="1"/>
      <c r="XCK125" s="1"/>
      <c r="XCL125" s="1"/>
      <c r="XCM125" s="1"/>
      <c r="XCN125" s="1"/>
      <c r="XCO125" s="1"/>
    </row>
    <row r="126" s="4" customFormat="1" spans="1:16317">
      <c r="A126" s="5"/>
      <c r="B126" s="6"/>
      <c r="C126" s="7"/>
      <c r="D126" s="7"/>
      <c r="E126" s="1"/>
      <c r="F126" s="1"/>
      <c r="XCG126"/>
      <c r="XCH126"/>
      <c r="XCI126"/>
      <c r="XCJ126" s="1"/>
      <c r="XCK126" s="1"/>
      <c r="XCL126" s="1"/>
      <c r="XCM126" s="1"/>
      <c r="XCN126" s="1"/>
      <c r="XCO126" s="1"/>
    </row>
    <row r="127" s="4" customFormat="1" spans="1:16317">
      <c r="A127" s="5"/>
      <c r="B127" s="6"/>
      <c r="C127" s="7"/>
      <c r="D127" s="7"/>
      <c r="E127" s="1"/>
      <c r="F127" s="1"/>
      <c r="XCG127"/>
      <c r="XCH127"/>
      <c r="XCI127"/>
      <c r="XCJ127" s="1"/>
      <c r="XCK127" s="1"/>
      <c r="XCL127" s="1"/>
      <c r="XCM127" s="1"/>
      <c r="XCN127" s="1"/>
      <c r="XCO127" s="1"/>
    </row>
    <row r="128" s="4" customFormat="1" spans="1:16317">
      <c r="A128" s="5"/>
      <c r="B128" s="6"/>
      <c r="C128" s="7"/>
      <c r="D128" s="7"/>
      <c r="E128" s="1"/>
      <c r="F128" s="1"/>
      <c r="XCG128"/>
      <c r="XCH128"/>
      <c r="XCI128"/>
      <c r="XCJ128" s="1"/>
      <c r="XCK128" s="1"/>
      <c r="XCL128" s="1"/>
      <c r="XCM128" s="1"/>
      <c r="XCN128" s="1"/>
      <c r="XCO128" s="1"/>
    </row>
  </sheetData>
  <mergeCells count="3">
    <mergeCell ref="A1:F1"/>
    <mergeCell ref="A2:F2"/>
    <mergeCell ref="A15:B15"/>
  </mergeCells>
  <pageMargins left="0.75" right="0.75" top="1" bottom="1" header="0.5" footer="0.5"/>
  <headerFooter/>
  <drawing r:id="rId2"/>
  <legacyDrawing r:id="rId3"/>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topLeftCell="J22" workbookViewId="0">
      <selection activeCell="Q5" sqref="Q5:R41"/>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75" style="1" customWidth="1"/>
    <col min="8" max="9" width="9" style="1"/>
    <col min="10" max="10" width="3.125" style="1" customWidth="1"/>
    <col min="11" max="12" width="9" style="1"/>
    <col min="13" max="13" width="2" style="1" customWidth="1"/>
    <col min="14" max="16302" width="9" style="1"/>
    <col min="16306" max="16384" width="9" style="1"/>
  </cols>
  <sheetData>
    <row r="1" s="1" customFormat="1" ht="17" customHeight="1" spans="1:6">
      <c r="A1" s="7"/>
      <c r="B1" s="8"/>
      <c r="C1" s="7"/>
      <c r="D1" s="7"/>
      <c r="E1" s="7"/>
      <c r="F1" s="7"/>
    </row>
    <row r="2" s="1" customFormat="1" ht="39.15" customHeight="1" spans="1:6">
      <c r="A2" s="9" t="s">
        <v>917</v>
      </c>
      <c r="B2" s="10"/>
      <c r="C2" s="11"/>
      <c r="D2" s="11"/>
      <c r="E2" s="11"/>
      <c r="F2" s="11"/>
    </row>
    <row r="3" s="2" customFormat="1" ht="28.75" customHeight="1" spans="1:18">
      <c r="A3" s="12" t="s">
        <v>1</v>
      </c>
      <c r="B3" s="13" t="s">
        <v>2</v>
      </c>
      <c r="C3" s="14" t="s">
        <v>3</v>
      </c>
      <c r="D3" s="14" t="s">
        <v>4</v>
      </c>
      <c r="E3" s="12" t="s">
        <v>5</v>
      </c>
      <c r="F3" s="12" t="s">
        <v>6</v>
      </c>
      <c r="H3" s="33">
        <v>1</v>
      </c>
      <c r="I3" s="35" t="s">
        <v>918</v>
      </c>
      <c r="K3" s="33">
        <v>2</v>
      </c>
      <c r="L3" s="35" t="s">
        <v>919</v>
      </c>
      <c r="N3" s="33">
        <v>3</v>
      </c>
      <c r="O3" s="35" t="s">
        <v>919</v>
      </c>
      <c r="Q3" s="2" t="s">
        <v>920</v>
      </c>
      <c r="R3" s="2" t="s">
        <v>921</v>
      </c>
    </row>
    <row r="4" s="3" customFormat="1" ht="33" customHeight="1" spans="1:18">
      <c r="A4" s="15">
        <v>1</v>
      </c>
      <c r="B4" s="16" t="s">
        <v>918</v>
      </c>
      <c r="C4" s="17">
        <v>1900</v>
      </c>
      <c r="D4" s="18"/>
      <c r="E4" s="19"/>
      <c r="F4" s="21" t="s">
        <v>922</v>
      </c>
      <c r="H4" s="34" t="s">
        <v>52</v>
      </c>
      <c r="I4" s="34" t="s">
        <v>53</v>
      </c>
      <c r="K4" s="34" t="s">
        <v>52</v>
      </c>
      <c r="L4" s="34" t="s">
        <v>53</v>
      </c>
      <c r="N4" s="34" t="s">
        <v>52</v>
      </c>
      <c r="O4" s="34" t="s">
        <v>53</v>
      </c>
      <c r="Q4" s="34" t="s">
        <v>52</v>
      </c>
      <c r="R4" s="34" t="s">
        <v>53</v>
      </c>
    </row>
    <row r="5" s="3" customFormat="1" ht="40.75" customHeight="1" spans="1:18">
      <c r="A5" s="15">
        <v>2</v>
      </c>
      <c r="B5" s="16" t="s">
        <v>923</v>
      </c>
      <c r="C5" s="17"/>
      <c r="D5" s="18">
        <v>-500</v>
      </c>
      <c r="E5" s="19" t="s">
        <v>924</v>
      </c>
      <c r="F5" s="20"/>
      <c r="H5" s="3" t="s">
        <v>105</v>
      </c>
      <c r="I5" s="3">
        <v>50</v>
      </c>
      <c r="K5" s="3" t="s">
        <v>393</v>
      </c>
      <c r="L5" s="3">
        <v>-500</v>
      </c>
      <c r="N5" s="3" t="s">
        <v>886</v>
      </c>
      <c r="O5" s="3">
        <v>-50</v>
      </c>
      <c r="Q5" s="3" t="s">
        <v>319</v>
      </c>
      <c r="R5" s="3">
        <v>50</v>
      </c>
    </row>
    <row r="6" s="3" customFormat="1" ht="40.75" customHeight="1" spans="1:18">
      <c r="A6" s="15">
        <v>3</v>
      </c>
      <c r="B6" s="16" t="s">
        <v>925</v>
      </c>
      <c r="C6" s="17"/>
      <c r="D6" s="18">
        <v>-150</v>
      </c>
      <c r="E6" s="19" t="s">
        <v>926</v>
      </c>
      <c r="F6" s="20"/>
      <c r="H6" s="3" t="s">
        <v>209</v>
      </c>
      <c r="I6" s="3">
        <v>50</v>
      </c>
      <c r="L6" s="3">
        <f>SUM(L5:L5)</f>
        <v>-500</v>
      </c>
      <c r="N6" s="3" t="s">
        <v>108</v>
      </c>
      <c r="O6" s="3">
        <v>-50</v>
      </c>
      <c r="Q6" s="3" t="s">
        <v>731</v>
      </c>
      <c r="R6" s="3">
        <v>50</v>
      </c>
    </row>
    <row r="7" s="3" customFormat="1" ht="54" customHeight="1" spans="1:18">
      <c r="A7" s="15">
        <v>4</v>
      </c>
      <c r="B7" s="16"/>
      <c r="C7" s="17"/>
      <c r="D7" s="18"/>
      <c r="E7" s="19"/>
      <c r="F7" s="20"/>
      <c r="H7" s="3" t="s">
        <v>104</v>
      </c>
      <c r="I7" s="3">
        <v>50</v>
      </c>
      <c r="N7" s="3" t="s">
        <v>94</v>
      </c>
      <c r="O7" s="3">
        <v>-50</v>
      </c>
      <c r="Q7" s="3" t="s">
        <v>734</v>
      </c>
      <c r="R7" s="3">
        <v>50</v>
      </c>
    </row>
    <row r="8" s="3" customFormat="1" ht="40.75" customHeight="1" spans="1:18">
      <c r="A8" s="15">
        <v>5</v>
      </c>
      <c r="B8" s="16"/>
      <c r="C8" s="17"/>
      <c r="D8" s="18"/>
      <c r="E8" s="19"/>
      <c r="F8" s="20"/>
      <c r="H8" s="3" t="s">
        <v>100</v>
      </c>
      <c r="I8" s="3">
        <v>50</v>
      </c>
      <c r="O8" s="3">
        <f>SUM(O5:O7)</f>
        <v>-150</v>
      </c>
      <c r="Q8" s="3" t="s">
        <v>76</v>
      </c>
      <c r="R8" s="3">
        <v>50</v>
      </c>
    </row>
    <row r="9" s="3" customFormat="1" ht="57" customHeight="1" spans="1:18">
      <c r="A9" s="15">
        <v>6</v>
      </c>
      <c r="B9" s="16"/>
      <c r="C9" s="17"/>
      <c r="D9" s="18"/>
      <c r="E9" s="19"/>
      <c r="F9" s="21"/>
      <c r="H9" s="3" t="s">
        <v>96</v>
      </c>
      <c r="I9" s="3">
        <v>50</v>
      </c>
      <c r="Q9" s="3" t="s">
        <v>330</v>
      </c>
      <c r="R9" s="3">
        <v>50</v>
      </c>
    </row>
    <row r="10" s="3" customFormat="1" ht="40.75" customHeight="1" spans="1:18">
      <c r="A10" s="15">
        <v>7</v>
      </c>
      <c r="B10" s="16"/>
      <c r="C10" s="17"/>
      <c r="D10" s="18"/>
      <c r="E10" s="19"/>
      <c r="F10" s="21"/>
      <c r="H10" s="3" t="s">
        <v>319</v>
      </c>
      <c r="I10" s="3">
        <v>50</v>
      </c>
      <c r="Q10" s="3" t="s">
        <v>94</v>
      </c>
      <c r="R10" s="3">
        <v>0</v>
      </c>
    </row>
    <row r="11" s="1" customFormat="1" ht="40.75" customHeight="1" spans="1:18">
      <c r="A11" s="15">
        <v>8</v>
      </c>
      <c r="B11" s="16"/>
      <c r="C11" s="17"/>
      <c r="D11" s="18"/>
      <c r="E11" s="19"/>
      <c r="F11" s="21"/>
      <c r="H11" s="1" t="s">
        <v>95</v>
      </c>
      <c r="I11" s="1">
        <v>50</v>
      </c>
      <c r="Q11" s="1" t="s">
        <v>91</v>
      </c>
      <c r="R11" s="1">
        <v>50</v>
      </c>
    </row>
    <row r="12" s="1" customFormat="1" ht="40.75" customHeight="1" spans="1:18">
      <c r="A12" s="15">
        <v>9</v>
      </c>
      <c r="B12" s="16"/>
      <c r="C12" s="17"/>
      <c r="D12" s="18"/>
      <c r="E12" s="19"/>
      <c r="F12" s="21"/>
      <c r="H12" s="1" t="s">
        <v>97</v>
      </c>
      <c r="I12" s="1">
        <v>50</v>
      </c>
      <c r="Q12" s="1" t="s">
        <v>886</v>
      </c>
      <c r="R12" s="1">
        <v>0</v>
      </c>
    </row>
    <row r="13" s="1" customFormat="1" ht="40.75" customHeight="1" spans="1:18">
      <c r="A13" s="15">
        <v>10</v>
      </c>
      <c r="B13" s="22"/>
      <c r="C13" s="17"/>
      <c r="D13" s="18"/>
      <c r="E13" s="19"/>
      <c r="F13" s="20"/>
      <c r="H13" s="1" t="s">
        <v>344</v>
      </c>
      <c r="I13" s="1">
        <v>50</v>
      </c>
      <c r="Q13" s="1" t="s">
        <v>211</v>
      </c>
      <c r="R13" s="1">
        <v>50</v>
      </c>
    </row>
    <row r="14" s="1" customFormat="1" ht="30" customHeight="1" spans="1:18">
      <c r="A14" s="15">
        <v>11</v>
      </c>
      <c r="B14" s="22"/>
      <c r="C14" s="17"/>
      <c r="D14" s="18"/>
      <c r="E14" s="19"/>
      <c r="F14" s="20"/>
      <c r="H14" s="1" t="s">
        <v>64</v>
      </c>
      <c r="I14" s="1">
        <v>50</v>
      </c>
      <c r="Q14" s="1" t="s">
        <v>402</v>
      </c>
      <c r="R14" s="1">
        <v>50</v>
      </c>
    </row>
    <row r="15" s="1" customFormat="1" ht="28" customHeight="1" spans="1:18">
      <c r="A15" s="23" t="s">
        <v>12</v>
      </c>
      <c r="B15" s="24"/>
      <c r="C15" s="25">
        <f>SUM(C4:C14)</f>
        <v>1900</v>
      </c>
      <c r="D15" s="25">
        <f>SUM(D4:D14)</f>
        <v>-650</v>
      </c>
      <c r="E15" s="26"/>
      <c r="F15" s="26"/>
      <c r="H15" s="1" t="s">
        <v>731</v>
      </c>
      <c r="I15" s="1">
        <v>50</v>
      </c>
      <c r="Q15" s="1" t="s">
        <v>64</v>
      </c>
      <c r="R15" s="1">
        <v>50</v>
      </c>
    </row>
    <row r="16" s="1" customFormat="1" ht="27" customHeight="1" spans="1:18">
      <c r="A16" s="2"/>
      <c r="B16" s="27"/>
      <c r="C16" s="28"/>
      <c r="D16" s="28"/>
      <c r="E16" s="29"/>
      <c r="F16" s="3"/>
      <c r="H16" s="1" t="s">
        <v>83</v>
      </c>
      <c r="I16" s="1">
        <v>50</v>
      </c>
      <c r="Q16" s="1" t="s">
        <v>344</v>
      </c>
      <c r="R16" s="1">
        <v>50</v>
      </c>
    </row>
    <row r="17" s="1" customFormat="1" ht="27" customHeight="1" spans="1:18">
      <c r="A17" s="5"/>
      <c r="B17" s="6"/>
      <c r="C17" s="30" t="s">
        <v>13</v>
      </c>
      <c r="D17" s="30" t="s">
        <v>242</v>
      </c>
      <c r="E17" s="31" t="s">
        <v>355</v>
      </c>
      <c r="F17" s="30" t="s">
        <v>16</v>
      </c>
      <c r="H17" s="1" t="s">
        <v>91</v>
      </c>
      <c r="I17" s="1">
        <v>50</v>
      </c>
      <c r="Q17" s="1" t="s">
        <v>88</v>
      </c>
      <c r="R17" s="1">
        <v>50</v>
      </c>
    </row>
    <row r="18" s="1" customFormat="1" ht="27" customHeight="1" spans="1:18">
      <c r="A18" s="5"/>
      <c r="B18" s="6"/>
      <c r="C18" s="32">
        <f>C15+D15</f>
        <v>1250</v>
      </c>
      <c r="D18" s="7"/>
      <c r="H18" s="1" t="s">
        <v>364</v>
      </c>
      <c r="I18" s="1">
        <v>50</v>
      </c>
      <c r="Q18" s="1" t="s">
        <v>107</v>
      </c>
      <c r="R18" s="1">
        <v>50</v>
      </c>
    </row>
    <row r="19" s="1" customFormat="1" ht="27" customHeight="1" spans="1:18">
      <c r="A19" s="5"/>
      <c r="B19" s="6"/>
      <c r="C19" s="7"/>
      <c r="D19" s="7"/>
      <c r="H19" s="1" t="s">
        <v>108</v>
      </c>
      <c r="I19" s="1">
        <v>50</v>
      </c>
      <c r="Q19" s="1" t="s">
        <v>209</v>
      </c>
      <c r="R19" s="1">
        <v>50</v>
      </c>
    </row>
    <row r="20" s="1" customFormat="1" ht="27" customHeight="1" spans="1:18">
      <c r="A20" s="5"/>
      <c r="B20" s="6"/>
      <c r="C20" s="7"/>
      <c r="D20" s="7"/>
      <c r="H20" s="1" t="s">
        <v>69</v>
      </c>
      <c r="I20" s="1">
        <v>50</v>
      </c>
      <c r="Q20" s="1" t="s">
        <v>816</v>
      </c>
      <c r="R20" s="1">
        <v>50</v>
      </c>
    </row>
    <row r="21" s="1" customFormat="1" ht="27" customHeight="1" spans="1:18">
      <c r="A21" s="5"/>
      <c r="B21" s="6"/>
      <c r="C21" s="7"/>
      <c r="D21" s="7"/>
      <c r="H21" s="1" t="s">
        <v>76</v>
      </c>
      <c r="I21" s="1">
        <v>50</v>
      </c>
      <c r="Q21" s="1" t="s">
        <v>69</v>
      </c>
      <c r="R21" s="1">
        <v>50</v>
      </c>
    </row>
    <row r="22" s="1" customFormat="1" ht="27" customHeight="1" spans="1:18">
      <c r="A22" s="5"/>
      <c r="B22" s="6"/>
      <c r="C22" s="7"/>
      <c r="D22" s="7"/>
      <c r="H22" s="1" t="s">
        <v>88</v>
      </c>
      <c r="I22" s="1">
        <v>50</v>
      </c>
      <c r="Q22" s="1" t="s">
        <v>83</v>
      </c>
      <c r="R22" s="1">
        <v>50</v>
      </c>
    </row>
    <row r="23" s="1" customFormat="1" ht="27" customHeight="1" spans="1:18">
      <c r="A23" s="5"/>
      <c r="B23" s="6"/>
      <c r="C23" s="7"/>
      <c r="D23" s="7"/>
      <c r="H23" s="1" t="s">
        <v>750</v>
      </c>
      <c r="I23" s="1">
        <v>50</v>
      </c>
      <c r="Q23" s="1" t="s">
        <v>89</v>
      </c>
      <c r="R23" s="1">
        <v>50</v>
      </c>
    </row>
    <row r="24" s="1" customFormat="1" ht="27" customHeight="1" spans="1:18">
      <c r="A24" s="5"/>
      <c r="B24" s="6"/>
      <c r="C24" s="7"/>
      <c r="D24" s="7"/>
      <c r="H24" s="1" t="s">
        <v>816</v>
      </c>
      <c r="I24" s="1">
        <v>50</v>
      </c>
      <c r="Q24" s="1" t="s">
        <v>97</v>
      </c>
      <c r="R24" s="1">
        <v>50</v>
      </c>
    </row>
    <row r="25" s="1" customFormat="1" ht="27" customHeight="1" spans="1:18">
      <c r="A25" s="5"/>
      <c r="B25" s="6"/>
      <c r="C25" s="7"/>
      <c r="D25" s="7"/>
      <c r="H25" s="66" t="s">
        <v>747</v>
      </c>
      <c r="I25" s="1">
        <v>50</v>
      </c>
      <c r="Q25" s="1" t="s">
        <v>108</v>
      </c>
      <c r="R25" s="1">
        <v>0</v>
      </c>
    </row>
    <row r="26" s="1" customFormat="1" spans="1:18">
      <c r="A26" s="5"/>
      <c r="B26" s="6"/>
      <c r="C26" s="7"/>
      <c r="D26" s="7"/>
      <c r="H26" s="1" t="s">
        <v>211</v>
      </c>
      <c r="I26" s="1">
        <v>50</v>
      </c>
      <c r="Q26" s="1" t="s">
        <v>393</v>
      </c>
      <c r="R26" s="1">
        <v>-500</v>
      </c>
    </row>
    <row r="27" s="1" customFormat="1" spans="1:18">
      <c r="A27" s="5"/>
      <c r="B27" s="6"/>
      <c r="C27" s="7"/>
      <c r="D27" s="7"/>
      <c r="H27" s="1" t="s">
        <v>89</v>
      </c>
      <c r="I27" s="1">
        <v>50</v>
      </c>
      <c r="Q27" s="1" t="s">
        <v>95</v>
      </c>
      <c r="R27" s="1">
        <v>50</v>
      </c>
    </row>
    <row r="28" s="1" customFormat="1" spans="1:18">
      <c r="A28" s="5"/>
      <c r="B28" s="6"/>
      <c r="C28" s="7"/>
      <c r="D28" s="7"/>
      <c r="H28" s="1" t="s">
        <v>330</v>
      </c>
      <c r="I28" s="1">
        <v>50</v>
      </c>
      <c r="Q28" s="1" t="s">
        <v>356</v>
      </c>
      <c r="R28" s="1">
        <v>50</v>
      </c>
    </row>
    <row r="29" s="1" customFormat="1" spans="1:18">
      <c r="A29" s="5"/>
      <c r="B29" s="6"/>
      <c r="C29" s="7"/>
      <c r="D29" s="7"/>
      <c r="H29" s="1" t="s">
        <v>734</v>
      </c>
      <c r="I29" s="1">
        <v>50</v>
      </c>
      <c r="Q29" s="1" t="s">
        <v>80</v>
      </c>
      <c r="R29" s="1">
        <v>50</v>
      </c>
    </row>
    <row r="30" s="1" customFormat="1" spans="1:18">
      <c r="A30" s="5"/>
      <c r="B30" s="6"/>
      <c r="C30" s="7"/>
      <c r="D30" s="7"/>
      <c r="H30" s="66" t="s">
        <v>362</v>
      </c>
      <c r="I30" s="1">
        <v>50</v>
      </c>
      <c r="Q30" s="1" t="s">
        <v>105</v>
      </c>
      <c r="R30" s="1">
        <v>50</v>
      </c>
    </row>
    <row r="31" s="1" customFormat="1" spans="1:18">
      <c r="A31" s="5"/>
      <c r="B31" s="6"/>
      <c r="C31" s="7"/>
      <c r="D31" s="7"/>
      <c r="H31" s="1" t="s">
        <v>356</v>
      </c>
      <c r="I31" s="1">
        <v>50</v>
      </c>
      <c r="Q31" s="1" t="s">
        <v>927</v>
      </c>
      <c r="R31" s="1">
        <v>50</v>
      </c>
    </row>
    <row r="32" s="1" customFormat="1" spans="1:18">
      <c r="A32" s="5"/>
      <c r="B32" s="6"/>
      <c r="C32" s="7"/>
      <c r="D32" s="7"/>
      <c r="H32" s="1" t="s">
        <v>886</v>
      </c>
      <c r="I32" s="1">
        <v>50</v>
      </c>
      <c r="Q32" s="1" t="s">
        <v>747</v>
      </c>
      <c r="R32" s="1">
        <v>50</v>
      </c>
    </row>
    <row r="33" s="1" customFormat="1" spans="1:18">
      <c r="A33" s="5"/>
      <c r="B33" s="6"/>
      <c r="C33" s="7"/>
      <c r="D33" s="7"/>
      <c r="H33" s="1" t="s">
        <v>107</v>
      </c>
      <c r="I33" s="1">
        <v>50</v>
      </c>
      <c r="Q33" s="1" t="s">
        <v>879</v>
      </c>
      <c r="R33" s="1">
        <v>100</v>
      </c>
    </row>
    <row r="34" s="1" customFormat="1" spans="1:18">
      <c r="A34" s="5"/>
      <c r="B34" s="6"/>
      <c r="C34" s="7"/>
      <c r="D34" s="7"/>
      <c r="H34" s="1" t="s">
        <v>103</v>
      </c>
      <c r="I34" s="1">
        <v>50</v>
      </c>
      <c r="Q34" s="1" t="s">
        <v>96</v>
      </c>
      <c r="R34" s="1">
        <v>50</v>
      </c>
    </row>
    <row r="35" s="1" customFormat="1" spans="1:18">
      <c r="A35" s="5"/>
      <c r="B35" s="6"/>
      <c r="C35" s="7"/>
      <c r="D35" s="7"/>
      <c r="H35" s="1" t="s">
        <v>879</v>
      </c>
      <c r="I35" s="66">
        <v>100</v>
      </c>
      <c r="Q35" s="1" t="s">
        <v>362</v>
      </c>
      <c r="R35" s="1">
        <v>50</v>
      </c>
    </row>
    <row r="36" s="4" customFormat="1" spans="1:16311">
      <c r="A36" s="5"/>
      <c r="B36" s="6"/>
      <c r="C36" s="7"/>
      <c r="D36" s="7"/>
      <c r="E36" s="1"/>
      <c r="F36" s="1"/>
      <c r="H36" s="4" t="s">
        <v>402</v>
      </c>
      <c r="I36" s="4">
        <v>50</v>
      </c>
      <c r="Q36" s="4" t="s">
        <v>103</v>
      </c>
      <c r="R36" s="4">
        <v>50</v>
      </c>
      <c r="XCA36"/>
      <c r="XCB36"/>
      <c r="XCC36"/>
      <c r="XCD36" s="1"/>
      <c r="XCE36" s="1"/>
      <c r="XCF36" s="1"/>
      <c r="XCG36" s="1"/>
      <c r="XCH36" s="1"/>
      <c r="XCI36" s="1"/>
    </row>
    <row r="37" s="4" customFormat="1" spans="1:16311">
      <c r="A37" s="5"/>
      <c r="B37" s="6"/>
      <c r="C37" s="7"/>
      <c r="D37" s="7"/>
      <c r="E37" s="1"/>
      <c r="F37" s="1"/>
      <c r="H37" s="4" t="s">
        <v>927</v>
      </c>
      <c r="I37" s="4">
        <v>50</v>
      </c>
      <c r="Q37" s="4" t="s">
        <v>750</v>
      </c>
      <c r="R37" s="4">
        <v>50</v>
      </c>
      <c r="XCA37"/>
      <c r="XCB37"/>
      <c r="XCC37"/>
      <c r="XCD37" s="1"/>
      <c r="XCE37" s="1"/>
      <c r="XCF37" s="1"/>
      <c r="XCG37" s="1"/>
      <c r="XCH37" s="1"/>
      <c r="XCI37" s="1"/>
    </row>
    <row r="38" s="4" customFormat="1" spans="1:16311">
      <c r="A38" s="5"/>
      <c r="B38" s="6"/>
      <c r="C38" s="7"/>
      <c r="D38" s="7"/>
      <c r="E38" s="1"/>
      <c r="F38" s="1"/>
      <c r="H38" s="67" t="s">
        <v>94</v>
      </c>
      <c r="I38" s="4">
        <v>50</v>
      </c>
      <c r="Q38" s="4" t="s">
        <v>100</v>
      </c>
      <c r="R38" s="4">
        <v>50</v>
      </c>
      <c r="XCA38"/>
      <c r="XCB38"/>
      <c r="XCC38"/>
      <c r="XCD38" s="1"/>
      <c r="XCE38" s="1"/>
      <c r="XCF38" s="1"/>
      <c r="XCG38" s="1"/>
      <c r="XCH38" s="1"/>
      <c r="XCI38" s="1"/>
    </row>
    <row r="39" s="4" customFormat="1" spans="1:16311">
      <c r="A39" s="5"/>
      <c r="B39" s="6"/>
      <c r="C39" s="7"/>
      <c r="D39" s="7"/>
      <c r="E39" s="1"/>
      <c r="F39" s="1"/>
      <c r="H39" s="4" t="s">
        <v>80</v>
      </c>
      <c r="I39" s="4">
        <v>50</v>
      </c>
      <c r="Q39" s="4" t="s">
        <v>104</v>
      </c>
      <c r="R39" s="4">
        <v>50</v>
      </c>
      <c r="XCA39"/>
      <c r="XCB39"/>
      <c r="XCC39"/>
      <c r="XCD39" s="1"/>
      <c r="XCE39" s="1"/>
      <c r="XCF39" s="1"/>
      <c r="XCG39" s="1"/>
      <c r="XCH39" s="1"/>
      <c r="XCI39" s="1"/>
    </row>
    <row r="40" s="4" customFormat="1" spans="1:16311">
      <c r="A40" s="5"/>
      <c r="B40" s="6"/>
      <c r="C40" s="7"/>
      <c r="D40" s="7"/>
      <c r="E40" s="1"/>
      <c r="F40" s="1"/>
      <c r="H40" s="4" t="s">
        <v>265</v>
      </c>
      <c r="I40" s="67">
        <v>100</v>
      </c>
      <c r="Q40" s="4" t="s">
        <v>364</v>
      </c>
      <c r="R40" s="4">
        <v>50</v>
      </c>
      <c r="XCA40"/>
      <c r="XCB40"/>
      <c r="XCC40"/>
      <c r="XCD40" s="1"/>
      <c r="XCE40" s="1"/>
      <c r="XCF40" s="1"/>
      <c r="XCG40" s="1"/>
      <c r="XCH40" s="1"/>
      <c r="XCI40" s="1"/>
    </row>
    <row r="41" s="4" customFormat="1" spans="1:16311">
      <c r="A41" s="5"/>
      <c r="B41" s="6"/>
      <c r="C41" s="7"/>
      <c r="D41" s="7"/>
      <c r="E41" s="1"/>
      <c r="F41" s="1"/>
      <c r="Q41" s="4" t="s">
        <v>265</v>
      </c>
      <c r="R41" s="4">
        <v>100</v>
      </c>
      <c r="XCA41"/>
      <c r="XCB41"/>
      <c r="XCC41"/>
      <c r="XCD41" s="1"/>
      <c r="XCE41" s="1"/>
      <c r="XCF41" s="1"/>
      <c r="XCG41" s="1"/>
      <c r="XCH41" s="1"/>
      <c r="XCI41" s="1"/>
    </row>
    <row r="42" s="4" customFormat="1" spans="1:16311">
      <c r="A42" s="5"/>
      <c r="B42" s="6"/>
      <c r="C42" s="7"/>
      <c r="D42" s="7"/>
      <c r="E42" s="1"/>
      <c r="F42" s="1"/>
      <c r="I42" s="4">
        <f>SUM(I5:I41)</f>
        <v>1900</v>
      </c>
      <c r="T42" s="4">
        <v>1050</v>
      </c>
      <c r="U42" s="4" t="s">
        <v>368</v>
      </c>
      <c r="XCA42"/>
      <c r="XCB42"/>
      <c r="XCC42"/>
      <c r="XCD42" s="1"/>
      <c r="XCE42" s="1"/>
      <c r="XCF42" s="1"/>
      <c r="XCG42" s="1"/>
      <c r="XCH42" s="1"/>
      <c r="XCI42" s="1"/>
    </row>
    <row r="43" s="4" customFormat="1" spans="1:16311">
      <c r="A43" s="5"/>
      <c r="B43" s="6"/>
      <c r="C43" s="7"/>
      <c r="D43" s="7"/>
      <c r="E43" s="1"/>
      <c r="F43" s="1"/>
      <c r="T43" s="4">
        <v>50</v>
      </c>
      <c r="U43" s="4" t="s">
        <v>596</v>
      </c>
      <c r="XCA43"/>
      <c r="XCB43"/>
      <c r="XCC43"/>
      <c r="XCD43" s="1"/>
      <c r="XCE43" s="1"/>
      <c r="XCF43" s="1"/>
      <c r="XCG43" s="1"/>
      <c r="XCH43" s="1"/>
      <c r="XCI43" s="1"/>
    </row>
    <row r="44" s="4" customFormat="1" spans="1:16311">
      <c r="A44" s="5"/>
      <c r="B44" s="6"/>
      <c r="C44" s="7"/>
      <c r="D44" s="7"/>
      <c r="E44" s="1"/>
      <c r="F44" s="1"/>
      <c r="T44" s="4">
        <v>100</v>
      </c>
      <c r="U44" s="4" t="s">
        <v>669</v>
      </c>
      <c r="XCA44"/>
      <c r="XCB44"/>
      <c r="XCC44"/>
      <c r="XCD44" s="1"/>
      <c r="XCE44" s="1"/>
      <c r="XCF44" s="1"/>
      <c r="XCG44" s="1"/>
      <c r="XCH44" s="1"/>
      <c r="XCI44" s="1"/>
    </row>
    <row r="45" s="4" customFormat="1" spans="1:16311">
      <c r="A45" s="5"/>
      <c r="B45" s="6"/>
      <c r="C45" s="7"/>
      <c r="D45" s="7"/>
      <c r="E45" s="1"/>
      <c r="F45" s="1"/>
      <c r="T45" s="4">
        <v>50</v>
      </c>
      <c r="U45" s="4" t="s">
        <v>484</v>
      </c>
      <c r="XCA45"/>
      <c r="XCB45"/>
      <c r="XCC45"/>
      <c r="XCD45" s="1"/>
      <c r="XCE45" s="1"/>
      <c r="XCF45" s="1"/>
      <c r="XCG45" s="1"/>
      <c r="XCH45" s="1"/>
      <c r="XCI45" s="1"/>
    </row>
    <row r="46" s="4" customFormat="1" spans="1:16311">
      <c r="A46" s="5"/>
      <c r="B46" s="6"/>
      <c r="C46" s="7"/>
      <c r="D46" s="7"/>
      <c r="E46" s="1"/>
      <c r="F46" s="1"/>
      <c r="T46" s="4">
        <f>SUM(T42:T45)</f>
        <v>1250</v>
      </c>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pageSetup paperSize="9" orientation="portrait"/>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F13"/>
  <sheetViews>
    <sheetView workbookViewId="0">
      <selection activeCell="A1" sqref="$A1:$XFD1048576"/>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31</v>
      </c>
      <c r="B2" s="10"/>
      <c r="C2" s="11"/>
      <c r="D2" s="11"/>
      <c r="E2" s="11"/>
      <c r="F2" s="11"/>
    </row>
    <row r="3" s="2" customFormat="1" ht="28" customHeight="1" spans="1:6">
      <c r="A3" s="12" t="s">
        <v>1</v>
      </c>
      <c r="B3" s="13" t="s">
        <v>2</v>
      </c>
      <c r="C3" s="14" t="s">
        <v>3</v>
      </c>
      <c r="D3" s="14" t="s">
        <v>4</v>
      </c>
      <c r="E3" s="12" t="s">
        <v>5</v>
      </c>
      <c r="F3" s="12" t="s">
        <v>6</v>
      </c>
    </row>
    <row r="4" s="3" customFormat="1" ht="42" customHeight="1" spans="1:6">
      <c r="A4" s="15">
        <v>1</v>
      </c>
      <c r="B4" s="16" t="s">
        <v>32</v>
      </c>
      <c r="C4" s="17">
        <v>100</v>
      </c>
      <c r="D4" s="18"/>
      <c r="E4" s="19"/>
      <c r="F4" s="21" t="s">
        <v>33</v>
      </c>
    </row>
    <row r="5" s="3" customFormat="1" ht="42" customHeight="1" spans="1:6">
      <c r="A5" s="15">
        <v>2</v>
      </c>
      <c r="B5" s="16" t="s">
        <v>32</v>
      </c>
      <c r="C5" s="17">
        <v>300</v>
      </c>
      <c r="D5" s="18"/>
      <c r="E5" s="19"/>
      <c r="F5" s="21" t="s">
        <v>34</v>
      </c>
    </row>
    <row r="6" s="3" customFormat="1" ht="42" customHeight="1" spans="1:6">
      <c r="A6" s="15">
        <v>3</v>
      </c>
      <c r="B6" s="16" t="s">
        <v>35</v>
      </c>
      <c r="C6" s="17">
        <v>500</v>
      </c>
      <c r="D6" s="18"/>
      <c r="E6" s="19"/>
      <c r="F6" s="21" t="s">
        <v>36</v>
      </c>
    </row>
    <row r="7" s="3" customFormat="1" ht="42" customHeight="1" spans="1:6">
      <c r="A7" s="15">
        <v>4</v>
      </c>
      <c r="B7" s="16" t="s">
        <v>37</v>
      </c>
      <c r="C7" s="17">
        <v>300</v>
      </c>
      <c r="D7" s="18"/>
      <c r="E7" s="19"/>
      <c r="F7" s="21" t="s">
        <v>38</v>
      </c>
    </row>
    <row r="8" s="3" customFormat="1" ht="42" customHeight="1" spans="1:6">
      <c r="A8" s="15">
        <v>5</v>
      </c>
      <c r="B8" s="16" t="s">
        <v>39</v>
      </c>
      <c r="C8" s="12"/>
      <c r="D8" s="18">
        <v>130</v>
      </c>
      <c r="E8" s="19" t="s">
        <v>40</v>
      </c>
      <c r="F8" s="21"/>
    </row>
    <row r="9" s="3" customFormat="1" ht="42" customHeight="1" spans="1:6">
      <c r="A9" s="15">
        <v>6</v>
      </c>
      <c r="B9" s="16" t="s">
        <v>41</v>
      </c>
      <c r="C9" s="215"/>
      <c r="D9" s="18">
        <v>200</v>
      </c>
      <c r="E9" s="19" t="s">
        <v>42</v>
      </c>
      <c r="F9" s="21"/>
    </row>
    <row r="10" s="3" customFormat="1" ht="42" customHeight="1" spans="1:6">
      <c r="A10" s="15">
        <v>7</v>
      </c>
      <c r="B10" s="16" t="s">
        <v>41</v>
      </c>
      <c r="C10" s="215"/>
      <c r="D10" s="18">
        <v>100</v>
      </c>
      <c r="E10" s="19" t="s">
        <v>43</v>
      </c>
      <c r="F10" s="21"/>
    </row>
    <row r="11" s="3" customFormat="1" ht="30" customHeight="1" spans="1:6">
      <c r="A11" s="23" t="s">
        <v>12</v>
      </c>
      <c r="B11" s="24"/>
      <c r="C11" s="25">
        <f>SUM(C4:C10)</f>
        <v>1200</v>
      </c>
      <c r="D11" s="25">
        <f>SUM(D4:D10)</f>
        <v>430</v>
      </c>
      <c r="E11" s="26"/>
      <c r="F11" s="26"/>
    </row>
    <row r="12" s="3" customFormat="1" ht="30" customHeight="1" spans="1:5">
      <c r="A12" s="2"/>
      <c r="B12" s="27"/>
      <c r="C12" s="28"/>
      <c r="D12" s="28"/>
      <c r="E12" s="29"/>
    </row>
    <row r="13" s="1" customFormat="1" ht="33.6" customHeight="1" spans="1:6">
      <c r="A13" s="5"/>
      <c r="B13" s="6"/>
      <c r="C13" s="30" t="s">
        <v>13</v>
      </c>
      <c r="D13" s="30" t="s">
        <v>44</v>
      </c>
      <c r="E13" s="31" t="s">
        <v>45</v>
      </c>
      <c r="F13" s="30" t="s">
        <v>16</v>
      </c>
    </row>
  </sheetData>
  <mergeCells count="3">
    <mergeCell ref="A1:F1"/>
    <mergeCell ref="A2:F2"/>
    <mergeCell ref="A11:B11"/>
  </mergeCells>
  <pageMargins left="0.75" right="0.75" top="1" bottom="1" header="0.5" footer="0.5"/>
  <headerFooter/>
  <drawing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1"/>
  <sheetViews>
    <sheetView workbookViewId="0">
      <selection activeCell="H4" sqref="H4:I5"/>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16302" width="9" style="1"/>
    <col min="16306" max="16384" width="9" style="1"/>
  </cols>
  <sheetData>
    <row r="1" s="1" customFormat="1" ht="17" customHeight="1" spans="1:6">
      <c r="A1" s="7"/>
      <c r="B1" s="8"/>
      <c r="C1" s="7"/>
      <c r="D1" s="7"/>
      <c r="E1" s="7"/>
      <c r="F1" s="7"/>
    </row>
    <row r="2" s="1" customFormat="1" ht="39.15" customHeight="1" spans="1:9">
      <c r="A2" s="9" t="s">
        <v>928</v>
      </c>
      <c r="B2" s="10"/>
      <c r="C2" s="11"/>
      <c r="D2" s="11"/>
      <c r="E2" s="11"/>
      <c r="F2" s="11"/>
      <c r="H2" s="2" t="s">
        <v>929</v>
      </c>
      <c r="I2" s="2" t="s">
        <v>930</v>
      </c>
    </row>
    <row r="3" s="2" customFormat="1" ht="28.75" customHeight="1" spans="1:9">
      <c r="A3" s="12" t="s">
        <v>1</v>
      </c>
      <c r="B3" s="13" t="s">
        <v>2</v>
      </c>
      <c r="C3" s="14" t="s">
        <v>3</v>
      </c>
      <c r="D3" s="14" t="s">
        <v>4</v>
      </c>
      <c r="E3" s="12" t="s">
        <v>5</v>
      </c>
      <c r="F3" s="12" t="s">
        <v>6</v>
      </c>
      <c r="H3" s="34" t="s">
        <v>52</v>
      </c>
      <c r="I3" s="34" t="s">
        <v>53</v>
      </c>
    </row>
    <row r="4" s="3" customFormat="1" ht="33" customHeight="1" spans="1:9">
      <c r="A4" s="15">
        <v>1</v>
      </c>
      <c r="B4" s="16" t="s">
        <v>931</v>
      </c>
      <c r="C4" s="17"/>
      <c r="D4" s="18">
        <v>-500</v>
      </c>
      <c r="E4" s="19" t="s">
        <v>932</v>
      </c>
      <c r="F4" s="20"/>
      <c r="H4" s="3" t="s">
        <v>261</v>
      </c>
      <c r="I4" s="3">
        <v>-500</v>
      </c>
    </row>
    <row r="5" s="3" customFormat="1" ht="40.75" customHeight="1" spans="1:9">
      <c r="A5" s="15">
        <v>2</v>
      </c>
      <c r="B5" s="16" t="s">
        <v>933</v>
      </c>
      <c r="C5" s="17"/>
      <c r="D5" s="18">
        <v>-20</v>
      </c>
      <c r="E5" s="19" t="s">
        <v>934</v>
      </c>
      <c r="F5" s="20"/>
      <c r="H5" s="3" t="s">
        <v>654</v>
      </c>
      <c r="I5" s="3">
        <v>-20</v>
      </c>
    </row>
    <row r="6" s="3" customFormat="1" ht="40.75" customHeight="1" spans="1:9">
      <c r="A6" s="15">
        <v>3</v>
      </c>
      <c r="B6" s="16"/>
      <c r="C6" s="17"/>
      <c r="D6" s="18"/>
      <c r="E6" s="19"/>
      <c r="F6" s="20"/>
      <c r="I6" s="3">
        <f>SUM(I4:I5)</f>
        <v>-520</v>
      </c>
    </row>
    <row r="7" s="3" customFormat="1" ht="54" customHeight="1" spans="1:9">
      <c r="A7" s="15">
        <v>4</v>
      </c>
      <c r="B7" s="16"/>
      <c r="C7" s="17"/>
      <c r="D7" s="18"/>
      <c r="E7" s="19"/>
      <c r="F7" s="20"/>
      <c r="H7" s="3" t="s">
        <v>368</v>
      </c>
      <c r="I7" s="3">
        <v>-520</v>
      </c>
    </row>
    <row r="8" s="1" customFormat="1" ht="28" customHeight="1" spans="1:6">
      <c r="A8" s="23" t="s">
        <v>12</v>
      </c>
      <c r="B8" s="24"/>
      <c r="C8" s="25">
        <f>SUM(C4:C7)</f>
        <v>0</v>
      </c>
      <c r="D8" s="25">
        <f>SUM(D4:D7)</f>
        <v>-520</v>
      </c>
      <c r="E8" s="26"/>
      <c r="F8" s="26"/>
    </row>
    <row r="9" s="1" customFormat="1" ht="27" customHeight="1" spans="1:6">
      <c r="A9" s="2"/>
      <c r="B9" s="27"/>
      <c r="C9" s="28"/>
      <c r="D9" s="28"/>
      <c r="E9" s="29"/>
      <c r="F9" s="3"/>
    </row>
    <row r="10" s="1" customFormat="1" ht="27" customHeight="1" spans="1:6">
      <c r="A10" s="5"/>
      <c r="B10" s="6"/>
      <c r="C10" s="30" t="s">
        <v>13</v>
      </c>
      <c r="D10" s="30" t="s">
        <v>242</v>
      </c>
      <c r="E10" s="31" t="s">
        <v>355</v>
      </c>
      <c r="F10" s="30" t="s">
        <v>16</v>
      </c>
    </row>
    <row r="11" s="1" customFormat="1" ht="27" customHeight="1" spans="1:4">
      <c r="A11" s="5"/>
      <c r="B11" s="6"/>
      <c r="C11" s="32">
        <f>C8+D8</f>
        <v>-520</v>
      </c>
      <c r="D11" s="7"/>
    </row>
    <row r="12" s="1" customFormat="1" ht="27" customHeight="1" spans="1:4">
      <c r="A12" s="5"/>
      <c r="B12" s="6"/>
      <c r="C12" s="7"/>
      <c r="D12" s="7"/>
    </row>
    <row r="13" s="1" customFormat="1" ht="27" customHeight="1" spans="1:4">
      <c r="A13" s="5"/>
      <c r="B13" s="6"/>
      <c r="C13" s="7"/>
      <c r="D13" s="7"/>
    </row>
    <row r="14" s="1" customFormat="1" ht="27" customHeight="1" spans="1:4">
      <c r="A14" s="5"/>
      <c r="B14" s="6"/>
      <c r="C14" s="7"/>
      <c r="D14" s="7"/>
    </row>
    <row r="15" s="1" customFormat="1" ht="27" customHeight="1" spans="1:4">
      <c r="A15" s="5"/>
      <c r="B15" s="6"/>
      <c r="C15" s="7"/>
      <c r="D15" s="7"/>
    </row>
    <row r="16" s="1" customFormat="1" ht="27" customHeight="1" spans="1:4">
      <c r="A16" s="5"/>
      <c r="B16" s="6"/>
      <c r="C16" s="7"/>
      <c r="D16" s="7"/>
    </row>
    <row r="17" s="1" customFormat="1" ht="27" customHeight="1" spans="1:4">
      <c r="A17" s="5"/>
      <c r="B17" s="6"/>
      <c r="C17" s="7"/>
      <c r="D17" s="7"/>
    </row>
    <row r="18" s="1" customFormat="1" ht="27" customHeight="1" spans="1:4">
      <c r="A18" s="5"/>
      <c r="B18" s="6"/>
      <c r="C18" s="7"/>
      <c r="D18" s="7"/>
    </row>
    <row r="19" s="1" customFormat="1" spans="1:4">
      <c r="A19" s="5"/>
      <c r="B19" s="6"/>
      <c r="C19" s="7"/>
      <c r="D19" s="7"/>
    </row>
    <row r="20" s="1" customFormat="1" spans="1:4">
      <c r="A20" s="5"/>
      <c r="B20" s="6"/>
      <c r="C20" s="7"/>
      <c r="D20" s="7"/>
    </row>
    <row r="21" s="1" customFormat="1" spans="1:4">
      <c r="A21" s="5"/>
      <c r="B21" s="6"/>
      <c r="C21" s="7"/>
      <c r="D21" s="7"/>
    </row>
    <row r="22" s="1" customFormat="1" spans="1:4">
      <c r="A22" s="5"/>
      <c r="B22" s="6"/>
      <c r="C22" s="7"/>
      <c r="D22" s="7"/>
    </row>
    <row r="23" s="1" customFormat="1" spans="1:4">
      <c r="A23" s="5"/>
      <c r="B23" s="6"/>
      <c r="C23" s="7"/>
      <c r="D23" s="7"/>
    </row>
    <row r="24" s="1" customFormat="1" spans="1:4">
      <c r="A24" s="5"/>
      <c r="B24" s="6"/>
      <c r="C24" s="7"/>
      <c r="D24" s="7"/>
    </row>
    <row r="25" s="1" customForma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4" customFormat="1" spans="1:16311">
      <c r="A29" s="5"/>
      <c r="B29" s="6"/>
      <c r="C29" s="7"/>
      <c r="D29" s="7"/>
      <c r="E29" s="1"/>
      <c r="F29" s="1"/>
      <c r="XCA29"/>
      <c r="XCB29"/>
      <c r="XCC29"/>
      <c r="XCD29" s="1"/>
      <c r="XCE29" s="1"/>
      <c r="XCF29" s="1"/>
      <c r="XCG29" s="1"/>
      <c r="XCH29" s="1"/>
      <c r="XCI29" s="1"/>
    </row>
    <row r="30" s="4" customFormat="1" spans="1:16311">
      <c r="A30" s="5"/>
      <c r="B30" s="6"/>
      <c r="C30" s="7"/>
      <c r="D30" s="7"/>
      <c r="E30" s="1"/>
      <c r="F30" s="1"/>
      <c r="XCA30"/>
      <c r="XCB30"/>
      <c r="XCC30"/>
      <c r="XCD30" s="1"/>
      <c r="XCE30" s="1"/>
      <c r="XCF30" s="1"/>
      <c r="XCG30" s="1"/>
      <c r="XCH30" s="1"/>
      <c r="XCI30" s="1"/>
    </row>
    <row r="31" s="4" customFormat="1" spans="1:16311">
      <c r="A31" s="5"/>
      <c r="B31" s="6"/>
      <c r="C31" s="7"/>
      <c r="D31" s="7"/>
      <c r="E31" s="1"/>
      <c r="F31" s="1"/>
      <c r="XCA31"/>
      <c r="XCB31"/>
      <c r="XCC31"/>
      <c r="XCD31" s="1"/>
      <c r="XCE31" s="1"/>
      <c r="XCF31" s="1"/>
      <c r="XCG31" s="1"/>
      <c r="XCH31" s="1"/>
      <c r="XCI31" s="1"/>
    </row>
    <row r="32" s="4" customFormat="1" spans="1:16311">
      <c r="A32" s="5"/>
      <c r="B32" s="6"/>
      <c r="C32" s="7"/>
      <c r="D32" s="7"/>
      <c r="E32" s="1"/>
      <c r="F32" s="1"/>
      <c r="XCA32"/>
      <c r="XCB32"/>
      <c r="XCC32"/>
      <c r="XCD32" s="1"/>
      <c r="XCE32" s="1"/>
      <c r="XCF32" s="1"/>
      <c r="XCG32" s="1"/>
      <c r="XCH32" s="1"/>
      <c r="XCI32" s="1"/>
    </row>
    <row r="33" s="4" customFormat="1" spans="1:16311">
      <c r="A33" s="5"/>
      <c r="B33" s="6"/>
      <c r="C33" s="7"/>
      <c r="D33" s="7"/>
      <c r="E33" s="1"/>
      <c r="F33" s="1"/>
      <c r="XCA33"/>
      <c r="XCB33"/>
      <c r="XCC33"/>
      <c r="XCD33" s="1"/>
      <c r="XCE33" s="1"/>
      <c r="XCF33" s="1"/>
      <c r="XCG33" s="1"/>
      <c r="XCH33" s="1"/>
      <c r="XCI33" s="1"/>
    </row>
    <row r="34" s="4" customFormat="1" spans="1:16311">
      <c r="A34" s="5"/>
      <c r="B34" s="6"/>
      <c r="C34" s="7"/>
      <c r="D34" s="7"/>
      <c r="E34" s="1"/>
      <c r="F34" s="1"/>
      <c r="XCA34"/>
      <c r="XCB34"/>
      <c r="XCC34"/>
      <c r="XCD34" s="1"/>
      <c r="XCE34" s="1"/>
      <c r="XCF34" s="1"/>
      <c r="XCG34" s="1"/>
      <c r="XCH34" s="1"/>
      <c r="XCI34" s="1"/>
    </row>
    <row r="35" s="4" customFormat="1" spans="1:16311">
      <c r="A35" s="5"/>
      <c r="B35" s="6"/>
      <c r="C35" s="7"/>
      <c r="D35" s="7"/>
      <c r="E35" s="1"/>
      <c r="F35" s="1"/>
      <c r="XCA35"/>
      <c r="XCB35"/>
      <c r="XCC35"/>
      <c r="XCD35" s="1"/>
      <c r="XCE35" s="1"/>
      <c r="XCF35" s="1"/>
      <c r="XCG35" s="1"/>
      <c r="XCH35" s="1"/>
      <c r="XCI35" s="1"/>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sheetData>
  <mergeCells count="3">
    <mergeCell ref="A1:F1"/>
    <mergeCell ref="A2:F2"/>
    <mergeCell ref="A8:B8"/>
  </mergeCells>
  <pageMargins left="0.75" right="0.75" top="1" bottom="1" header="0.5" footer="0.5"/>
  <headerFooter/>
  <drawing r:id="rId2"/>
  <legacy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O128"/>
  <sheetViews>
    <sheetView workbookViewId="0">
      <pane xSplit="2" ySplit="3" topLeftCell="W48" activePane="bottomRight" state="frozen"/>
      <selection/>
      <selection pane="topRight"/>
      <selection pane="bottomLeft"/>
      <selection pane="bottomRight" activeCell="AI5" sqref="AI5:AJ60"/>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625" style="1" customWidth="1"/>
    <col min="8" max="9" width="9" style="1"/>
    <col min="10" max="10" width="3.875" style="1" customWidth="1"/>
    <col min="11" max="12" width="9" style="1"/>
    <col min="13" max="13" width="3.375" style="1" customWidth="1"/>
    <col min="14" max="15" width="9" style="1"/>
    <col min="16" max="16" width="2.625" style="1" customWidth="1"/>
    <col min="17" max="18" width="9" style="1"/>
    <col min="19" max="19" width="3.75" style="1" customWidth="1"/>
    <col min="20" max="21" width="9" style="1"/>
    <col min="22" max="22" width="2.875" style="1" customWidth="1"/>
    <col min="23" max="24" width="9" style="1"/>
    <col min="25" max="25" width="4.625" style="1" customWidth="1"/>
    <col min="26" max="27" width="9" style="1"/>
    <col min="28" max="28" width="2.75" style="1" customWidth="1"/>
    <col min="29" max="32" width="9" style="1"/>
    <col min="33" max="33" width="12" style="1"/>
    <col min="34" max="36" width="9" style="1"/>
    <col min="37" max="37" width="13.75" style="1"/>
    <col min="38" max="16308" width="9" style="1"/>
    <col min="16312" max="16384" width="9" style="1"/>
  </cols>
  <sheetData>
    <row r="1" s="1" customFormat="1" ht="17" customHeight="1" spans="1:6">
      <c r="A1" s="7"/>
      <c r="B1" s="8"/>
      <c r="C1" s="7"/>
      <c r="D1" s="7"/>
      <c r="E1" s="7"/>
      <c r="F1" s="7"/>
    </row>
    <row r="2" s="1" customFormat="1" ht="39.15" customHeight="1" spans="1:6">
      <c r="A2" s="9" t="s">
        <v>935</v>
      </c>
      <c r="B2" s="10"/>
      <c r="C2" s="11"/>
      <c r="D2" s="11"/>
      <c r="E2" s="11"/>
      <c r="F2" s="11"/>
    </row>
    <row r="3" s="2" customFormat="1" ht="28.75" customHeight="1" spans="1:36">
      <c r="A3" s="12" t="s">
        <v>1</v>
      </c>
      <c r="B3" s="13" t="s">
        <v>2</v>
      </c>
      <c r="C3" s="14" t="s">
        <v>3</v>
      </c>
      <c r="D3" s="14" t="s">
        <v>4</v>
      </c>
      <c r="E3" s="12" t="s">
        <v>5</v>
      </c>
      <c r="F3" s="12" t="s">
        <v>6</v>
      </c>
      <c r="H3" s="33">
        <v>1</v>
      </c>
      <c r="I3" s="35" t="s">
        <v>936</v>
      </c>
      <c r="K3" s="33">
        <v>2</v>
      </c>
      <c r="L3" s="35" t="s">
        <v>936</v>
      </c>
      <c r="N3" s="33">
        <v>3</v>
      </c>
      <c r="O3" s="35" t="s">
        <v>936</v>
      </c>
      <c r="Q3" s="33">
        <v>4</v>
      </c>
      <c r="R3" s="35" t="s">
        <v>937</v>
      </c>
      <c r="T3" s="33">
        <v>5</v>
      </c>
      <c r="U3" s="35" t="s">
        <v>938</v>
      </c>
      <c r="W3" s="33">
        <v>6</v>
      </c>
      <c r="X3" s="35" t="s">
        <v>939</v>
      </c>
      <c r="Z3" s="33">
        <v>7</v>
      </c>
      <c r="AA3" s="35" t="s">
        <v>940</v>
      </c>
      <c r="AC3" s="33">
        <v>8</v>
      </c>
      <c r="AD3" s="35" t="s">
        <v>941</v>
      </c>
      <c r="AF3" s="33">
        <v>9</v>
      </c>
      <c r="AG3" s="35" t="s">
        <v>941</v>
      </c>
      <c r="AI3" s="2" t="s">
        <v>942</v>
      </c>
      <c r="AJ3" s="2" t="s">
        <v>941</v>
      </c>
    </row>
    <row r="4" s="3" customFormat="1" ht="33" customHeight="1" spans="1:36">
      <c r="A4" s="15">
        <v>1</v>
      </c>
      <c r="B4" s="16" t="s">
        <v>936</v>
      </c>
      <c r="C4" s="17"/>
      <c r="D4" s="18">
        <v>-20</v>
      </c>
      <c r="E4" s="19" t="s">
        <v>943</v>
      </c>
      <c r="F4" s="20"/>
      <c r="H4" s="34" t="s">
        <v>52</v>
      </c>
      <c r="I4" s="34" t="s">
        <v>53</v>
      </c>
      <c r="K4" s="34" t="s">
        <v>52</v>
      </c>
      <c r="L4" s="34" t="s">
        <v>53</v>
      </c>
      <c r="N4" s="34" t="s">
        <v>52</v>
      </c>
      <c r="O4" s="34" t="s">
        <v>53</v>
      </c>
      <c r="Q4" s="34" t="s">
        <v>52</v>
      </c>
      <c r="R4" s="34" t="s">
        <v>53</v>
      </c>
      <c r="T4" s="34" t="s">
        <v>52</v>
      </c>
      <c r="U4" s="34" t="s">
        <v>53</v>
      </c>
      <c r="W4" s="34" t="s">
        <v>52</v>
      </c>
      <c r="X4" s="34" t="s">
        <v>53</v>
      </c>
      <c r="Z4" s="34" t="s">
        <v>52</v>
      </c>
      <c r="AA4" s="34" t="s">
        <v>53</v>
      </c>
      <c r="AC4" s="34" t="s">
        <v>52</v>
      </c>
      <c r="AD4" s="34" t="s">
        <v>53</v>
      </c>
      <c r="AF4" s="34" t="s">
        <v>52</v>
      </c>
      <c r="AG4" s="34" t="s">
        <v>53</v>
      </c>
      <c r="AI4" s="34" t="s">
        <v>52</v>
      </c>
      <c r="AJ4" s="34" t="s">
        <v>53</v>
      </c>
    </row>
    <row r="5" s="3" customFormat="1" ht="40.75" customHeight="1" spans="1:36">
      <c r="A5" s="15">
        <v>2</v>
      </c>
      <c r="B5" s="16" t="s">
        <v>936</v>
      </c>
      <c r="C5" s="17"/>
      <c r="D5" s="18">
        <v>-40</v>
      </c>
      <c r="E5" s="19" t="s">
        <v>944</v>
      </c>
      <c r="F5" s="20"/>
      <c r="H5" s="3" t="s">
        <v>431</v>
      </c>
      <c r="I5" s="3">
        <v>-20</v>
      </c>
      <c r="K5" s="3" t="s">
        <v>108</v>
      </c>
      <c r="L5" s="3">
        <f t="shared" ref="L5:L21" si="0">-20/17</f>
        <v>-1.17647058823529</v>
      </c>
      <c r="N5" s="3" t="s">
        <v>108</v>
      </c>
      <c r="O5" s="3">
        <v>-50</v>
      </c>
      <c r="Q5" s="3" t="s">
        <v>344</v>
      </c>
      <c r="R5" s="3">
        <v>-50</v>
      </c>
      <c r="T5" s="3" t="s">
        <v>333</v>
      </c>
      <c r="U5" s="3">
        <v>-100</v>
      </c>
      <c r="W5" s="3" t="s">
        <v>440</v>
      </c>
      <c r="X5" s="3">
        <v>-50</v>
      </c>
      <c r="Z5" s="3" t="s">
        <v>816</v>
      </c>
      <c r="AA5" s="3">
        <v>-50</v>
      </c>
      <c r="AC5" s="3" t="s">
        <v>622</v>
      </c>
      <c r="AD5" s="3">
        <v>-200</v>
      </c>
      <c r="AF5" s="3" t="s">
        <v>339</v>
      </c>
      <c r="AG5" s="3">
        <v>-50</v>
      </c>
      <c r="AI5" s="3" t="s">
        <v>319</v>
      </c>
      <c r="AJ5" s="3">
        <v>-1.17647058823529</v>
      </c>
    </row>
    <row r="6" s="3" customFormat="1" ht="53" customHeight="1" spans="1:36">
      <c r="A6" s="15">
        <v>3</v>
      </c>
      <c r="B6" s="16" t="s">
        <v>937</v>
      </c>
      <c r="C6" s="17"/>
      <c r="D6" s="18">
        <v>-100</v>
      </c>
      <c r="E6" s="19" t="s">
        <v>945</v>
      </c>
      <c r="F6" s="20"/>
      <c r="I6" s="3">
        <f>SUM(I5:I5)</f>
        <v>-20</v>
      </c>
      <c r="K6" s="3" t="s">
        <v>95</v>
      </c>
      <c r="L6" s="3">
        <f t="shared" si="0"/>
        <v>-1.17647058823529</v>
      </c>
      <c r="N6" s="3" t="s">
        <v>248</v>
      </c>
      <c r="O6" s="3">
        <v>-50</v>
      </c>
      <c r="Q6" s="3" t="s">
        <v>94</v>
      </c>
      <c r="R6" s="3">
        <v>-50</v>
      </c>
      <c r="U6" s="3">
        <f>SUM(U5:U5)</f>
        <v>-100</v>
      </c>
      <c r="W6" s="3" t="s">
        <v>438</v>
      </c>
      <c r="X6" s="3">
        <v>-50</v>
      </c>
      <c r="Z6" s="3" t="s">
        <v>108</v>
      </c>
      <c r="AA6" s="3">
        <v>-50</v>
      </c>
      <c r="AC6" s="3" t="s">
        <v>88</v>
      </c>
      <c r="AD6" s="3">
        <v>-200</v>
      </c>
      <c r="AF6" s="3" t="s">
        <v>190</v>
      </c>
      <c r="AG6" s="3">
        <f>-200/14</f>
        <v>-14.2857142857143</v>
      </c>
      <c r="AI6" s="3" t="s">
        <v>731</v>
      </c>
      <c r="AJ6" s="3">
        <v>-1.17647058823529</v>
      </c>
    </row>
    <row r="7" s="3" customFormat="1" ht="54" customHeight="1" spans="1:36">
      <c r="A7" s="15">
        <v>4</v>
      </c>
      <c r="B7" s="16" t="s">
        <v>937</v>
      </c>
      <c r="C7" s="17"/>
      <c r="D7" s="18">
        <v>-100</v>
      </c>
      <c r="E7" s="19" t="s">
        <v>946</v>
      </c>
      <c r="F7" s="20"/>
      <c r="K7" s="3" t="s">
        <v>105</v>
      </c>
      <c r="L7" s="3">
        <f t="shared" si="0"/>
        <v>-1.17647058823529</v>
      </c>
      <c r="O7" s="3">
        <f>SUM(O5:O6)</f>
        <v>-100</v>
      </c>
      <c r="R7" s="3">
        <f>SUM(R5:R6)</f>
        <v>-100</v>
      </c>
      <c r="W7" s="3" t="s">
        <v>508</v>
      </c>
      <c r="X7" s="3">
        <v>-30</v>
      </c>
      <c r="AA7" s="3">
        <f>SUM(AA5:AA6)</f>
        <v>-100</v>
      </c>
      <c r="AC7" s="3" t="s">
        <v>486</v>
      </c>
      <c r="AD7" s="3">
        <v>-200</v>
      </c>
      <c r="AF7" s="3" t="s">
        <v>521</v>
      </c>
      <c r="AG7" s="3">
        <f t="shared" ref="AG7:AG19" si="1">-200/14</f>
        <v>-14.2857142857143</v>
      </c>
      <c r="AI7" s="3" t="s">
        <v>884</v>
      </c>
      <c r="AJ7" s="3">
        <v>-14.2857142857143</v>
      </c>
    </row>
    <row r="8" s="3" customFormat="1" ht="40.75" customHeight="1" spans="1:36">
      <c r="A8" s="15">
        <v>5</v>
      </c>
      <c r="B8" s="16" t="s">
        <v>938</v>
      </c>
      <c r="C8" s="17"/>
      <c r="D8" s="18">
        <v>-100</v>
      </c>
      <c r="E8" s="19" t="s">
        <v>947</v>
      </c>
      <c r="F8" s="20"/>
      <c r="K8" s="3" t="s">
        <v>96</v>
      </c>
      <c r="L8" s="3">
        <f t="shared" si="0"/>
        <v>-1.17647058823529</v>
      </c>
      <c r="W8" s="3" t="s">
        <v>108</v>
      </c>
      <c r="X8" s="3">
        <v>-20</v>
      </c>
      <c r="AC8" s="3" t="s">
        <v>246</v>
      </c>
      <c r="AD8" s="3">
        <v>-200</v>
      </c>
      <c r="AF8" s="3" t="s">
        <v>195</v>
      </c>
      <c r="AG8" s="3">
        <f t="shared" si="1"/>
        <v>-14.2857142857143</v>
      </c>
      <c r="AI8" s="3" t="s">
        <v>486</v>
      </c>
      <c r="AJ8" s="3">
        <v>-201</v>
      </c>
    </row>
    <row r="9" s="3" customFormat="1" ht="57" customHeight="1" spans="1:36">
      <c r="A9" s="15">
        <v>6</v>
      </c>
      <c r="B9" s="16" t="s">
        <v>948</v>
      </c>
      <c r="C9" s="17"/>
      <c r="D9" s="18">
        <v>-150</v>
      </c>
      <c r="E9" s="19" t="s">
        <v>949</v>
      </c>
      <c r="F9" s="21"/>
      <c r="K9" s="3" t="s">
        <v>64</v>
      </c>
      <c r="L9" s="3">
        <f t="shared" si="0"/>
        <v>-1.17647058823529</v>
      </c>
      <c r="X9" s="3">
        <f>SUM(X5:X8)</f>
        <v>-150</v>
      </c>
      <c r="AC9" s="3" t="s">
        <v>508</v>
      </c>
      <c r="AD9" s="3">
        <v>-200</v>
      </c>
      <c r="AF9" s="3" t="s">
        <v>199</v>
      </c>
      <c r="AG9" s="3">
        <f t="shared" si="1"/>
        <v>-14.2857142857143</v>
      </c>
      <c r="AI9" s="3" t="s">
        <v>248</v>
      </c>
      <c r="AJ9" s="3">
        <v>-50</v>
      </c>
    </row>
    <row r="10" s="3" customFormat="1" ht="40.75" customHeight="1" spans="1:36">
      <c r="A10" s="15">
        <v>7</v>
      </c>
      <c r="B10" s="16" t="s">
        <v>940</v>
      </c>
      <c r="C10" s="17"/>
      <c r="D10" s="18">
        <v>-100</v>
      </c>
      <c r="E10" s="19" t="s">
        <v>950</v>
      </c>
      <c r="F10" s="21"/>
      <c r="K10" s="3" t="s">
        <v>83</v>
      </c>
      <c r="L10" s="3">
        <f t="shared" si="0"/>
        <v>-1.17647058823529</v>
      </c>
      <c r="AC10" s="3" t="s">
        <v>108</v>
      </c>
      <c r="AD10" s="3">
        <v>-50</v>
      </c>
      <c r="AF10" s="3" t="s">
        <v>205</v>
      </c>
      <c r="AG10" s="3">
        <f t="shared" si="1"/>
        <v>-14.2857142857143</v>
      </c>
      <c r="AI10" s="3" t="s">
        <v>622</v>
      </c>
      <c r="AJ10" s="3">
        <v>-201</v>
      </c>
    </row>
    <row r="11" s="1" customFormat="1" ht="40.75" customHeight="1" spans="1:36">
      <c r="A11" s="15">
        <v>8</v>
      </c>
      <c r="B11" s="16" t="s">
        <v>941</v>
      </c>
      <c r="C11" s="17"/>
      <c r="D11" s="18">
        <v>-1050</v>
      </c>
      <c r="E11" s="19" t="s">
        <v>951</v>
      </c>
      <c r="F11" s="21"/>
      <c r="K11" s="3" t="s">
        <v>97</v>
      </c>
      <c r="L11" s="3">
        <f t="shared" si="0"/>
        <v>-1.17647058823529</v>
      </c>
      <c r="AD11" s="1">
        <f>SUM(AD5:AD10)</f>
        <v>-1050</v>
      </c>
      <c r="AF11" s="1" t="s">
        <v>203</v>
      </c>
      <c r="AG11" s="3">
        <f t="shared" si="1"/>
        <v>-14.2857142857143</v>
      </c>
      <c r="AI11" s="1" t="s">
        <v>734</v>
      </c>
      <c r="AJ11" s="1">
        <v>-1</v>
      </c>
    </row>
    <row r="12" s="1" customFormat="1" ht="40.75" customHeight="1" spans="1:36">
      <c r="A12" s="15">
        <v>9</v>
      </c>
      <c r="B12" s="16" t="s">
        <v>941</v>
      </c>
      <c r="C12" s="17"/>
      <c r="D12" s="18">
        <v>-250</v>
      </c>
      <c r="E12" s="19" t="s">
        <v>952</v>
      </c>
      <c r="F12" s="21"/>
      <c r="K12" s="3" t="s">
        <v>104</v>
      </c>
      <c r="L12" s="3">
        <f t="shared" si="0"/>
        <v>-1.17647058823529</v>
      </c>
      <c r="AF12" s="1" t="s">
        <v>207</v>
      </c>
      <c r="AG12" s="3">
        <f t="shared" si="1"/>
        <v>-14.2857142857143</v>
      </c>
      <c r="AI12" s="1" t="s">
        <v>212</v>
      </c>
      <c r="AJ12" s="1">
        <v>-1</v>
      </c>
    </row>
    <row r="13" s="1" customFormat="1" ht="40.75" customHeight="1" spans="1:36">
      <c r="A13" s="15">
        <v>10</v>
      </c>
      <c r="B13" s="22"/>
      <c r="C13" s="17"/>
      <c r="D13" s="18"/>
      <c r="E13" s="19"/>
      <c r="F13" s="20"/>
      <c r="K13" s="3" t="s">
        <v>76</v>
      </c>
      <c r="L13" s="3">
        <f t="shared" si="0"/>
        <v>-1.17647058823529</v>
      </c>
      <c r="AF13" s="1" t="s">
        <v>518</v>
      </c>
      <c r="AG13" s="3">
        <f t="shared" si="1"/>
        <v>-14.2857142857143</v>
      </c>
      <c r="AI13" s="1" t="s">
        <v>76</v>
      </c>
      <c r="AJ13" s="1">
        <v>-1.17647058823529</v>
      </c>
    </row>
    <row r="14" s="1" customFormat="1" ht="30" customHeight="1" spans="1:36">
      <c r="A14" s="15">
        <v>11</v>
      </c>
      <c r="B14" s="22"/>
      <c r="C14" s="17"/>
      <c r="D14" s="18"/>
      <c r="E14" s="19"/>
      <c r="F14" s="20"/>
      <c r="K14" s="3" t="s">
        <v>209</v>
      </c>
      <c r="L14" s="3">
        <f t="shared" si="0"/>
        <v>-1.17647058823529</v>
      </c>
      <c r="AF14" s="1" t="s">
        <v>579</v>
      </c>
      <c r="AG14" s="3">
        <f t="shared" si="1"/>
        <v>-14.2857142857143</v>
      </c>
      <c r="AI14" s="1" t="s">
        <v>564</v>
      </c>
      <c r="AJ14" s="1">
        <v>-14.2857142857143</v>
      </c>
    </row>
    <row r="15" s="1" customFormat="1" ht="28" customHeight="1" spans="1:36">
      <c r="A15" s="23" t="s">
        <v>12</v>
      </c>
      <c r="B15" s="24"/>
      <c r="C15" s="25">
        <f>SUM(C4:C14)</f>
        <v>0</v>
      </c>
      <c r="D15" s="25">
        <f>SUM(D4:D14)</f>
        <v>-1910</v>
      </c>
      <c r="E15" s="26"/>
      <c r="F15" s="26"/>
      <c r="K15" s="3" t="s">
        <v>319</v>
      </c>
      <c r="L15" s="3">
        <f t="shared" si="0"/>
        <v>-1.17647058823529</v>
      </c>
      <c r="AF15" s="1" t="s">
        <v>402</v>
      </c>
      <c r="AG15" s="3">
        <f t="shared" si="1"/>
        <v>-14.2857142857143</v>
      </c>
      <c r="AI15" s="1" t="s">
        <v>246</v>
      </c>
      <c r="AJ15" s="1">
        <v>-201</v>
      </c>
    </row>
    <row r="16" s="1" customFormat="1" ht="27" customHeight="1" spans="1:36">
      <c r="A16" s="2"/>
      <c r="B16" s="27"/>
      <c r="C16" s="28"/>
      <c r="D16" s="28"/>
      <c r="E16" s="29"/>
      <c r="F16" s="3"/>
      <c r="K16" s="3" t="s">
        <v>364</v>
      </c>
      <c r="L16" s="3">
        <f t="shared" si="0"/>
        <v>-1.17647058823529</v>
      </c>
      <c r="AF16" s="1" t="s">
        <v>564</v>
      </c>
      <c r="AG16" s="3">
        <f t="shared" si="1"/>
        <v>-14.2857142857143</v>
      </c>
      <c r="AI16" s="1" t="s">
        <v>333</v>
      </c>
      <c r="AJ16" s="1">
        <v>-100</v>
      </c>
    </row>
    <row r="17" s="1" customFormat="1" ht="27" customHeight="1" spans="1:36">
      <c r="A17" s="5"/>
      <c r="B17" s="6"/>
      <c r="C17" s="30" t="s">
        <v>13</v>
      </c>
      <c r="D17" s="30" t="s">
        <v>242</v>
      </c>
      <c r="E17" s="31" t="s">
        <v>953</v>
      </c>
      <c r="F17" s="30" t="s">
        <v>16</v>
      </c>
      <c r="K17" s="3" t="s">
        <v>91</v>
      </c>
      <c r="L17" s="3">
        <f t="shared" si="0"/>
        <v>-1.17647058823529</v>
      </c>
      <c r="AF17" s="1" t="s">
        <v>884</v>
      </c>
      <c r="AG17" s="3">
        <f t="shared" si="1"/>
        <v>-14.2857142857143</v>
      </c>
      <c r="AI17" s="1" t="s">
        <v>431</v>
      </c>
      <c r="AJ17" s="1">
        <v>-20</v>
      </c>
    </row>
    <row r="18" s="1" customFormat="1" ht="27" customHeight="1" spans="1:36">
      <c r="A18" s="5"/>
      <c r="B18" s="6"/>
      <c r="C18" s="32">
        <f>C15+D15</f>
        <v>-1910</v>
      </c>
      <c r="D18" s="7"/>
      <c r="K18" s="3" t="s">
        <v>100</v>
      </c>
      <c r="L18" s="3">
        <f t="shared" si="0"/>
        <v>-1.17647058823529</v>
      </c>
      <c r="AF18" s="1" t="s">
        <v>107</v>
      </c>
      <c r="AG18" s="3">
        <f t="shared" si="1"/>
        <v>-14.2857142857143</v>
      </c>
      <c r="AI18" s="1" t="s">
        <v>94</v>
      </c>
      <c r="AJ18" s="1">
        <v>-50</v>
      </c>
    </row>
    <row r="19" s="1" customFormat="1" ht="27" customHeight="1" spans="1:36">
      <c r="A19" s="5"/>
      <c r="B19" s="6"/>
      <c r="C19" s="7"/>
      <c r="D19" s="7"/>
      <c r="K19" s="3" t="s">
        <v>344</v>
      </c>
      <c r="L19" s="3">
        <f t="shared" si="0"/>
        <v>-1.17647058823529</v>
      </c>
      <c r="AF19" s="1" t="s">
        <v>103</v>
      </c>
      <c r="AG19" s="3">
        <f t="shared" si="1"/>
        <v>-14.2857142857143</v>
      </c>
      <c r="AI19" s="1" t="s">
        <v>586</v>
      </c>
      <c r="AJ19" s="1">
        <v>-1</v>
      </c>
    </row>
    <row r="20" s="1" customFormat="1" ht="27" customHeight="1" spans="1:36">
      <c r="A20" s="5"/>
      <c r="B20" s="6"/>
      <c r="C20" s="7"/>
      <c r="D20" s="7"/>
      <c r="K20" s="3" t="s">
        <v>731</v>
      </c>
      <c r="L20" s="3">
        <f t="shared" si="0"/>
        <v>-1.17647058823529</v>
      </c>
      <c r="AG20" s="1">
        <f>SUM(AG5:AG19)</f>
        <v>-250</v>
      </c>
      <c r="AI20" s="1" t="s">
        <v>91</v>
      </c>
      <c r="AJ20" s="1">
        <v>-1.17647058823529</v>
      </c>
    </row>
    <row r="21" s="1" customFormat="1" ht="27" customHeight="1" spans="1:36">
      <c r="A21" s="5"/>
      <c r="B21" s="6"/>
      <c r="C21" s="7"/>
      <c r="D21" s="7"/>
      <c r="K21" s="3" t="s">
        <v>69</v>
      </c>
      <c r="L21" s="3">
        <f t="shared" si="0"/>
        <v>-1.17647058823529</v>
      </c>
      <c r="AI21" s="1" t="s">
        <v>440</v>
      </c>
      <c r="AJ21" s="1">
        <v>-51</v>
      </c>
    </row>
    <row r="22" s="1" customFormat="1" ht="27" customHeight="1" spans="1:36">
      <c r="A22" s="5"/>
      <c r="B22" s="6"/>
      <c r="C22" s="7"/>
      <c r="D22" s="7"/>
      <c r="K22" s="62" t="s">
        <v>734</v>
      </c>
      <c r="L22" s="3">
        <f t="shared" ref="L22:L41" si="2">-20/20</f>
        <v>-1</v>
      </c>
      <c r="AI22" s="1" t="s">
        <v>195</v>
      </c>
      <c r="AJ22" s="1">
        <v>-14.2857142857143</v>
      </c>
    </row>
    <row r="23" s="1" customFormat="1" ht="27" customHeight="1" spans="1:36">
      <c r="A23" s="5"/>
      <c r="B23" s="6"/>
      <c r="C23" s="7"/>
      <c r="D23" s="7"/>
      <c r="K23" s="62" t="s">
        <v>211</v>
      </c>
      <c r="L23" s="3">
        <f t="shared" si="2"/>
        <v>-1</v>
      </c>
      <c r="AI23" s="1" t="s">
        <v>211</v>
      </c>
      <c r="AJ23" s="1">
        <v>-1</v>
      </c>
    </row>
    <row r="24" s="1" customFormat="1" ht="27" customHeight="1" spans="1:36">
      <c r="A24" s="5"/>
      <c r="B24" s="6"/>
      <c r="C24" s="7"/>
      <c r="D24" s="7"/>
      <c r="K24" s="62" t="s">
        <v>747</v>
      </c>
      <c r="L24" s="3">
        <f t="shared" si="2"/>
        <v>-1</v>
      </c>
      <c r="AI24" s="1" t="s">
        <v>438</v>
      </c>
      <c r="AJ24" s="1">
        <v>-51</v>
      </c>
    </row>
    <row r="25" s="1" customFormat="1" ht="27" customHeight="1" spans="1:36">
      <c r="A25" s="5"/>
      <c r="B25" s="6"/>
      <c r="C25" s="7"/>
      <c r="D25" s="7"/>
      <c r="K25" s="62" t="s">
        <v>750</v>
      </c>
      <c r="L25" s="3">
        <f t="shared" si="2"/>
        <v>-1</v>
      </c>
      <c r="AI25" s="1" t="s">
        <v>402</v>
      </c>
      <c r="AJ25" s="1">
        <v>-14.2857142857143</v>
      </c>
    </row>
    <row r="26" s="1" customFormat="1" spans="1:36">
      <c r="A26" s="5"/>
      <c r="B26" s="6"/>
      <c r="C26" s="7"/>
      <c r="D26" s="7"/>
      <c r="K26" s="62" t="s">
        <v>362</v>
      </c>
      <c r="L26" s="3">
        <f t="shared" si="2"/>
        <v>-1</v>
      </c>
      <c r="AI26" s="1" t="s">
        <v>64</v>
      </c>
      <c r="AJ26" s="1">
        <v>-1.17647058823529</v>
      </c>
    </row>
    <row r="27" s="1" customFormat="1" spans="1:36">
      <c r="A27" s="5"/>
      <c r="B27" s="6"/>
      <c r="C27" s="7"/>
      <c r="D27" s="7"/>
      <c r="K27" s="62" t="s">
        <v>816</v>
      </c>
      <c r="L27" s="3">
        <f t="shared" si="2"/>
        <v>-1</v>
      </c>
      <c r="AI27" s="1" t="s">
        <v>344</v>
      </c>
      <c r="AJ27" s="1">
        <v>-51.1764705882353</v>
      </c>
    </row>
    <row r="28" s="1" customFormat="1" spans="1:36">
      <c r="A28" s="5"/>
      <c r="B28" s="6"/>
      <c r="C28" s="7"/>
      <c r="D28" s="7"/>
      <c r="K28" s="62" t="s">
        <v>88</v>
      </c>
      <c r="L28" s="3">
        <f t="shared" si="2"/>
        <v>-1</v>
      </c>
      <c r="AI28" s="1" t="s">
        <v>88</v>
      </c>
      <c r="AJ28" s="1">
        <v>-201</v>
      </c>
    </row>
    <row r="29" s="1" customFormat="1" spans="1:36">
      <c r="A29" s="5"/>
      <c r="B29" s="6"/>
      <c r="C29" s="7"/>
      <c r="D29" s="7"/>
      <c r="K29" s="62" t="s">
        <v>213</v>
      </c>
      <c r="L29" s="3">
        <f t="shared" si="2"/>
        <v>-1</v>
      </c>
      <c r="AI29" s="1" t="s">
        <v>107</v>
      </c>
      <c r="AJ29" s="1">
        <v>-14.2857142857143</v>
      </c>
    </row>
    <row r="30" s="1" customFormat="1" spans="1:36">
      <c r="A30" s="5"/>
      <c r="B30" s="6"/>
      <c r="C30" s="7"/>
      <c r="D30" s="7"/>
      <c r="K30" s="62" t="s">
        <v>622</v>
      </c>
      <c r="L30" s="3">
        <f t="shared" si="2"/>
        <v>-1</v>
      </c>
      <c r="AI30" s="1" t="s">
        <v>209</v>
      </c>
      <c r="AJ30" s="1">
        <v>-1.17647058823529</v>
      </c>
    </row>
    <row r="31" s="1" customFormat="1" spans="1:36">
      <c r="A31" s="5"/>
      <c r="B31" s="6"/>
      <c r="C31" s="7"/>
      <c r="D31" s="7"/>
      <c r="K31" s="62" t="s">
        <v>486</v>
      </c>
      <c r="L31" s="3">
        <f t="shared" si="2"/>
        <v>-1</v>
      </c>
      <c r="AI31" s="1" t="s">
        <v>816</v>
      </c>
      <c r="AJ31" s="1">
        <v>-51</v>
      </c>
    </row>
    <row r="32" s="1" customFormat="1" spans="1:36">
      <c r="A32" s="5"/>
      <c r="B32" s="6"/>
      <c r="C32" s="7"/>
      <c r="D32" s="7"/>
      <c r="K32" s="62" t="s">
        <v>586</v>
      </c>
      <c r="L32" s="3">
        <f t="shared" si="2"/>
        <v>-1</v>
      </c>
      <c r="AI32" s="1" t="s">
        <v>69</v>
      </c>
      <c r="AJ32" s="1">
        <v>-1.17647058823529</v>
      </c>
    </row>
    <row r="33" s="1" customFormat="1" spans="1:36">
      <c r="A33" s="5"/>
      <c r="B33" s="6"/>
      <c r="C33" s="7"/>
      <c r="D33" s="7"/>
      <c r="K33" s="62" t="s">
        <v>595</v>
      </c>
      <c r="L33" s="3">
        <f t="shared" si="2"/>
        <v>-1</v>
      </c>
      <c r="AI33" s="1" t="s">
        <v>83</v>
      </c>
      <c r="AJ33" s="1">
        <v>-1.17647058823529</v>
      </c>
    </row>
    <row r="34" s="1" customFormat="1" spans="1:36">
      <c r="A34" s="5"/>
      <c r="B34" s="6"/>
      <c r="C34" s="7"/>
      <c r="D34" s="7"/>
      <c r="K34" s="62" t="s">
        <v>438</v>
      </c>
      <c r="L34" s="3">
        <f t="shared" si="2"/>
        <v>-1</v>
      </c>
      <c r="AI34" s="1" t="s">
        <v>106</v>
      </c>
      <c r="AJ34" s="1">
        <v>-1</v>
      </c>
    </row>
    <row r="35" s="1" customFormat="1" spans="1:36">
      <c r="A35" s="5"/>
      <c r="B35" s="6"/>
      <c r="C35" s="7"/>
      <c r="D35" s="7"/>
      <c r="K35" s="65" t="s">
        <v>440</v>
      </c>
      <c r="L35" s="3">
        <f t="shared" si="2"/>
        <v>-1</v>
      </c>
      <c r="AI35" s="1" t="s">
        <v>97</v>
      </c>
      <c r="AJ35" s="1">
        <v>-1.17647058823529</v>
      </c>
    </row>
    <row r="36" s="4" customFormat="1" spans="1:16317">
      <c r="A36" s="5"/>
      <c r="B36" s="6"/>
      <c r="C36" s="7"/>
      <c r="D36" s="7"/>
      <c r="E36" s="1"/>
      <c r="F36" s="1"/>
      <c r="K36" s="65" t="s">
        <v>212</v>
      </c>
      <c r="L36" s="3">
        <f t="shared" si="2"/>
        <v>-1</v>
      </c>
      <c r="AI36" s="4" t="s">
        <v>108</v>
      </c>
      <c r="AJ36" s="4">
        <v>-171.176470588235</v>
      </c>
      <c r="XCG36"/>
      <c r="XCH36"/>
      <c r="XCI36"/>
      <c r="XCJ36" s="1"/>
      <c r="XCK36" s="1"/>
      <c r="XCL36" s="1"/>
      <c r="XCM36" s="1"/>
      <c r="XCN36" s="1"/>
      <c r="XCO36" s="1"/>
    </row>
    <row r="37" s="4" customFormat="1" spans="1:16317">
      <c r="A37" s="5"/>
      <c r="B37" s="6"/>
      <c r="C37" s="7"/>
      <c r="D37" s="7"/>
      <c r="E37" s="1"/>
      <c r="F37" s="1"/>
      <c r="K37" s="65" t="s">
        <v>246</v>
      </c>
      <c r="L37" s="3">
        <f t="shared" si="2"/>
        <v>-1</v>
      </c>
      <c r="AI37" s="4" t="s">
        <v>595</v>
      </c>
      <c r="AJ37" s="4">
        <v>-1</v>
      </c>
      <c r="XCG37"/>
      <c r="XCH37"/>
      <c r="XCI37"/>
      <c r="XCJ37" s="1"/>
      <c r="XCK37" s="1"/>
      <c r="XCL37" s="1"/>
      <c r="XCM37" s="1"/>
      <c r="XCN37" s="1"/>
      <c r="XCO37" s="1"/>
    </row>
    <row r="38" s="4" customFormat="1" spans="1:16317">
      <c r="A38" s="5"/>
      <c r="B38" s="6"/>
      <c r="C38" s="7"/>
      <c r="D38" s="7"/>
      <c r="E38" s="1"/>
      <c r="F38" s="1"/>
      <c r="K38" s="65" t="s">
        <v>508</v>
      </c>
      <c r="L38" s="3">
        <f t="shared" si="2"/>
        <v>-1</v>
      </c>
      <c r="AI38" s="4" t="s">
        <v>95</v>
      </c>
      <c r="AJ38" s="4">
        <v>-1.17647058823529</v>
      </c>
      <c r="XCG38"/>
      <c r="XCH38"/>
      <c r="XCI38"/>
      <c r="XCJ38" s="1"/>
      <c r="XCK38" s="1"/>
      <c r="XCL38" s="1"/>
      <c r="XCM38" s="1"/>
      <c r="XCN38" s="1"/>
      <c r="XCO38" s="1"/>
    </row>
    <row r="39" s="4" customFormat="1" spans="1:16317">
      <c r="A39" s="5"/>
      <c r="B39" s="6"/>
      <c r="C39" s="7"/>
      <c r="D39" s="7"/>
      <c r="E39" s="1"/>
      <c r="F39" s="1"/>
      <c r="K39" s="65" t="s">
        <v>481</v>
      </c>
      <c r="L39" s="3">
        <f t="shared" si="2"/>
        <v>-1</v>
      </c>
      <c r="AI39" s="4" t="s">
        <v>481</v>
      </c>
      <c r="AJ39" s="4">
        <v>-1</v>
      </c>
      <c r="XCG39"/>
      <c r="XCH39"/>
      <c r="XCI39"/>
      <c r="XCJ39" s="1"/>
      <c r="XCK39" s="1"/>
      <c r="XCL39" s="1"/>
      <c r="XCM39" s="1"/>
      <c r="XCN39" s="1"/>
      <c r="XCO39" s="1"/>
    </row>
    <row r="40" s="4" customFormat="1" spans="1:16317">
      <c r="A40" s="5"/>
      <c r="B40" s="6"/>
      <c r="C40" s="7"/>
      <c r="D40" s="7"/>
      <c r="E40" s="1"/>
      <c r="F40" s="1"/>
      <c r="K40" s="65" t="s">
        <v>106</v>
      </c>
      <c r="L40" s="3">
        <f t="shared" si="2"/>
        <v>-1</v>
      </c>
      <c r="AI40" s="4" t="s">
        <v>401</v>
      </c>
      <c r="AJ40" s="4">
        <v>-1</v>
      </c>
      <c r="XCG40"/>
      <c r="XCH40"/>
      <c r="XCI40"/>
      <c r="XCJ40" s="1"/>
      <c r="XCK40" s="1"/>
      <c r="XCL40" s="1"/>
      <c r="XCM40" s="1"/>
      <c r="XCN40" s="1"/>
      <c r="XCO40" s="1"/>
    </row>
    <row r="41" s="4" customFormat="1" spans="1:16317">
      <c r="A41" s="5"/>
      <c r="B41" s="6"/>
      <c r="C41" s="7"/>
      <c r="D41" s="7"/>
      <c r="E41" s="1"/>
      <c r="F41" s="1"/>
      <c r="K41" s="65" t="s">
        <v>401</v>
      </c>
      <c r="L41" s="3">
        <f t="shared" si="2"/>
        <v>-1</v>
      </c>
      <c r="AI41" s="4" t="s">
        <v>207</v>
      </c>
      <c r="AJ41" s="4">
        <v>-14.2857142857143</v>
      </c>
      <c r="XCG41"/>
      <c r="XCH41"/>
      <c r="XCI41"/>
      <c r="XCJ41" s="1"/>
      <c r="XCK41" s="1"/>
      <c r="XCL41" s="1"/>
      <c r="XCM41" s="1"/>
      <c r="XCN41" s="1"/>
      <c r="XCO41" s="1"/>
    </row>
    <row r="42" s="4" customFormat="1" spans="1:16317">
      <c r="A42" s="5"/>
      <c r="B42" s="6"/>
      <c r="C42" s="7"/>
      <c r="D42" s="7"/>
      <c r="E42" s="1"/>
      <c r="F42" s="1"/>
      <c r="AI42" s="4" t="s">
        <v>105</v>
      </c>
      <c r="AJ42" s="4">
        <v>-1.17647058823529</v>
      </c>
      <c r="XCG42"/>
      <c r="XCH42"/>
      <c r="XCI42"/>
      <c r="XCJ42" s="1"/>
      <c r="XCK42" s="1"/>
      <c r="XCL42" s="1"/>
      <c r="XCM42" s="1"/>
      <c r="XCN42" s="1"/>
      <c r="XCO42" s="1"/>
    </row>
    <row r="43" s="4" customFormat="1" spans="1:16317">
      <c r="A43" s="5"/>
      <c r="B43" s="6"/>
      <c r="C43" s="7"/>
      <c r="D43" s="7"/>
      <c r="E43" s="1"/>
      <c r="F43" s="1"/>
      <c r="L43" s="4">
        <f>SUM(L5:L42)</f>
        <v>-40</v>
      </c>
      <c r="AI43" s="4" t="s">
        <v>199</v>
      </c>
      <c r="AJ43" s="4">
        <v>-14.2857142857143</v>
      </c>
      <c r="XCG43"/>
      <c r="XCH43"/>
      <c r="XCI43"/>
      <c r="XCJ43" s="1"/>
      <c r="XCK43" s="1"/>
      <c r="XCL43" s="1"/>
      <c r="XCM43" s="1"/>
      <c r="XCN43" s="1"/>
      <c r="XCO43" s="1"/>
    </row>
    <row r="44" s="4" customFormat="1" spans="1:16317">
      <c r="A44" s="5"/>
      <c r="B44" s="6"/>
      <c r="C44" s="7"/>
      <c r="D44" s="7"/>
      <c r="E44" s="1"/>
      <c r="F44" s="1"/>
      <c r="AI44" s="4" t="s">
        <v>747</v>
      </c>
      <c r="AJ44" s="4">
        <v>-1</v>
      </c>
      <c r="XCG44"/>
      <c r="XCH44"/>
      <c r="XCI44"/>
      <c r="XCJ44" s="1"/>
      <c r="XCK44" s="1"/>
      <c r="XCL44" s="1"/>
      <c r="XCM44" s="1"/>
      <c r="XCN44" s="1"/>
      <c r="XCO44" s="1"/>
    </row>
    <row r="45" s="4" customFormat="1" spans="1:16317">
      <c r="A45" s="5"/>
      <c r="B45" s="6"/>
      <c r="C45" s="7"/>
      <c r="D45" s="7"/>
      <c r="E45" s="1"/>
      <c r="F45" s="1"/>
      <c r="AI45" s="4" t="s">
        <v>96</v>
      </c>
      <c r="AJ45" s="4">
        <v>-1.17647058823529</v>
      </c>
      <c r="XCG45"/>
      <c r="XCH45"/>
      <c r="XCI45"/>
      <c r="XCJ45" s="1"/>
      <c r="XCK45" s="1"/>
      <c r="XCL45" s="1"/>
      <c r="XCM45" s="1"/>
      <c r="XCN45" s="1"/>
      <c r="XCO45" s="1"/>
    </row>
    <row r="46" s="4" customFormat="1" spans="1:16317">
      <c r="A46" s="5"/>
      <c r="B46" s="6"/>
      <c r="C46" s="7"/>
      <c r="D46" s="7"/>
      <c r="E46" s="1"/>
      <c r="F46" s="1"/>
      <c r="AI46" s="4" t="s">
        <v>362</v>
      </c>
      <c r="AJ46" s="4">
        <v>-1</v>
      </c>
      <c r="XCG46"/>
      <c r="XCH46"/>
      <c r="XCI46"/>
      <c r="XCJ46" s="1"/>
      <c r="XCK46" s="1"/>
      <c r="XCL46" s="1"/>
      <c r="XCM46" s="1"/>
      <c r="XCN46" s="1"/>
      <c r="XCO46" s="1"/>
    </row>
    <row r="47" s="4" customFormat="1" spans="1:16317">
      <c r="A47" s="5"/>
      <c r="B47" s="6"/>
      <c r="C47" s="7"/>
      <c r="D47" s="7"/>
      <c r="E47" s="1"/>
      <c r="F47" s="1"/>
      <c r="AI47" s="4" t="s">
        <v>103</v>
      </c>
      <c r="AJ47" s="4">
        <v>-14.2857142857143</v>
      </c>
      <c r="XCG47"/>
      <c r="XCH47"/>
      <c r="XCI47"/>
      <c r="XCJ47" s="1"/>
      <c r="XCK47" s="1"/>
      <c r="XCL47" s="1"/>
      <c r="XCM47" s="1"/>
      <c r="XCN47" s="1"/>
      <c r="XCO47" s="1"/>
    </row>
    <row r="48" s="4" customFormat="1" spans="1:16317">
      <c r="A48" s="5"/>
      <c r="B48" s="6"/>
      <c r="C48" s="7"/>
      <c r="D48" s="7"/>
      <c r="E48" s="1"/>
      <c r="F48" s="1"/>
      <c r="AI48" s="4" t="s">
        <v>518</v>
      </c>
      <c r="AJ48" s="4">
        <v>-14.2857142857143</v>
      </c>
      <c r="XCG48"/>
      <c r="XCH48"/>
      <c r="XCI48"/>
      <c r="XCJ48" s="1"/>
      <c r="XCK48" s="1"/>
      <c r="XCL48" s="1"/>
      <c r="XCM48" s="1"/>
      <c r="XCN48" s="1"/>
      <c r="XCO48" s="1"/>
    </row>
    <row r="49" s="4" customFormat="1" spans="1:16317">
      <c r="A49" s="5"/>
      <c r="B49" s="6"/>
      <c r="C49" s="7"/>
      <c r="D49" s="7"/>
      <c r="E49" s="1"/>
      <c r="F49" s="1"/>
      <c r="AI49" s="4" t="s">
        <v>750</v>
      </c>
      <c r="AJ49" s="4">
        <v>-1</v>
      </c>
      <c r="XCG49"/>
      <c r="XCH49"/>
      <c r="XCI49"/>
      <c r="XCJ49" s="1"/>
      <c r="XCK49" s="1"/>
      <c r="XCL49" s="1"/>
      <c r="XCM49" s="1"/>
      <c r="XCN49" s="1"/>
      <c r="XCO49" s="1"/>
    </row>
    <row r="50" s="4" customFormat="1" spans="1:16317">
      <c r="A50" s="5"/>
      <c r="B50" s="6"/>
      <c r="C50" s="7"/>
      <c r="D50" s="7"/>
      <c r="E50" s="1"/>
      <c r="F50" s="1"/>
      <c r="AI50" s="4" t="s">
        <v>203</v>
      </c>
      <c r="AJ50" s="4">
        <v>-14.2857142857143</v>
      </c>
      <c r="XCG50"/>
      <c r="XCH50"/>
      <c r="XCI50"/>
      <c r="XCJ50" s="1"/>
      <c r="XCK50" s="1"/>
      <c r="XCL50" s="1"/>
      <c r="XCM50" s="1"/>
      <c r="XCN50" s="1"/>
      <c r="XCO50" s="1"/>
    </row>
    <row r="51" s="4" customFormat="1" spans="1:16317">
      <c r="A51" s="5"/>
      <c r="B51" s="6"/>
      <c r="C51" s="7"/>
      <c r="D51" s="7"/>
      <c r="E51" s="1"/>
      <c r="F51" s="1"/>
      <c r="AI51" s="4" t="s">
        <v>100</v>
      </c>
      <c r="AJ51" s="4">
        <v>-1.17647058823529</v>
      </c>
      <c r="XCG51"/>
      <c r="XCH51"/>
      <c r="XCI51"/>
      <c r="XCJ51" s="1"/>
      <c r="XCK51" s="1"/>
      <c r="XCL51" s="1"/>
      <c r="XCM51" s="1"/>
      <c r="XCN51" s="1"/>
      <c r="XCO51" s="1"/>
    </row>
    <row r="52" s="4" customFormat="1" spans="1:16317">
      <c r="A52" s="5"/>
      <c r="B52" s="6"/>
      <c r="C52" s="7"/>
      <c r="D52" s="7"/>
      <c r="E52" s="1"/>
      <c r="F52" s="1"/>
      <c r="AI52" s="4" t="s">
        <v>104</v>
      </c>
      <c r="AJ52" s="4">
        <v>-1.17647058823529</v>
      </c>
      <c r="XCG52"/>
      <c r="XCH52"/>
      <c r="XCI52"/>
      <c r="XCJ52" s="1"/>
      <c r="XCK52" s="1"/>
      <c r="XCL52" s="1"/>
      <c r="XCM52" s="1"/>
      <c r="XCN52" s="1"/>
      <c r="XCO52" s="1"/>
    </row>
    <row r="53" s="4" customFormat="1" spans="1:16317">
      <c r="A53" s="5"/>
      <c r="B53" s="6"/>
      <c r="C53" s="7"/>
      <c r="D53" s="7"/>
      <c r="E53" s="1"/>
      <c r="F53" s="1"/>
      <c r="AI53" s="4" t="s">
        <v>339</v>
      </c>
      <c r="AJ53" s="4">
        <v>-50</v>
      </c>
      <c r="XCG53"/>
      <c r="XCH53"/>
      <c r="XCI53"/>
      <c r="XCJ53" s="1"/>
      <c r="XCK53" s="1"/>
      <c r="XCL53" s="1"/>
      <c r="XCM53" s="1"/>
      <c r="XCN53" s="1"/>
      <c r="XCO53" s="1"/>
    </row>
    <row r="54" s="4" customFormat="1" spans="1:16317">
      <c r="A54" s="5"/>
      <c r="B54" s="6"/>
      <c r="C54" s="7"/>
      <c r="D54" s="7"/>
      <c r="E54" s="1"/>
      <c r="F54" s="1"/>
      <c r="AI54" s="4" t="s">
        <v>364</v>
      </c>
      <c r="AJ54" s="4">
        <v>-1.17647058823529</v>
      </c>
      <c r="XCG54"/>
      <c r="XCH54"/>
      <c r="XCI54"/>
      <c r="XCJ54" s="1"/>
      <c r="XCK54" s="1"/>
      <c r="XCL54" s="1"/>
      <c r="XCM54" s="1"/>
      <c r="XCN54" s="1"/>
      <c r="XCO54" s="1"/>
    </row>
    <row r="55" s="4" customFormat="1" spans="1:16317">
      <c r="A55" s="5"/>
      <c r="B55" s="6"/>
      <c r="C55" s="7"/>
      <c r="D55" s="7"/>
      <c r="E55" s="1"/>
      <c r="F55" s="1"/>
      <c r="AI55" s="4" t="s">
        <v>508</v>
      </c>
      <c r="AJ55" s="4">
        <v>-231</v>
      </c>
      <c r="XCG55"/>
      <c r="XCH55"/>
      <c r="XCI55"/>
      <c r="XCJ55" s="1"/>
      <c r="XCK55" s="1"/>
      <c r="XCL55" s="1"/>
      <c r="XCM55" s="1"/>
      <c r="XCN55" s="1"/>
      <c r="XCO55" s="1"/>
    </row>
    <row r="56" s="4" customFormat="1" spans="1:16317">
      <c r="A56" s="5"/>
      <c r="B56" s="6"/>
      <c r="C56" s="7"/>
      <c r="D56" s="7"/>
      <c r="E56" s="1"/>
      <c r="F56" s="1"/>
      <c r="AI56" s="4" t="s">
        <v>579</v>
      </c>
      <c r="AJ56" s="4">
        <v>-14.2857142857143</v>
      </c>
      <c r="XCG56"/>
      <c r="XCH56"/>
      <c r="XCI56"/>
      <c r="XCJ56" s="1"/>
      <c r="XCK56" s="1"/>
      <c r="XCL56" s="1"/>
      <c r="XCM56" s="1"/>
      <c r="XCN56" s="1"/>
      <c r="XCO56" s="1"/>
    </row>
    <row r="57" s="4" customFormat="1" spans="1:16317">
      <c r="A57" s="5"/>
      <c r="B57" s="6"/>
      <c r="C57" s="7"/>
      <c r="D57" s="7"/>
      <c r="E57" s="1"/>
      <c r="F57" s="1"/>
      <c r="AI57" s="4" t="s">
        <v>521</v>
      </c>
      <c r="AJ57" s="4">
        <v>-14.2857142857143</v>
      </c>
      <c r="XCG57"/>
      <c r="XCH57"/>
      <c r="XCI57"/>
      <c r="XCJ57" s="1"/>
      <c r="XCK57" s="1"/>
      <c r="XCL57" s="1"/>
      <c r="XCM57" s="1"/>
      <c r="XCN57" s="1"/>
      <c r="XCO57" s="1"/>
    </row>
    <row r="58" s="4" customFormat="1" spans="1:16317">
      <c r="A58" s="5"/>
      <c r="B58" s="6"/>
      <c r="C58" s="7"/>
      <c r="D58" s="7"/>
      <c r="E58" s="1"/>
      <c r="F58" s="1"/>
      <c r="AI58" s="4" t="s">
        <v>213</v>
      </c>
      <c r="AJ58" s="4">
        <v>-1</v>
      </c>
      <c r="XCG58"/>
      <c r="XCH58"/>
      <c r="XCI58"/>
      <c r="XCJ58" s="1"/>
      <c r="XCK58" s="1"/>
      <c r="XCL58" s="1"/>
      <c r="XCM58" s="1"/>
      <c r="XCN58" s="1"/>
      <c r="XCO58" s="1"/>
    </row>
    <row r="59" s="4" customFormat="1" spans="1:16317">
      <c r="A59" s="5"/>
      <c r="B59" s="6"/>
      <c r="C59" s="7"/>
      <c r="D59" s="7"/>
      <c r="E59" s="1"/>
      <c r="F59" s="1"/>
      <c r="AI59" s="4" t="s">
        <v>205</v>
      </c>
      <c r="AJ59" s="4">
        <v>-14.2857142857143</v>
      </c>
      <c r="XCG59"/>
      <c r="XCH59"/>
      <c r="XCI59"/>
      <c r="XCJ59" s="1"/>
      <c r="XCK59" s="1"/>
      <c r="XCL59" s="1"/>
      <c r="XCM59" s="1"/>
      <c r="XCN59" s="1"/>
      <c r="XCO59" s="1"/>
    </row>
    <row r="60" s="4" customFormat="1" spans="1:16317">
      <c r="A60" s="5"/>
      <c r="B60" s="6"/>
      <c r="C60" s="7"/>
      <c r="D60" s="7"/>
      <c r="E60" s="1"/>
      <c r="F60" s="1"/>
      <c r="AI60" s="4" t="s">
        <v>190</v>
      </c>
      <c r="AJ60" s="4">
        <v>-14.2857142857143</v>
      </c>
      <c r="XCG60"/>
      <c r="XCH60"/>
      <c r="XCI60"/>
      <c r="XCJ60" s="1"/>
      <c r="XCK60" s="1"/>
      <c r="XCL60" s="1"/>
      <c r="XCM60" s="1"/>
      <c r="XCN60" s="1"/>
      <c r="XCO60" s="1"/>
    </row>
    <row r="61" s="4" customFormat="1" spans="1:16317">
      <c r="A61" s="5"/>
      <c r="B61" s="6"/>
      <c r="C61" s="7"/>
      <c r="D61" s="7"/>
      <c r="E61" s="1"/>
      <c r="F61" s="1"/>
      <c r="XCG61"/>
      <c r="XCH61"/>
      <c r="XCI61"/>
      <c r="XCJ61" s="1"/>
      <c r="XCK61" s="1"/>
      <c r="XCL61" s="1"/>
      <c r="XCM61" s="1"/>
      <c r="XCN61" s="1"/>
      <c r="XCO61" s="1"/>
    </row>
    <row r="62" s="4" customFormat="1" spans="1:16317">
      <c r="A62" s="5"/>
      <c r="B62" s="6"/>
      <c r="C62" s="7"/>
      <c r="D62" s="7"/>
      <c r="E62" s="1"/>
      <c r="F62" s="1"/>
      <c r="AJ62" s="4">
        <f>SUM(AJ5:AJ61)</f>
        <v>-1910</v>
      </c>
      <c r="XCG62"/>
      <c r="XCH62"/>
      <c r="XCI62"/>
      <c r="XCJ62" s="1"/>
      <c r="XCK62" s="1"/>
      <c r="XCL62" s="1"/>
      <c r="XCM62" s="1"/>
      <c r="XCN62" s="1"/>
      <c r="XCO62" s="1"/>
    </row>
    <row r="63" s="4" customFormat="1" spans="1:16317">
      <c r="A63" s="5"/>
      <c r="B63" s="6"/>
      <c r="C63" s="7"/>
      <c r="D63" s="7"/>
      <c r="E63" s="1"/>
      <c r="F63" s="1"/>
      <c r="XCG63"/>
      <c r="XCH63"/>
      <c r="XCI63"/>
      <c r="XCJ63" s="1"/>
      <c r="XCK63" s="1"/>
      <c r="XCL63" s="1"/>
      <c r="XCM63" s="1"/>
      <c r="XCN63" s="1"/>
      <c r="XCO63" s="1"/>
    </row>
    <row r="64" s="4" customFormat="1" spans="1:16317">
      <c r="A64" s="5"/>
      <c r="B64" s="6"/>
      <c r="C64" s="7"/>
      <c r="D64" s="7"/>
      <c r="E64" s="1"/>
      <c r="F64" s="1"/>
      <c r="AK64" s="4">
        <v>-1810</v>
      </c>
      <c r="AL64" s="4" t="s">
        <v>368</v>
      </c>
      <c r="XCG64"/>
      <c r="XCH64"/>
      <c r="XCI64"/>
      <c r="XCJ64" s="1"/>
      <c r="XCK64" s="1"/>
      <c r="XCL64" s="1"/>
      <c r="XCM64" s="1"/>
      <c r="XCN64" s="1"/>
      <c r="XCO64" s="1"/>
    </row>
    <row r="65" s="4" customFormat="1" spans="1:16317">
      <c r="A65" s="5"/>
      <c r="B65" s="6"/>
      <c r="C65" s="7"/>
      <c r="D65" s="7"/>
      <c r="E65" s="1"/>
      <c r="F65" s="1"/>
      <c r="AK65" s="4">
        <v>-100</v>
      </c>
      <c r="AL65" s="4" t="s">
        <v>596</v>
      </c>
      <c r="XCG65"/>
      <c r="XCH65"/>
      <c r="XCI65"/>
      <c r="XCJ65" s="1"/>
      <c r="XCK65" s="1"/>
      <c r="XCL65" s="1"/>
      <c r="XCM65" s="1"/>
      <c r="XCN65" s="1"/>
      <c r="XCO65" s="1"/>
    </row>
    <row r="66" s="4" customFormat="1" spans="1:16317">
      <c r="A66" s="5"/>
      <c r="B66" s="6"/>
      <c r="C66" s="7"/>
      <c r="D66" s="7"/>
      <c r="E66" s="1"/>
      <c r="F66" s="1"/>
      <c r="XCG66"/>
      <c r="XCH66"/>
      <c r="XCI66"/>
      <c r="XCJ66" s="1"/>
      <c r="XCK66" s="1"/>
      <c r="XCL66" s="1"/>
      <c r="XCM66" s="1"/>
      <c r="XCN66" s="1"/>
      <c r="XCO66" s="1"/>
    </row>
    <row r="67" s="4" customFormat="1" spans="1:16317">
      <c r="A67" s="5"/>
      <c r="B67" s="6"/>
      <c r="C67" s="7"/>
      <c r="D67" s="7"/>
      <c r="E67" s="1"/>
      <c r="F67" s="1"/>
      <c r="AK67" s="4">
        <f>AJ62-AK64-AK65</f>
        <v>-9.09494701772928e-13</v>
      </c>
      <c r="XCG67"/>
      <c r="XCH67"/>
      <c r="XCI67"/>
      <c r="XCJ67" s="1"/>
      <c r="XCK67" s="1"/>
      <c r="XCL67" s="1"/>
      <c r="XCM67" s="1"/>
      <c r="XCN67" s="1"/>
      <c r="XCO67" s="1"/>
    </row>
    <row r="68" s="4" customFormat="1" spans="1:16317">
      <c r="A68" s="5"/>
      <c r="B68" s="6"/>
      <c r="C68" s="7"/>
      <c r="D68" s="7"/>
      <c r="E68" s="1"/>
      <c r="F68" s="1"/>
      <c r="XCG68"/>
      <c r="XCH68"/>
      <c r="XCI68"/>
      <c r="XCJ68" s="1"/>
      <c r="XCK68" s="1"/>
      <c r="XCL68" s="1"/>
      <c r="XCM68" s="1"/>
      <c r="XCN68" s="1"/>
      <c r="XCO68" s="1"/>
    </row>
    <row r="69" s="4" customFormat="1" spans="1:16317">
      <c r="A69" s="5"/>
      <c r="B69" s="6"/>
      <c r="C69" s="7"/>
      <c r="D69" s="7"/>
      <c r="E69" s="1"/>
      <c r="F69" s="1"/>
      <c r="XCG69"/>
      <c r="XCH69"/>
      <c r="XCI69"/>
      <c r="XCJ69" s="1"/>
      <c r="XCK69" s="1"/>
      <c r="XCL69" s="1"/>
      <c r="XCM69" s="1"/>
      <c r="XCN69" s="1"/>
      <c r="XCO69" s="1"/>
    </row>
    <row r="70" s="4" customFormat="1" spans="1:16317">
      <c r="A70" s="5"/>
      <c r="B70" s="6"/>
      <c r="C70" s="7"/>
      <c r="D70" s="7"/>
      <c r="E70" s="1"/>
      <c r="F70" s="1"/>
      <c r="XCG70"/>
      <c r="XCH70"/>
      <c r="XCI70"/>
      <c r="XCJ70" s="1"/>
      <c r="XCK70" s="1"/>
      <c r="XCL70" s="1"/>
      <c r="XCM70" s="1"/>
      <c r="XCN70" s="1"/>
      <c r="XCO70" s="1"/>
    </row>
    <row r="71" s="4" customFormat="1" spans="1:16317">
      <c r="A71" s="5"/>
      <c r="B71" s="6"/>
      <c r="C71" s="7"/>
      <c r="D71" s="7"/>
      <c r="E71" s="1"/>
      <c r="F71" s="1"/>
      <c r="XCG71"/>
      <c r="XCH71"/>
      <c r="XCI71"/>
      <c r="XCJ71" s="1"/>
      <c r="XCK71" s="1"/>
      <c r="XCL71" s="1"/>
      <c r="XCM71" s="1"/>
      <c r="XCN71" s="1"/>
      <c r="XCO71" s="1"/>
    </row>
    <row r="72" s="4" customFormat="1" spans="1:16317">
      <c r="A72" s="5"/>
      <c r="B72" s="6"/>
      <c r="C72" s="7"/>
      <c r="D72" s="7"/>
      <c r="E72" s="1"/>
      <c r="F72" s="1"/>
      <c r="XCG72"/>
      <c r="XCH72"/>
      <c r="XCI72"/>
      <c r="XCJ72" s="1"/>
      <c r="XCK72" s="1"/>
      <c r="XCL72" s="1"/>
      <c r="XCM72" s="1"/>
      <c r="XCN72" s="1"/>
      <c r="XCO72" s="1"/>
    </row>
    <row r="73" s="4" customFormat="1" spans="1:16317">
      <c r="A73" s="5"/>
      <c r="B73" s="6"/>
      <c r="C73" s="7"/>
      <c r="D73" s="7"/>
      <c r="E73" s="1"/>
      <c r="F73" s="1"/>
      <c r="XCG73"/>
      <c r="XCH73"/>
      <c r="XCI73"/>
      <c r="XCJ73" s="1"/>
      <c r="XCK73" s="1"/>
      <c r="XCL73" s="1"/>
      <c r="XCM73" s="1"/>
      <c r="XCN73" s="1"/>
      <c r="XCO73" s="1"/>
    </row>
    <row r="74" s="4" customFormat="1" spans="1:16317">
      <c r="A74" s="5"/>
      <c r="B74" s="6"/>
      <c r="C74" s="7"/>
      <c r="D74" s="7"/>
      <c r="E74" s="1"/>
      <c r="F74" s="1"/>
      <c r="XCG74"/>
      <c r="XCH74"/>
      <c r="XCI74"/>
      <c r="XCJ74" s="1"/>
      <c r="XCK74" s="1"/>
      <c r="XCL74" s="1"/>
      <c r="XCM74" s="1"/>
      <c r="XCN74" s="1"/>
      <c r="XCO74" s="1"/>
    </row>
    <row r="75" s="4" customFormat="1" spans="1:16317">
      <c r="A75" s="5"/>
      <c r="B75" s="6"/>
      <c r="C75" s="7"/>
      <c r="D75" s="7"/>
      <c r="E75" s="1"/>
      <c r="F75" s="1"/>
      <c r="XCG75"/>
      <c r="XCH75"/>
      <c r="XCI75"/>
      <c r="XCJ75" s="1"/>
      <c r="XCK75" s="1"/>
      <c r="XCL75" s="1"/>
      <c r="XCM75" s="1"/>
      <c r="XCN75" s="1"/>
      <c r="XCO75" s="1"/>
    </row>
    <row r="76" s="4" customFormat="1" spans="1:16317">
      <c r="A76" s="5"/>
      <c r="B76" s="6"/>
      <c r="C76" s="7"/>
      <c r="D76" s="7"/>
      <c r="E76" s="1"/>
      <c r="F76" s="1"/>
      <c r="XCG76"/>
      <c r="XCH76"/>
      <c r="XCI76"/>
      <c r="XCJ76" s="1"/>
      <c r="XCK76" s="1"/>
      <c r="XCL76" s="1"/>
      <c r="XCM76" s="1"/>
      <c r="XCN76" s="1"/>
      <c r="XCO76" s="1"/>
    </row>
    <row r="77" s="4" customFormat="1" spans="1:16317">
      <c r="A77" s="5"/>
      <c r="B77" s="6"/>
      <c r="C77" s="7"/>
      <c r="D77" s="7"/>
      <c r="E77" s="1"/>
      <c r="F77" s="1"/>
      <c r="XCG77"/>
      <c r="XCH77"/>
      <c r="XCI77"/>
      <c r="XCJ77" s="1"/>
      <c r="XCK77" s="1"/>
      <c r="XCL77" s="1"/>
      <c r="XCM77" s="1"/>
      <c r="XCN77" s="1"/>
      <c r="XCO77" s="1"/>
    </row>
    <row r="78" s="4" customFormat="1" spans="1:16317">
      <c r="A78" s="5"/>
      <c r="B78" s="6"/>
      <c r="C78" s="7"/>
      <c r="D78" s="7"/>
      <c r="E78" s="1"/>
      <c r="F78" s="1"/>
      <c r="XCG78"/>
      <c r="XCH78"/>
      <c r="XCI78"/>
      <c r="XCJ78" s="1"/>
      <c r="XCK78" s="1"/>
      <c r="XCL78" s="1"/>
      <c r="XCM78" s="1"/>
      <c r="XCN78" s="1"/>
      <c r="XCO78" s="1"/>
    </row>
    <row r="79" s="4" customFormat="1" spans="1:16317">
      <c r="A79" s="5"/>
      <c r="B79" s="6"/>
      <c r="C79" s="7"/>
      <c r="D79" s="7"/>
      <c r="E79" s="1"/>
      <c r="F79" s="1"/>
      <c r="XCG79"/>
      <c r="XCH79"/>
      <c r="XCI79"/>
      <c r="XCJ79" s="1"/>
      <c r="XCK79" s="1"/>
      <c r="XCL79" s="1"/>
      <c r="XCM79" s="1"/>
      <c r="XCN79" s="1"/>
      <c r="XCO79" s="1"/>
    </row>
    <row r="80" s="4" customFormat="1" spans="1:16317">
      <c r="A80" s="5"/>
      <c r="B80" s="6"/>
      <c r="C80" s="7"/>
      <c r="D80" s="7"/>
      <c r="E80" s="1"/>
      <c r="F80" s="1"/>
      <c r="XCG80"/>
      <c r="XCH80"/>
      <c r="XCI80"/>
      <c r="XCJ80" s="1"/>
      <c r="XCK80" s="1"/>
      <c r="XCL80" s="1"/>
      <c r="XCM80" s="1"/>
      <c r="XCN80" s="1"/>
      <c r="XCO80" s="1"/>
    </row>
    <row r="81" s="4" customFormat="1" spans="1:16317">
      <c r="A81" s="5"/>
      <c r="B81" s="6"/>
      <c r="C81" s="7"/>
      <c r="D81" s="7"/>
      <c r="E81" s="1"/>
      <c r="F81" s="1"/>
      <c r="XCG81"/>
      <c r="XCH81"/>
      <c r="XCI81"/>
      <c r="XCJ81" s="1"/>
      <c r="XCK81" s="1"/>
      <c r="XCL81" s="1"/>
      <c r="XCM81" s="1"/>
      <c r="XCN81" s="1"/>
      <c r="XCO81" s="1"/>
    </row>
    <row r="82" s="4" customFormat="1" spans="1:16317">
      <c r="A82" s="5"/>
      <c r="B82" s="6"/>
      <c r="C82" s="7"/>
      <c r="D82" s="7"/>
      <c r="E82" s="1"/>
      <c r="F82" s="1"/>
      <c r="XCG82"/>
      <c r="XCH82"/>
      <c r="XCI82"/>
      <c r="XCJ82" s="1"/>
      <c r="XCK82" s="1"/>
      <c r="XCL82" s="1"/>
      <c r="XCM82" s="1"/>
      <c r="XCN82" s="1"/>
      <c r="XCO82" s="1"/>
    </row>
    <row r="83" s="4" customFormat="1" spans="1:16317">
      <c r="A83" s="5"/>
      <c r="B83" s="6"/>
      <c r="C83" s="7"/>
      <c r="D83" s="7"/>
      <c r="E83" s="1"/>
      <c r="F83" s="1"/>
      <c r="XCG83"/>
      <c r="XCH83"/>
      <c r="XCI83"/>
      <c r="XCJ83" s="1"/>
      <c r="XCK83" s="1"/>
      <c r="XCL83" s="1"/>
      <c r="XCM83" s="1"/>
      <c r="XCN83" s="1"/>
      <c r="XCO83" s="1"/>
    </row>
    <row r="84" s="4" customFormat="1" spans="1:16317">
      <c r="A84" s="5"/>
      <c r="B84" s="6"/>
      <c r="C84" s="7"/>
      <c r="D84" s="7"/>
      <c r="E84" s="1"/>
      <c r="F84" s="1"/>
      <c r="XCG84"/>
      <c r="XCH84"/>
      <c r="XCI84"/>
      <c r="XCJ84" s="1"/>
      <c r="XCK84" s="1"/>
      <c r="XCL84" s="1"/>
      <c r="XCM84" s="1"/>
      <c r="XCN84" s="1"/>
      <c r="XCO84" s="1"/>
    </row>
    <row r="85" s="4" customFormat="1" spans="1:16317">
      <c r="A85" s="5"/>
      <c r="B85" s="6"/>
      <c r="C85" s="7"/>
      <c r="D85" s="7"/>
      <c r="E85" s="1"/>
      <c r="F85" s="1"/>
      <c r="XCG85"/>
      <c r="XCH85"/>
      <c r="XCI85"/>
      <c r="XCJ85" s="1"/>
      <c r="XCK85" s="1"/>
      <c r="XCL85" s="1"/>
      <c r="XCM85" s="1"/>
      <c r="XCN85" s="1"/>
      <c r="XCO85" s="1"/>
    </row>
    <row r="86" s="4" customFormat="1" spans="1:16317">
      <c r="A86" s="5"/>
      <c r="B86" s="6"/>
      <c r="C86" s="7"/>
      <c r="D86" s="7"/>
      <c r="E86" s="1"/>
      <c r="F86" s="1"/>
      <c r="XCG86"/>
      <c r="XCH86"/>
      <c r="XCI86"/>
      <c r="XCJ86" s="1"/>
      <c r="XCK86" s="1"/>
      <c r="XCL86" s="1"/>
      <c r="XCM86" s="1"/>
      <c r="XCN86" s="1"/>
      <c r="XCO86" s="1"/>
    </row>
    <row r="87" s="4" customFormat="1" spans="1:16317">
      <c r="A87" s="5"/>
      <c r="B87" s="6"/>
      <c r="C87" s="7"/>
      <c r="D87" s="7"/>
      <c r="E87" s="1"/>
      <c r="F87" s="1"/>
      <c r="XCG87"/>
      <c r="XCH87"/>
      <c r="XCI87"/>
      <c r="XCJ87" s="1"/>
      <c r="XCK87" s="1"/>
      <c r="XCL87" s="1"/>
      <c r="XCM87" s="1"/>
      <c r="XCN87" s="1"/>
      <c r="XCO87" s="1"/>
    </row>
    <row r="88" s="4" customFormat="1" spans="1:16317">
      <c r="A88" s="5"/>
      <c r="B88" s="6"/>
      <c r="C88" s="7"/>
      <c r="D88" s="7"/>
      <c r="E88" s="1"/>
      <c r="F88" s="1"/>
      <c r="XCG88"/>
      <c r="XCH88"/>
      <c r="XCI88"/>
      <c r="XCJ88" s="1"/>
      <c r="XCK88" s="1"/>
      <c r="XCL88" s="1"/>
      <c r="XCM88" s="1"/>
      <c r="XCN88" s="1"/>
      <c r="XCO88" s="1"/>
    </row>
    <row r="89" s="4" customFormat="1" spans="1:16317">
      <c r="A89" s="5"/>
      <c r="B89" s="6"/>
      <c r="C89" s="7"/>
      <c r="D89" s="7"/>
      <c r="E89" s="1"/>
      <c r="F89" s="1"/>
      <c r="XCG89"/>
      <c r="XCH89"/>
      <c r="XCI89"/>
      <c r="XCJ89" s="1"/>
      <c r="XCK89" s="1"/>
      <c r="XCL89" s="1"/>
      <c r="XCM89" s="1"/>
      <c r="XCN89" s="1"/>
      <c r="XCO89" s="1"/>
    </row>
    <row r="90" s="4" customFormat="1" spans="1:16317">
      <c r="A90" s="5"/>
      <c r="B90" s="6"/>
      <c r="C90" s="7"/>
      <c r="D90" s="7"/>
      <c r="E90" s="1"/>
      <c r="F90" s="1"/>
      <c r="XCG90"/>
      <c r="XCH90"/>
      <c r="XCI90"/>
      <c r="XCJ90" s="1"/>
      <c r="XCK90" s="1"/>
      <c r="XCL90" s="1"/>
      <c r="XCM90" s="1"/>
      <c r="XCN90" s="1"/>
      <c r="XCO90" s="1"/>
    </row>
    <row r="91" s="4" customFormat="1" spans="1:16317">
      <c r="A91" s="5"/>
      <c r="B91" s="6"/>
      <c r="C91" s="7"/>
      <c r="D91" s="7"/>
      <c r="E91" s="1"/>
      <c r="F91" s="1"/>
      <c r="XCG91"/>
      <c r="XCH91"/>
      <c r="XCI91"/>
      <c r="XCJ91" s="1"/>
      <c r="XCK91" s="1"/>
      <c r="XCL91" s="1"/>
      <c r="XCM91" s="1"/>
      <c r="XCN91" s="1"/>
      <c r="XCO91" s="1"/>
    </row>
    <row r="92" s="4" customFormat="1" spans="1:16317">
      <c r="A92" s="5"/>
      <c r="B92" s="6"/>
      <c r="C92" s="7"/>
      <c r="D92" s="7"/>
      <c r="E92" s="1"/>
      <c r="F92" s="1"/>
      <c r="XCG92"/>
      <c r="XCH92"/>
      <c r="XCI92"/>
      <c r="XCJ92" s="1"/>
      <c r="XCK92" s="1"/>
      <c r="XCL92" s="1"/>
      <c r="XCM92" s="1"/>
      <c r="XCN92" s="1"/>
      <c r="XCO92" s="1"/>
    </row>
    <row r="93" s="4" customFormat="1" spans="1:16317">
      <c r="A93" s="5"/>
      <c r="B93" s="6"/>
      <c r="C93" s="7"/>
      <c r="D93" s="7"/>
      <c r="E93" s="1"/>
      <c r="F93" s="1"/>
      <c r="XCG93"/>
      <c r="XCH93"/>
      <c r="XCI93"/>
      <c r="XCJ93" s="1"/>
      <c r="XCK93" s="1"/>
      <c r="XCL93" s="1"/>
      <c r="XCM93" s="1"/>
      <c r="XCN93" s="1"/>
      <c r="XCO93" s="1"/>
    </row>
    <row r="94" s="4" customFormat="1" spans="1:16317">
      <c r="A94" s="5"/>
      <c r="B94" s="6"/>
      <c r="C94" s="7"/>
      <c r="D94" s="7"/>
      <c r="E94" s="1"/>
      <c r="F94" s="1"/>
      <c r="XCG94"/>
      <c r="XCH94"/>
      <c r="XCI94"/>
      <c r="XCJ94" s="1"/>
      <c r="XCK94" s="1"/>
      <c r="XCL94" s="1"/>
      <c r="XCM94" s="1"/>
      <c r="XCN94" s="1"/>
      <c r="XCO94" s="1"/>
    </row>
    <row r="95" s="4" customFormat="1" spans="1:16317">
      <c r="A95" s="5"/>
      <c r="B95" s="6"/>
      <c r="C95" s="7"/>
      <c r="D95" s="7"/>
      <c r="E95" s="1"/>
      <c r="F95" s="1"/>
      <c r="XCG95"/>
      <c r="XCH95"/>
      <c r="XCI95"/>
      <c r="XCJ95" s="1"/>
      <c r="XCK95" s="1"/>
      <c r="XCL95" s="1"/>
      <c r="XCM95" s="1"/>
      <c r="XCN95" s="1"/>
      <c r="XCO95" s="1"/>
    </row>
    <row r="96" s="4" customFormat="1" spans="1:16317">
      <c r="A96" s="5"/>
      <c r="B96" s="6"/>
      <c r="C96" s="7"/>
      <c r="D96" s="7"/>
      <c r="E96" s="1"/>
      <c r="F96" s="1"/>
      <c r="XCG96"/>
      <c r="XCH96"/>
      <c r="XCI96"/>
      <c r="XCJ96" s="1"/>
      <c r="XCK96" s="1"/>
      <c r="XCL96" s="1"/>
      <c r="XCM96" s="1"/>
      <c r="XCN96" s="1"/>
      <c r="XCO96" s="1"/>
    </row>
    <row r="97" s="4" customFormat="1" spans="1:16317">
      <c r="A97" s="5"/>
      <c r="B97" s="6"/>
      <c r="C97" s="7"/>
      <c r="D97" s="7"/>
      <c r="E97" s="1"/>
      <c r="F97" s="1"/>
      <c r="XCG97"/>
      <c r="XCH97"/>
      <c r="XCI97"/>
      <c r="XCJ97" s="1"/>
      <c r="XCK97" s="1"/>
      <c r="XCL97" s="1"/>
      <c r="XCM97" s="1"/>
      <c r="XCN97" s="1"/>
      <c r="XCO97" s="1"/>
    </row>
    <row r="98" s="4" customFormat="1" spans="1:16317">
      <c r="A98" s="5"/>
      <c r="B98" s="6"/>
      <c r="C98" s="7"/>
      <c r="D98" s="7"/>
      <c r="E98" s="1"/>
      <c r="F98" s="1"/>
      <c r="XCG98"/>
      <c r="XCH98"/>
      <c r="XCI98"/>
      <c r="XCJ98" s="1"/>
      <c r="XCK98" s="1"/>
      <c r="XCL98" s="1"/>
      <c r="XCM98" s="1"/>
      <c r="XCN98" s="1"/>
      <c r="XCO98" s="1"/>
    </row>
    <row r="99" s="4" customFormat="1" spans="1:16317">
      <c r="A99" s="5"/>
      <c r="B99" s="6"/>
      <c r="C99" s="7"/>
      <c r="D99" s="7"/>
      <c r="E99" s="1"/>
      <c r="F99" s="1"/>
      <c r="XCG99"/>
      <c r="XCH99"/>
      <c r="XCI99"/>
      <c r="XCJ99" s="1"/>
      <c r="XCK99" s="1"/>
      <c r="XCL99" s="1"/>
      <c r="XCM99" s="1"/>
      <c r="XCN99" s="1"/>
      <c r="XCO99" s="1"/>
    </row>
    <row r="100" s="4" customFormat="1" spans="1:16317">
      <c r="A100" s="5"/>
      <c r="B100" s="6"/>
      <c r="C100" s="7"/>
      <c r="D100" s="7"/>
      <c r="E100" s="1"/>
      <c r="F100" s="1"/>
      <c r="XCG100"/>
      <c r="XCH100"/>
      <c r="XCI100"/>
      <c r="XCJ100" s="1"/>
      <c r="XCK100" s="1"/>
      <c r="XCL100" s="1"/>
      <c r="XCM100" s="1"/>
      <c r="XCN100" s="1"/>
      <c r="XCO100" s="1"/>
    </row>
    <row r="101" s="4" customFormat="1" spans="1:16317">
      <c r="A101" s="5"/>
      <c r="B101" s="6"/>
      <c r="C101" s="7"/>
      <c r="D101" s="7"/>
      <c r="E101" s="1"/>
      <c r="F101" s="1"/>
      <c r="XCG101"/>
      <c r="XCH101"/>
      <c r="XCI101"/>
      <c r="XCJ101" s="1"/>
      <c r="XCK101" s="1"/>
      <c r="XCL101" s="1"/>
      <c r="XCM101" s="1"/>
      <c r="XCN101" s="1"/>
      <c r="XCO101" s="1"/>
    </row>
    <row r="102" s="4" customFormat="1" spans="1:16317">
      <c r="A102" s="5"/>
      <c r="B102" s="6"/>
      <c r="C102" s="7"/>
      <c r="D102" s="7"/>
      <c r="E102" s="1"/>
      <c r="F102" s="1"/>
      <c r="XCG102"/>
      <c r="XCH102"/>
      <c r="XCI102"/>
      <c r="XCJ102" s="1"/>
      <c r="XCK102" s="1"/>
      <c r="XCL102" s="1"/>
      <c r="XCM102" s="1"/>
      <c r="XCN102" s="1"/>
      <c r="XCO102" s="1"/>
    </row>
    <row r="103" s="4" customFormat="1" spans="1:16317">
      <c r="A103" s="5"/>
      <c r="B103" s="6"/>
      <c r="C103" s="7"/>
      <c r="D103" s="7"/>
      <c r="E103" s="1"/>
      <c r="F103" s="1"/>
      <c r="XCG103"/>
      <c r="XCH103"/>
      <c r="XCI103"/>
      <c r="XCJ103" s="1"/>
      <c r="XCK103" s="1"/>
      <c r="XCL103" s="1"/>
      <c r="XCM103" s="1"/>
      <c r="XCN103" s="1"/>
      <c r="XCO103" s="1"/>
    </row>
    <row r="104" s="4" customFormat="1" spans="1:16317">
      <c r="A104" s="5"/>
      <c r="B104" s="6"/>
      <c r="C104" s="7"/>
      <c r="D104" s="7"/>
      <c r="E104" s="1"/>
      <c r="F104" s="1"/>
      <c r="XCG104"/>
      <c r="XCH104"/>
      <c r="XCI104"/>
      <c r="XCJ104" s="1"/>
      <c r="XCK104" s="1"/>
      <c r="XCL104" s="1"/>
      <c r="XCM104" s="1"/>
      <c r="XCN104" s="1"/>
      <c r="XCO104" s="1"/>
    </row>
    <row r="105" s="4" customFormat="1" spans="1:16317">
      <c r="A105" s="5"/>
      <c r="B105" s="6"/>
      <c r="C105" s="7"/>
      <c r="D105" s="7"/>
      <c r="E105" s="1"/>
      <c r="F105" s="1"/>
      <c r="XCG105"/>
      <c r="XCH105"/>
      <c r="XCI105"/>
      <c r="XCJ105" s="1"/>
      <c r="XCK105" s="1"/>
      <c r="XCL105" s="1"/>
      <c r="XCM105" s="1"/>
      <c r="XCN105" s="1"/>
      <c r="XCO105" s="1"/>
    </row>
    <row r="106" s="4" customFormat="1" spans="1:16317">
      <c r="A106" s="5"/>
      <c r="B106" s="6"/>
      <c r="C106" s="7"/>
      <c r="D106" s="7"/>
      <c r="E106" s="1"/>
      <c r="F106" s="1"/>
      <c r="XCG106"/>
      <c r="XCH106"/>
      <c r="XCI106"/>
      <c r="XCJ106" s="1"/>
      <c r="XCK106" s="1"/>
      <c r="XCL106" s="1"/>
      <c r="XCM106" s="1"/>
      <c r="XCN106" s="1"/>
      <c r="XCO106" s="1"/>
    </row>
    <row r="107" s="4" customFormat="1" spans="1:16317">
      <c r="A107" s="5"/>
      <c r="B107" s="6"/>
      <c r="C107" s="7"/>
      <c r="D107" s="7"/>
      <c r="E107" s="1"/>
      <c r="F107" s="1"/>
      <c r="XCG107"/>
      <c r="XCH107"/>
      <c r="XCI107"/>
      <c r="XCJ107" s="1"/>
      <c r="XCK107" s="1"/>
      <c r="XCL107" s="1"/>
      <c r="XCM107" s="1"/>
      <c r="XCN107" s="1"/>
      <c r="XCO107" s="1"/>
    </row>
    <row r="108" s="4" customFormat="1" spans="1:16317">
      <c r="A108" s="5"/>
      <c r="B108" s="6"/>
      <c r="C108" s="7"/>
      <c r="D108" s="7"/>
      <c r="E108" s="1"/>
      <c r="F108" s="1"/>
      <c r="XCG108"/>
      <c r="XCH108"/>
      <c r="XCI108"/>
      <c r="XCJ108" s="1"/>
      <c r="XCK108" s="1"/>
      <c r="XCL108" s="1"/>
      <c r="XCM108" s="1"/>
      <c r="XCN108" s="1"/>
      <c r="XCO108" s="1"/>
    </row>
    <row r="109" s="4" customFormat="1" spans="1:16317">
      <c r="A109" s="5"/>
      <c r="B109" s="6"/>
      <c r="C109" s="7"/>
      <c r="D109" s="7"/>
      <c r="E109" s="1"/>
      <c r="F109" s="1"/>
      <c r="XCG109"/>
      <c r="XCH109"/>
      <c r="XCI109"/>
      <c r="XCJ109" s="1"/>
      <c r="XCK109" s="1"/>
      <c r="XCL109" s="1"/>
      <c r="XCM109" s="1"/>
      <c r="XCN109" s="1"/>
      <c r="XCO109" s="1"/>
    </row>
    <row r="110" s="4" customFormat="1" spans="1:16317">
      <c r="A110" s="5"/>
      <c r="B110" s="6"/>
      <c r="C110" s="7"/>
      <c r="D110" s="7"/>
      <c r="E110" s="1"/>
      <c r="F110" s="1"/>
      <c r="XCG110"/>
      <c r="XCH110"/>
      <c r="XCI110"/>
      <c r="XCJ110" s="1"/>
      <c r="XCK110" s="1"/>
      <c r="XCL110" s="1"/>
      <c r="XCM110" s="1"/>
      <c r="XCN110" s="1"/>
      <c r="XCO110" s="1"/>
    </row>
    <row r="111" s="4" customFormat="1" spans="1:16317">
      <c r="A111" s="5"/>
      <c r="B111" s="6"/>
      <c r="C111" s="7"/>
      <c r="D111" s="7"/>
      <c r="E111" s="1"/>
      <c r="F111" s="1"/>
      <c r="XCG111"/>
      <c r="XCH111"/>
      <c r="XCI111"/>
      <c r="XCJ111" s="1"/>
      <c r="XCK111" s="1"/>
      <c r="XCL111" s="1"/>
      <c r="XCM111" s="1"/>
      <c r="XCN111" s="1"/>
      <c r="XCO111" s="1"/>
    </row>
    <row r="112" s="4" customFormat="1" spans="1:16317">
      <c r="A112" s="5"/>
      <c r="B112" s="6"/>
      <c r="C112" s="7"/>
      <c r="D112" s="7"/>
      <c r="E112" s="1"/>
      <c r="F112" s="1"/>
      <c r="XCG112"/>
      <c r="XCH112"/>
      <c r="XCI112"/>
      <c r="XCJ112" s="1"/>
      <c r="XCK112" s="1"/>
      <c r="XCL112" s="1"/>
      <c r="XCM112" s="1"/>
      <c r="XCN112" s="1"/>
      <c r="XCO112" s="1"/>
    </row>
    <row r="113" s="4" customFormat="1" spans="1:16317">
      <c r="A113" s="5"/>
      <c r="B113" s="6"/>
      <c r="C113" s="7"/>
      <c r="D113" s="7"/>
      <c r="E113" s="1"/>
      <c r="F113" s="1"/>
      <c r="XCG113"/>
      <c r="XCH113"/>
      <c r="XCI113"/>
      <c r="XCJ113" s="1"/>
      <c r="XCK113" s="1"/>
      <c r="XCL113" s="1"/>
      <c r="XCM113" s="1"/>
      <c r="XCN113" s="1"/>
      <c r="XCO113" s="1"/>
    </row>
    <row r="114" s="4" customFormat="1" spans="1:16317">
      <c r="A114" s="5"/>
      <c r="B114" s="6"/>
      <c r="C114" s="7"/>
      <c r="D114" s="7"/>
      <c r="E114" s="1"/>
      <c r="F114" s="1"/>
      <c r="XCG114"/>
      <c r="XCH114"/>
      <c r="XCI114"/>
      <c r="XCJ114" s="1"/>
      <c r="XCK114" s="1"/>
      <c r="XCL114" s="1"/>
      <c r="XCM114" s="1"/>
      <c r="XCN114" s="1"/>
      <c r="XCO114" s="1"/>
    </row>
    <row r="115" s="4" customFormat="1" spans="1:16317">
      <c r="A115" s="5"/>
      <c r="B115" s="6"/>
      <c r="C115" s="7"/>
      <c r="D115" s="7"/>
      <c r="E115" s="1"/>
      <c r="F115" s="1"/>
      <c r="XCG115"/>
      <c r="XCH115"/>
      <c r="XCI115"/>
      <c r="XCJ115" s="1"/>
      <c r="XCK115" s="1"/>
      <c r="XCL115" s="1"/>
      <c r="XCM115" s="1"/>
      <c r="XCN115" s="1"/>
      <c r="XCO115" s="1"/>
    </row>
    <row r="116" s="4" customFormat="1" spans="1:16317">
      <c r="A116" s="5"/>
      <c r="B116" s="6"/>
      <c r="C116" s="7"/>
      <c r="D116" s="7"/>
      <c r="E116" s="1"/>
      <c r="F116" s="1"/>
      <c r="XCG116"/>
      <c r="XCH116"/>
      <c r="XCI116"/>
      <c r="XCJ116" s="1"/>
      <c r="XCK116" s="1"/>
      <c r="XCL116" s="1"/>
      <c r="XCM116" s="1"/>
      <c r="XCN116" s="1"/>
      <c r="XCO116" s="1"/>
    </row>
    <row r="117" s="4" customFormat="1" spans="1:16317">
      <c r="A117" s="5"/>
      <c r="B117" s="6"/>
      <c r="C117" s="7"/>
      <c r="D117" s="7"/>
      <c r="E117" s="1"/>
      <c r="F117" s="1"/>
      <c r="XCG117"/>
      <c r="XCH117"/>
      <c r="XCI117"/>
      <c r="XCJ117" s="1"/>
      <c r="XCK117" s="1"/>
      <c r="XCL117" s="1"/>
      <c r="XCM117" s="1"/>
      <c r="XCN117" s="1"/>
      <c r="XCO117" s="1"/>
    </row>
    <row r="118" s="4" customFormat="1" spans="1:16317">
      <c r="A118" s="5"/>
      <c r="B118" s="6"/>
      <c r="C118" s="7"/>
      <c r="D118" s="7"/>
      <c r="E118" s="1"/>
      <c r="F118" s="1"/>
      <c r="XCG118"/>
      <c r="XCH118"/>
      <c r="XCI118"/>
      <c r="XCJ118" s="1"/>
      <c r="XCK118" s="1"/>
      <c r="XCL118" s="1"/>
      <c r="XCM118" s="1"/>
      <c r="XCN118" s="1"/>
      <c r="XCO118" s="1"/>
    </row>
    <row r="119" s="4" customFormat="1" spans="1:16317">
      <c r="A119" s="5"/>
      <c r="B119" s="6"/>
      <c r="C119" s="7"/>
      <c r="D119" s="7"/>
      <c r="E119" s="1"/>
      <c r="F119" s="1"/>
      <c r="XCG119"/>
      <c r="XCH119"/>
      <c r="XCI119"/>
      <c r="XCJ119" s="1"/>
      <c r="XCK119" s="1"/>
      <c r="XCL119" s="1"/>
      <c r="XCM119" s="1"/>
      <c r="XCN119" s="1"/>
      <c r="XCO119" s="1"/>
    </row>
    <row r="120" s="4" customFormat="1" spans="1:16317">
      <c r="A120" s="5"/>
      <c r="B120" s="6"/>
      <c r="C120" s="7"/>
      <c r="D120" s="7"/>
      <c r="E120" s="1"/>
      <c r="F120" s="1"/>
      <c r="XCG120"/>
      <c r="XCH120"/>
      <c r="XCI120"/>
      <c r="XCJ120" s="1"/>
      <c r="XCK120" s="1"/>
      <c r="XCL120" s="1"/>
      <c r="XCM120" s="1"/>
      <c r="XCN120" s="1"/>
      <c r="XCO120" s="1"/>
    </row>
    <row r="121" s="4" customFormat="1" spans="1:16317">
      <c r="A121" s="5"/>
      <c r="B121" s="6"/>
      <c r="C121" s="7"/>
      <c r="D121" s="7"/>
      <c r="E121" s="1"/>
      <c r="F121" s="1"/>
      <c r="XCG121"/>
      <c r="XCH121"/>
      <c r="XCI121"/>
      <c r="XCJ121" s="1"/>
      <c r="XCK121" s="1"/>
      <c r="XCL121" s="1"/>
      <c r="XCM121" s="1"/>
      <c r="XCN121" s="1"/>
      <c r="XCO121" s="1"/>
    </row>
    <row r="122" s="4" customFormat="1" spans="1:16317">
      <c r="A122" s="5"/>
      <c r="B122" s="6"/>
      <c r="C122" s="7"/>
      <c r="D122" s="7"/>
      <c r="E122" s="1"/>
      <c r="F122" s="1"/>
      <c r="XCG122"/>
      <c r="XCH122"/>
      <c r="XCI122"/>
      <c r="XCJ122" s="1"/>
      <c r="XCK122" s="1"/>
      <c r="XCL122" s="1"/>
      <c r="XCM122" s="1"/>
      <c r="XCN122" s="1"/>
      <c r="XCO122" s="1"/>
    </row>
    <row r="123" s="4" customFormat="1" spans="1:16317">
      <c r="A123" s="5"/>
      <c r="B123" s="6"/>
      <c r="C123" s="7"/>
      <c r="D123" s="7"/>
      <c r="E123" s="1"/>
      <c r="F123" s="1"/>
      <c r="XCG123"/>
      <c r="XCH123"/>
      <c r="XCI123"/>
      <c r="XCJ123" s="1"/>
      <c r="XCK123" s="1"/>
      <c r="XCL123" s="1"/>
      <c r="XCM123" s="1"/>
      <c r="XCN123" s="1"/>
      <c r="XCO123" s="1"/>
    </row>
    <row r="124" s="4" customFormat="1" spans="1:16317">
      <c r="A124" s="5"/>
      <c r="B124" s="6"/>
      <c r="C124" s="7"/>
      <c r="D124" s="7"/>
      <c r="E124" s="1"/>
      <c r="F124" s="1"/>
      <c r="XCG124"/>
      <c r="XCH124"/>
      <c r="XCI124"/>
      <c r="XCJ124" s="1"/>
      <c r="XCK124" s="1"/>
      <c r="XCL124" s="1"/>
      <c r="XCM124" s="1"/>
      <c r="XCN124" s="1"/>
      <c r="XCO124" s="1"/>
    </row>
    <row r="125" s="4" customFormat="1" spans="1:16317">
      <c r="A125" s="5"/>
      <c r="B125" s="6"/>
      <c r="C125" s="7"/>
      <c r="D125" s="7"/>
      <c r="E125" s="1"/>
      <c r="F125" s="1"/>
      <c r="XCG125"/>
      <c r="XCH125"/>
      <c r="XCI125"/>
      <c r="XCJ125" s="1"/>
      <c r="XCK125" s="1"/>
      <c r="XCL125" s="1"/>
      <c r="XCM125" s="1"/>
      <c r="XCN125" s="1"/>
      <c r="XCO125" s="1"/>
    </row>
    <row r="126" s="4" customFormat="1" spans="1:16317">
      <c r="A126" s="5"/>
      <c r="B126" s="6"/>
      <c r="C126" s="7"/>
      <c r="D126" s="7"/>
      <c r="E126" s="1"/>
      <c r="F126" s="1"/>
      <c r="XCG126"/>
      <c r="XCH126"/>
      <c r="XCI126"/>
      <c r="XCJ126" s="1"/>
      <c r="XCK126" s="1"/>
      <c r="XCL126" s="1"/>
      <c r="XCM126" s="1"/>
      <c r="XCN126" s="1"/>
      <c r="XCO126" s="1"/>
    </row>
    <row r="127" s="4" customFormat="1" spans="1:16317">
      <c r="A127" s="5"/>
      <c r="B127" s="6"/>
      <c r="C127" s="7"/>
      <c r="D127" s="7"/>
      <c r="E127" s="1"/>
      <c r="F127" s="1"/>
      <c r="XCG127"/>
      <c r="XCH127"/>
      <c r="XCI127"/>
      <c r="XCJ127" s="1"/>
      <c r="XCK127" s="1"/>
      <c r="XCL127" s="1"/>
      <c r="XCM127" s="1"/>
      <c r="XCN127" s="1"/>
      <c r="XCO127" s="1"/>
    </row>
    <row r="128" s="4" customFormat="1" spans="1:16317">
      <c r="A128" s="5"/>
      <c r="B128" s="6"/>
      <c r="C128" s="7"/>
      <c r="D128" s="7"/>
      <c r="E128" s="1"/>
      <c r="F128" s="1"/>
      <c r="XCG128"/>
      <c r="XCH128"/>
      <c r="XCI128"/>
      <c r="XCJ128" s="1"/>
      <c r="XCK128" s="1"/>
      <c r="XCL128" s="1"/>
      <c r="XCM128" s="1"/>
      <c r="XCN128" s="1"/>
      <c r="XCO128" s="1"/>
    </row>
  </sheetData>
  <mergeCells count="3">
    <mergeCell ref="A1:F1"/>
    <mergeCell ref="A2:F2"/>
    <mergeCell ref="A15:B15"/>
  </mergeCells>
  <pageMargins left="0.75" right="0.75" top="1" bottom="1" header="0.5" footer="0.5"/>
  <headerFooter/>
  <drawing r:id="rId2"/>
  <legacyDrawing r:id="rId3"/>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4"/>
  <sheetViews>
    <sheetView topLeftCell="H7" workbookViewId="0">
      <selection activeCell="W5" sqref="W5:X13"/>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3.375" style="1" customWidth="1"/>
    <col min="8" max="9" width="9" style="1"/>
    <col min="10" max="10" width="2.875" style="1" customWidth="1"/>
    <col min="11" max="12" width="9" style="1"/>
    <col min="13" max="13" width="2.875" style="1" customWidth="1"/>
    <col min="14" max="15" width="9" style="1"/>
    <col min="16" max="16" width="2.5" style="1" customWidth="1"/>
    <col min="17" max="18" width="9" style="1"/>
    <col min="19" max="19" width="2.875" style="1" customWidth="1"/>
    <col min="20" max="21" width="9" style="1"/>
    <col min="22" max="22" width="3.25" style="1" customWidth="1"/>
    <col min="23" max="16302" width="9" style="1"/>
    <col min="16306" max="16384" width="9" style="1"/>
  </cols>
  <sheetData>
    <row r="1" s="1" customFormat="1" ht="17" customHeight="1" spans="1:6">
      <c r="A1" s="7"/>
      <c r="B1" s="8"/>
      <c r="C1" s="7"/>
      <c r="D1" s="7"/>
      <c r="E1" s="7"/>
      <c r="F1" s="7"/>
    </row>
    <row r="2" s="1" customFormat="1" ht="39.15" customHeight="1" spans="1:6">
      <c r="A2" s="9" t="s">
        <v>954</v>
      </c>
      <c r="B2" s="10"/>
      <c r="C2" s="11"/>
      <c r="D2" s="11"/>
      <c r="E2" s="11"/>
      <c r="F2" s="11"/>
    </row>
    <row r="3" s="2" customFormat="1" ht="28.75" customHeight="1" spans="1:24">
      <c r="A3" s="12" t="s">
        <v>1</v>
      </c>
      <c r="B3" s="13" t="s">
        <v>2</v>
      </c>
      <c r="C3" s="14" t="s">
        <v>3</v>
      </c>
      <c r="D3" s="14" t="s">
        <v>4</v>
      </c>
      <c r="E3" s="12" t="s">
        <v>5</v>
      </c>
      <c r="F3" s="12" t="s">
        <v>6</v>
      </c>
      <c r="H3" s="33">
        <v>1</v>
      </c>
      <c r="I3" s="35" t="s">
        <v>955</v>
      </c>
      <c r="K3" s="33">
        <v>2</v>
      </c>
      <c r="L3" s="35" t="s">
        <v>956</v>
      </c>
      <c r="N3" s="33">
        <v>3</v>
      </c>
      <c r="O3" s="35" t="s">
        <v>957</v>
      </c>
      <c r="Q3" s="33">
        <v>4</v>
      </c>
      <c r="R3" s="35" t="s">
        <v>957</v>
      </c>
      <c r="T3" s="33">
        <v>5</v>
      </c>
      <c r="U3" s="35" t="s">
        <v>957</v>
      </c>
      <c r="W3" s="2" t="s">
        <v>958</v>
      </c>
      <c r="X3" s="2" t="s">
        <v>959</v>
      </c>
    </row>
    <row r="4" s="3" customFormat="1" ht="33" customHeight="1" spans="1:24">
      <c r="A4" s="15">
        <v>1</v>
      </c>
      <c r="B4" s="16" t="s">
        <v>960</v>
      </c>
      <c r="C4" s="17"/>
      <c r="D4" s="18">
        <v>-70</v>
      </c>
      <c r="E4" s="19" t="s">
        <v>961</v>
      </c>
      <c r="F4" s="20"/>
      <c r="H4" s="34" t="s">
        <v>52</v>
      </c>
      <c r="I4" s="34" t="s">
        <v>53</v>
      </c>
      <c r="K4" s="34" t="s">
        <v>52</v>
      </c>
      <c r="L4" s="34" t="s">
        <v>53</v>
      </c>
      <c r="N4" s="34" t="s">
        <v>52</v>
      </c>
      <c r="O4" s="34" t="s">
        <v>53</v>
      </c>
      <c r="Q4" s="34" t="s">
        <v>52</v>
      </c>
      <c r="R4" s="34" t="s">
        <v>53</v>
      </c>
      <c r="T4" s="34" t="s">
        <v>52</v>
      </c>
      <c r="U4" s="34" t="s">
        <v>53</v>
      </c>
      <c r="W4" s="34" t="s">
        <v>52</v>
      </c>
      <c r="X4" s="34" t="s">
        <v>53</v>
      </c>
    </row>
    <row r="5" s="3" customFormat="1" ht="40.75" customHeight="1" spans="1:24">
      <c r="A5" s="15">
        <v>2</v>
      </c>
      <c r="B5" s="16" t="s">
        <v>962</v>
      </c>
      <c r="C5" s="17"/>
      <c r="D5" s="18">
        <v>-40</v>
      </c>
      <c r="E5" s="19" t="s">
        <v>963</v>
      </c>
      <c r="F5" s="20"/>
      <c r="H5" s="3" t="s">
        <v>654</v>
      </c>
      <c r="I5" s="3">
        <v>-50</v>
      </c>
      <c r="K5" s="3" t="s">
        <v>89</v>
      </c>
      <c r="L5" s="3">
        <v>-20</v>
      </c>
      <c r="N5" s="3" t="s">
        <v>731</v>
      </c>
      <c r="O5" s="3">
        <v>-200</v>
      </c>
      <c r="Q5" s="3" t="s">
        <v>400</v>
      </c>
      <c r="R5" s="3">
        <v>-40</v>
      </c>
      <c r="T5" s="3" t="s">
        <v>364</v>
      </c>
      <c r="U5" s="3">
        <v>-50</v>
      </c>
      <c r="W5" t="s">
        <v>654</v>
      </c>
      <c r="X5">
        <v>-50</v>
      </c>
    </row>
    <row r="6" s="3" customFormat="1" ht="40.75" customHeight="1" spans="1:24">
      <c r="A6" s="15">
        <v>3</v>
      </c>
      <c r="B6" s="16" t="s">
        <v>957</v>
      </c>
      <c r="C6" s="17"/>
      <c r="D6" s="18">
        <v>-250</v>
      </c>
      <c r="E6" s="19" t="s">
        <v>964</v>
      </c>
      <c r="F6" s="20"/>
      <c r="H6" s="3" t="s">
        <v>62</v>
      </c>
      <c r="I6" s="3">
        <v>-20</v>
      </c>
      <c r="K6" s="3" t="s">
        <v>99</v>
      </c>
      <c r="L6" s="3">
        <v>-20</v>
      </c>
      <c r="N6" s="3" t="s">
        <v>95</v>
      </c>
      <c r="O6" s="3">
        <v>-50</v>
      </c>
      <c r="T6" s="3" t="s">
        <v>108</v>
      </c>
      <c r="U6" s="3">
        <v>-50</v>
      </c>
      <c r="W6" t="s">
        <v>62</v>
      </c>
      <c r="X6">
        <v>-20</v>
      </c>
    </row>
    <row r="7" s="3" customFormat="1" ht="54" customHeight="1" spans="1:24">
      <c r="A7" s="15">
        <v>4</v>
      </c>
      <c r="B7" s="16" t="s">
        <v>965</v>
      </c>
      <c r="C7" s="17"/>
      <c r="D7" s="18">
        <v>-40</v>
      </c>
      <c r="E7" s="19" t="s">
        <v>966</v>
      </c>
      <c r="F7" s="20"/>
      <c r="I7" s="3">
        <f>SUM(I5:I6)</f>
        <v>-70</v>
      </c>
      <c r="L7" s="3">
        <f>SUM(L5:L6)</f>
        <v>-40</v>
      </c>
      <c r="O7" s="3">
        <f>SUM(O5:O6)</f>
        <v>-250</v>
      </c>
      <c r="U7" s="3">
        <f>SUM(U5:U6)</f>
        <v>-100</v>
      </c>
      <c r="W7" t="s">
        <v>89</v>
      </c>
      <c r="X7">
        <v>-20</v>
      </c>
    </row>
    <row r="8" s="3" customFormat="1" ht="40.75" customHeight="1" spans="1:24">
      <c r="A8" s="15">
        <v>5</v>
      </c>
      <c r="B8" s="16" t="s">
        <v>967</v>
      </c>
      <c r="C8" s="17"/>
      <c r="D8" s="18">
        <v>-100</v>
      </c>
      <c r="E8" s="19" t="s">
        <v>968</v>
      </c>
      <c r="F8" s="20"/>
      <c r="W8" t="s">
        <v>99</v>
      </c>
      <c r="X8">
        <v>-20</v>
      </c>
    </row>
    <row r="9" s="3" customFormat="1" ht="57" customHeight="1" spans="1:24">
      <c r="A9" s="15">
        <v>6</v>
      </c>
      <c r="B9" s="16"/>
      <c r="C9" s="17"/>
      <c r="D9" s="18"/>
      <c r="E9" s="19"/>
      <c r="F9" s="21"/>
      <c r="W9" t="s">
        <v>731</v>
      </c>
      <c r="X9">
        <v>-200</v>
      </c>
    </row>
    <row r="10" s="3" customFormat="1" ht="40.75" customHeight="1" spans="1:24">
      <c r="A10" s="15">
        <v>7</v>
      </c>
      <c r="B10" s="16"/>
      <c r="C10" s="17"/>
      <c r="D10" s="18"/>
      <c r="E10" s="19"/>
      <c r="F10" s="21"/>
      <c r="W10" t="s">
        <v>95</v>
      </c>
      <c r="X10">
        <v>-50</v>
      </c>
    </row>
    <row r="11" s="1" customFormat="1" ht="28" customHeight="1" spans="1:24">
      <c r="A11" s="23" t="s">
        <v>12</v>
      </c>
      <c r="B11" s="24"/>
      <c r="C11" s="25">
        <f>SUM(C4:C10)</f>
        <v>0</v>
      </c>
      <c r="D11" s="25">
        <f>SUM(D4:D10)</f>
        <v>-500</v>
      </c>
      <c r="E11" s="26"/>
      <c r="F11" s="26"/>
      <c r="W11" t="s">
        <v>364</v>
      </c>
      <c r="X11">
        <v>-50</v>
      </c>
    </row>
    <row r="12" s="1" customFormat="1" ht="27" customHeight="1" spans="1:24">
      <c r="A12" s="2"/>
      <c r="B12" s="27"/>
      <c r="C12" s="28"/>
      <c r="D12" s="28"/>
      <c r="E12" s="29"/>
      <c r="F12" s="3"/>
      <c r="W12" t="s">
        <v>108</v>
      </c>
      <c r="X12">
        <v>-50</v>
      </c>
    </row>
    <row r="13" s="1" customFormat="1" ht="27" customHeight="1" spans="1:24">
      <c r="A13" s="5"/>
      <c r="B13" s="6"/>
      <c r="C13" s="30" t="s">
        <v>13</v>
      </c>
      <c r="D13" s="30" t="s">
        <v>242</v>
      </c>
      <c r="E13" s="31" t="s">
        <v>969</v>
      </c>
      <c r="F13" s="30" t="s">
        <v>16</v>
      </c>
      <c r="W13" s="1" t="s">
        <v>400</v>
      </c>
      <c r="X13" s="1">
        <v>-40</v>
      </c>
    </row>
    <row r="14" s="1" customFormat="1" ht="27" customHeight="1" spans="1:4">
      <c r="A14" s="5"/>
      <c r="B14" s="6"/>
      <c r="C14" s="32">
        <f>C11+D11</f>
        <v>-500</v>
      </c>
      <c r="D14" s="7"/>
    </row>
    <row r="15" s="1" customFormat="1" ht="27" customHeight="1" spans="1:24">
      <c r="A15" s="5"/>
      <c r="B15" s="6"/>
      <c r="C15" s="7"/>
      <c r="D15" s="7"/>
      <c r="X15" s="1">
        <f>SUM(X5:X14)</f>
        <v>-500</v>
      </c>
    </row>
    <row r="16" s="1" customFormat="1" ht="27" customHeight="1" spans="1:26">
      <c r="A16" s="5"/>
      <c r="B16" s="6"/>
      <c r="C16" s="7"/>
      <c r="D16" s="7"/>
      <c r="Y16" s="1" t="s">
        <v>484</v>
      </c>
      <c r="Z16" s="1">
        <v>-20</v>
      </c>
    </row>
    <row r="17" s="1" customFormat="1" ht="27" customHeight="1" spans="1:26">
      <c r="A17" s="5"/>
      <c r="B17" s="6"/>
      <c r="C17" s="7"/>
      <c r="D17" s="7"/>
      <c r="Y17" s="1" t="s">
        <v>596</v>
      </c>
      <c r="Z17" s="1">
        <v>-40</v>
      </c>
    </row>
    <row r="18" s="1" customFormat="1" ht="27" customHeight="1" spans="1:27">
      <c r="A18" s="5"/>
      <c r="B18" s="6"/>
      <c r="C18" s="7"/>
      <c r="D18" s="7"/>
      <c r="Y18" s="1" t="s">
        <v>368</v>
      </c>
      <c r="Z18" s="1">
        <v>-440</v>
      </c>
      <c r="AA18" s="1">
        <f>X15-Z16-Z17-Z18</f>
        <v>0</v>
      </c>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spans="1:4">
      <c r="A22" s="5"/>
      <c r="B22" s="6"/>
      <c r="C22" s="7"/>
      <c r="D22" s="7"/>
    </row>
    <row r="23" s="1" customFormat="1" spans="1:4">
      <c r="A23" s="5"/>
      <c r="B23" s="6"/>
      <c r="C23" s="7"/>
      <c r="D23" s="7"/>
    </row>
    <row r="24" s="1" customFormat="1" spans="1:4">
      <c r="A24" s="5"/>
      <c r="B24" s="6"/>
      <c r="C24" s="7"/>
      <c r="D24" s="7"/>
    </row>
    <row r="25" s="1" customForma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4" customFormat="1" spans="1:16311">
      <c r="A32" s="5"/>
      <c r="B32" s="6"/>
      <c r="C32" s="7"/>
      <c r="D32" s="7"/>
      <c r="E32" s="1"/>
      <c r="F32" s="1"/>
      <c r="XCA32"/>
      <c r="XCB32"/>
      <c r="XCC32"/>
      <c r="XCD32" s="1"/>
      <c r="XCE32" s="1"/>
      <c r="XCF32" s="1"/>
      <c r="XCG32" s="1"/>
      <c r="XCH32" s="1"/>
      <c r="XCI32" s="1"/>
    </row>
    <row r="33" s="4" customFormat="1" spans="1:16311">
      <c r="A33" s="5"/>
      <c r="B33" s="6"/>
      <c r="C33" s="7"/>
      <c r="D33" s="7"/>
      <c r="E33" s="1"/>
      <c r="F33" s="1"/>
      <c r="XCA33"/>
      <c r="XCB33"/>
      <c r="XCC33"/>
      <c r="XCD33" s="1"/>
      <c r="XCE33" s="1"/>
      <c r="XCF33" s="1"/>
      <c r="XCG33" s="1"/>
      <c r="XCH33" s="1"/>
      <c r="XCI33" s="1"/>
    </row>
    <row r="34" s="4" customFormat="1" spans="1:16311">
      <c r="A34" s="5"/>
      <c r="B34" s="6"/>
      <c r="C34" s="7"/>
      <c r="D34" s="7"/>
      <c r="E34" s="1"/>
      <c r="F34" s="1"/>
      <c r="XCA34"/>
      <c r="XCB34"/>
      <c r="XCC34"/>
      <c r="XCD34" s="1"/>
      <c r="XCE34" s="1"/>
      <c r="XCF34" s="1"/>
      <c r="XCG34" s="1"/>
      <c r="XCH34" s="1"/>
      <c r="XCI34" s="1"/>
    </row>
    <row r="35" s="4" customFormat="1" spans="1:16311">
      <c r="A35" s="5"/>
      <c r="B35" s="6"/>
      <c r="C35" s="7"/>
      <c r="D35" s="7"/>
      <c r="E35" s="1"/>
      <c r="F35" s="1"/>
      <c r="XCA35"/>
      <c r="XCB35"/>
      <c r="XCC35"/>
      <c r="XCD35" s="1"/>
      <c r="XCE35" s="1"/>
      <c r="XCF35" s="1"/>
      <c r="XCG35" s="1"/>
      <c r="XCH35" s="1"/>
      <c r="XCI35" s="1"/>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sheetData>
  <mergeCells count="3">
    <mergeCell ref="A1:F1"/>
    <mergeCell ref="A2:F2"/>
    <mergeCell ref="A11:B11"/>
  </mergeCells>
  <pageMargins left="0.75" right="0.75" top="1" bottom="1" header="0.5" footer="0.5"/>
  <headerFooter/>
  <drawing r:id="rId2"/>
  <legacyDrawing r:id="rId3"/>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topLeftCell="K7" workbookViewId="0">
      <selection activeCell="T5" sqref="T5:U12"/>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2.625" style="1" customWidth="1"/>
    <col min="8" max="9" width="9" style="1"/>
    <col min="10" max="10" width="3.125" style="1" customWidth="1"/>
    <col min="11" max="12" width="9" style="1"/>
    <col min="13" max="13" width="2.5" style="1" customWidth="1"/>
    <col min="14" max="15" width="9" style="1"/>
    <col min="16" max="16" width="3.75" style="1" customWidth="1"/>
    <col min="17" max="16302" width="9" style="1"/>
    <col min="16306" max="16384" width="9" style="1"/>
  </cols>
  <sheetData>
    <row r="1" s="1" customFormat="1" ht="17" customHeight="1" spans="1:6">
      <c r="A1" s="7"/>
      <c r="B1" s="8"/>
      <c r="C1" s="7"/>
      <c r="D1" s="7"/>
      <c r="E1" s="7"/>
      <c r="F1" s="7"/>
    </row>
    <row r="2" s="1" customFormat="1" ht="39.15" customHeight="1" spans="1:6">
      <c r="A2" s="9" t="s">
        <v>970</v>
      </c>
      <c r="B2" s="10"/>
      <c r="C2" s="11"/>
      <c r="D2" s="11"/>
      <c r="E2" s="11"/>
      <c r="F2" s="11"/>
    </row>
    <row r="3" s="2" customFormat="1" ht="28.75" customHeight="1" spans="1:21">
      <c r="A3" s="12" t="s">
        <v>1</v>
      </c>
      <c r="B3" s="13" t="s">
        <v>2</v>
      </c>
      <c r="C3" s="14" t="s">
        <v>3</v>
      </c>
      <c r="D3" s="14" t="s">
        <v>4</v>
      </c>
      <c r="E3" s="12" t="s">
        <v>5</v>
      </c>
      <c r="F3" s="12" t="s">
        <v>6</v>
      </c>
      <c r="H3" s="33">
        <v>1</v>
      </c>
      <c r="I3" s="35" t="s">
        <v>971</v>
      </c>
      <c r="K3" s="33">
        <v>2</v>
      </c>
      <c r="L3" s="35" t="s">
        <v>971</v>
      </c>
      <c r="N3" s="33">
        <v>3</v>
      </c>
      <c r="O3" s="35" t="s">
        <v>972</v>
      </c>
      <c r="Q3" s="33">
        <v>4</v>
      </c>
      <c r="R3" s="35" t="s">
        <v>973</v>
      </c>
      <c r="T3" s="2" t="s">
        <v>761</v>
      </c>
      <c r="U3" s="2" t="s">
        <v>974</v>
      </c>
    </row>
    <row r="4" s="3" customFormat="1" ht="33" customHeight="1" spans="1:21">
      <c r="A4" s="15">
        <v>1</v>
      </c>
      <c r="B4" s="16" t="s">
        <v>975</v>
      </c>
      <c r="C4" s="17"/>
      <c r="D4" s="18">
        <v>-40</v>
      </c>
      <c r="E4" s="19" t="s">
        <v>976</v>
      </c>
      <c r="F4" s="20"/>
      <c r="H4" s="34" t="s">
        <v>52</v>
      </c>
      <c r="I4" s="34" t="s">
        <v>53</v>
      </c>
      <c r="K4" s="34" t="s">
        <v>52</v>
      </c>
      <c r="L4" s="34" t="s">
        <v>53</v>
      </c>
      <c r="N4" s="34" t="s">
        <v>52</v>
      </c>
      <c r="O4" s="34" t="s">
        <v>53</v>
      </c>
      <c r="Q4" s="34" t="s">
        <v>52</v>
      </c>
      <c r="R4" s="34" t="s">
        <v>53</v>
      </c>
      <c r="T4" s="34" t="s">
        <v>52</v>
      </c>
      <c r="U4" s="34" t="s">
        <v>53</v>
      </c>
    </row>
    <row r="5" s="3" customFormat="1" ht="40.75" customHeight="1" spans="1:21">
      <c r="A5" s="15">
        <v>2</v>
      </c>
      <c r="B5" s="16" t="s">
        <v>977</v>
      </c>
      <c r="C5" s="17"/>
      <c r="D5" s="18">
        <v>-1000</v>
      </c>
      <c r="E5" s="19" t="s">
        <v>978</v>
      </c>
      <c r="F5" s="20"/>
      <c r="H5" s="3" t="s">
        <v>654</v>
      </c>
      <c r="I5" s="3">
        <v>-20</v>
      </c>
      <c r="K5" s="3" t="s">
        <v>319</v>
      </c>
      <c r="L5" s="3">
        <v>-500</v>
      </c>
      <c r="N5" s="3" t="s">
        <v>99</v>
      </c>
      <c r="O5" s="3">
        <v>-50</v>
      </c>
      <c r="Q5" s="3" t="s">
        <v>96</v>
      </c>
      <c r="R5" s="3">
        <v>-50</v>
      </c>
      <c r="T5" s="3" t="s">
        <v>319</v>
      </c>
      <c r="U5" s="3">
        <v>-500</v>
      </c>
    </row>
    <row r="6" s="3" customFormat="1" ht="40.75" customHeight="1" spans="1:21">
      <c r="A6" s="15">
        <v>3</v>
      </c>
      <c r="B6" s="16" t="s">
        <v>979</v>
      </c>
      <c r="C6" s="17"/>
      <c r="D6" s="18">
        <v>-50</v>
      </c>
      <c r="E6" s="19" t="s">
        <v>980</v>
      </c>
      <c r="F6" s="20"/>
      <c r="H6" s="3" t="s">
        <v>67</v>
      </c>
      <c r="I6" s="3">
        <v>-20</v>
      </c>
      <c r="K6" s="3" t="s">
        <v>344</v>
      </c>
      <c r="L6" s="3">
        <v>-500</v>
      </c>
      <c r="Q6" s="3" t="s">
        <v>94</v>
      </c>
      <c r="R6" s="3">
        <v>-50</v>
      </c>
      <c r="T6" s="3" t="s">
        <v>344</v>
      </c>
      <c r="U6" s="3">
        <v>-500</v>
      </c>
    </row>
    <row r="7" s="3" customFormat="1" ht="54" customHeight="1" spans="1:21">
      <c r="A7" s="15">
        <v>4</v>
      </c>
      <c r="B7" s="16" t="s">
        <v>981</v>
      </c>
      <c r="C7" s="17"/>
      <c r="D7" s="18">
        <v>-130</v>
      </c>
      <c r="E7" s="19" t="s">
        <v>982</v>
      </c>
      <c r="F7" s="20"/>
      <c r="Q7" s="3" t="s">
        <v>108</v>
      </c>
      <c r="R7" s="3">
        <v>-30</v>
      </c>
      <c r="T7" s="3" t="s">
        <v>99</v>
      </c>
      <c r="U7" s="3">
        <v>-50</v>
      </c>
    </row>
    <row r="8" s="3" customFormat="1" ht="40.75" customHeight="1" spans="1:21">
      <c r="A8" s="15">
        <v>5</v>
      </c>
      <c r="B8" s="16"/>
      <c r="C8" s="17"/>
      <c r="D8" s="18"/>
      <c r="E8" s="19"/>
      <c r="F8" s="20"/>
      <c r="T8" s="3" t="s">
        <v>96</v>
      </c>
      <c r="U8" s="3">
        <v>-50</v>
      </c>
    </row>
    <row r="9" s="3" customFormat="1" ht="57" customHeight="1" spans="1:21">
      <c r="A9" s="15">
        <v>6</v>
      </c>
      <c r="B9" s="16"/>
      <c r="C9" s="17"/>
      <c r="D9" s="18"/>
      <c r="E9" s="19"/>
      <c r="F9" s="21"/>
      <c r="T9" s="3" t="s">
        <v>94</v>
      </c>
      <c r="U9" s="3">
        <v>-50</v>
      </c>
    </row>
    <row r="10" s="3" customFormat="1" ht="40.75" customHeight="1" spans="1:21">
      <c r="A10" s="15">
        <v>7</v>
      </c>
      <c r="B10" s="16"/>
      <c r="C10" s="17"/>
      <c r="D10" s="18"/>
      <c r="E10" s="19"/>
      <c r="F10" s="21"/>
      <c r="T10" s="3" t="s">
        <v>108</v>
      </c>
      <c r="U10" s="3">
        <v>-30</v>
      </c>
    </row>
    <row r="11" s="1" customFormat="1" ht="40.75" customHeight="1" spans="1:23">
      <c r="A11" s="15">
        <v>8</v>
      </c>
      <c r="B11" s="16"/>
      <c r="C11" s="17"/>
      <c r="D11" s="18"/>
      <c r="E11" s="19"/>
      <c r="F11" s="21"/>
      <c r="T11" s="1" t="s">
        <v>654</v>
      </c>
      <c r="U11" s="1">
        <v>-20</v>
      </c>
      <c r="W11" s="1">
        <f>SUM(U5:U21)</f>
        <v>-1220</v>
      </c>
    </row>
    <row r="12" s="1" customFormat="1" ht="40.75" customHeight="1" spans="1:24">
      <c r="A12" s="15">
        <v>9</v>
      </c>
      <c r="B12" s="16"/>
      <c r="C12" s="17"/>
      <c r="D12" s="18"/>
      <c r="E12" s="19"/>
      <c r="F12" s="21"/>
      <c r="T12" s="1" t="s">
        <v>67</v>
      </c>
      <c r="U12" s="1">
        <v>-20</v>
      </c>
      <c r="W12" s="1">
        <v>-1170</v>
      </c>
      <c r="X12" s="1" t="s">
        <v>368</v>
      </c>
    </row>
    <row r="13" s="1" customFormat="1" ht="40.75" customHeight="1" spans="1:24">
      <c r="A13" s="15">
        <v>10</v>
      </c>
      <c r="B13" s="22"/>
      <c r="C13" s="17"/>
      <c r="D13" s="18"/>
      <c r="E13" s="19"/>
      <c r="F13" s="20"/>
      <c r="W13" s="1">
        <v>-50</v>
      </c>
      <c r="X13" s="1" t="s">
        <v>596</v>
      </c>
    </row>
    <row r="14" s="1" customFormat="1" ht="30" customHeight="1" spans="1:6">
      <c r="A14" s="15">
        <v>11</v>
      </c>
      <c r="B14" s="22"/>
      <c r="C14" s="17"/>
      <c r="D14" s="18"/>
      <c r="E14" s="19"/>
      <c r="F14" s="20"/>
    </row>
    <row r="15" s="1" customFormat="1" ht="28" customHeight="1" spans="1:23">
      <c r="A15" s="23" t="s">
        <v>12</v>
      </c>
      <c r="B15" s="24"/>
      <c r="C15" s="25">
        <f>SUM(C4:C14)</f>
        <v>0</v>
      </c>
      <c r="D15" s="25">
        <f>SUM(D4:D14)</f>
        <v>-1220</v>
      </c>
      <c r="E15" s="26"/>
      <c r="F15" s="26"/>
      <c r="W15" s="1">
        <f>W11-W12-W13</f>
        <v>0</v>
      </c>
    </row>
    <row r="16" s="1" customFormat="1" ht="27" customHeight="1" spans="1:6">
      <c r="A16" s="2"/>
      <c r="B16" s="27"/>
      <c r="C16" s="28"/>
      <c r="D16" s="28"/>
      <c r="E16" s="29"/>
      <c r="F16" s="3"/>
    </row>
    <row r="17" s="1" customFormat="1" ht="27" customHeight="1" spans="1:6">
      <c r="A17" s="5"/>
      <c r="B17" s="6"/>
      <c r="C17" s="30" t="s">
        <v>13</v>
      </c>
      <c r="D17" s="30" t="s">
        <v>242</v>
      </c>
      <c r="E17" s="31" t="s">
        <v>355</v>
      </c>
      <c r="F17" s="30" t="s">
        <v>16</v>
      </c>
    </row>
    <row r="18" s="1" customFormat="1" ht="27" customHeight="1" spans="1:4">
      <c r="A18" s="5"/>
      <c r="B18" s="6"/>
      <c r="C18" s="32">
        <f>C15+D15</f>
        <v>-1220</v>
      </c>
      <c r="D18" s="7"/>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pageSetup paperSize="9" orientation="portrait"/>
  <headerFooter/>
  <drawing r:id="rId2"/>
  <legacyDrawing r:id="rId3"/>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workbookViewId="0">
      <pane xSplit="2" ySplit="3" topLeftCell="J6" activePane="bottomRight" state="frozen"/>
      <selection/>
      <selection pane="topRight"/>
      <selection pane="bottomLeft"/>
      <selection pane="bottomRight" activeCell="N5" sqref="N5:O10"/>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125" style="1" customWidth="1"/>
    <col min="8" max="9" width="9" style="1"/>
    <col min="10" max="10" width="5.625" style="1" customWidth="1"/>
    <col min="11" max="16302" width="9" style="1"/>
    <col min="16306" max="16384" width="9" style="1"/>
  </cols>
  <sheetData>
    <row r="1" s="1" customFormat="1" ht="17" customHeight="1" spans="1:6">
      <c r="A1" s="7"/>
      <c r="B1" s="8"/>
      <c r="C1" s="7"/>
      <c r="D1" s="7"/>
      <c r="E1" s="7"/>
      <c r="F1" s="7"/>
    </row>
    <row r="2" s="1" customFormat="1" ht="39.15" customHeight="1" spans="1:6">
      <c r="A2" s="9" t="s">
        <v>983</v>
      </c>
      <c r="B2" s="10"/>
      <c r="C2" s="11"/>
      <c r="D2" s="11"/>
      <c r="E2" s="11"/>
      <c r="F2" s="11"/>
    </row>
    <row r="3" s="2" customFormat="1" ht="28.75" customHeight="1" spans="1:15">
      <c r="A3" s="12" t="s">
        <v>1</v>
      </c>
      <c r="B3" s="13" t="s">
        <v>2</v>
      </c>
      <c r="C3" s="14" t="s">
        <v>3</v>
      </c>
      <c r="D3" s="14" t="s">
        <v>4</v>
      </c>
      <c r="E3" s="12" t="s">
        <v>5</v>
      </c>
      <c r="F3" s="12" t="s">
        <v>6</v>
      </c>
      <c r="H3" s="33">
        <v>1</v>
      </c>
      <c r="I3" s="35" t="s">
        <v>984</v>
      </c>
      <c r="K3" s="33">
        <v>2</v>
      </c>
      <c r="L3" s="35" t="s">
        <v>985</v>
      </c>
      <c r="N3" s="2" t="s">
        <v>929</v>
      </c>
      <c r="O3" s="2" t="s">
        <v>986</v>
      </c>
    </row>
    <row r="4" s="3" customFormat="1" ht="46" customHeight="1" spans="1:15">
      <c r="A4" s="15">
        <v>1</v>
      </c>
      <c r="B4" s="16" t="s">
        <v>984</v>
      </c>
      <c r="C4" s="17"/>
      <c r="D4" s="18">
        <v>-200</v>
      </c>
      <c r="E4" s="19" t="s">
        <v>987</v>
      </c>
      <c r="F4" s="20"/>
      <c r="H4" s="34" t="s">
        <v>52</v>
      </c>
      <c r="I4" s="34" t="s">
        <v>53</v>
      </c>
      <c r="K4" s="34" t="s">
        <v>52</v>
      </c>
      <c r="L4" s="34" t="s">
        <v>53</v>
      </c>
      <c r="N4" s="34" t="s">
        <v>52</v>
      </c>
      <c r="O4" s="34" t="s">
        <v>53</v>
      </c>
    </row>
    <row r="5" s="3" customFormat="1" ht="40.75" customHeight="1" spans="1:15">
      <c r="A5" s="15">
        <v>2</v>
      </c>
      <c r="B5" s="16" t="s">
        <v>985</v>
      </c>
      <c r="C5" s="17"/>
      <c r="D5" s="18">
        <v>-100</v>
      </c>
      <c r="E5" s="19" t="s">
        <v>988</v>
      </c>
      <c r="F5" s="20"/>
      <c r="H5" s="3" t="s">
        <v>88</v>
      </c>
      <c r="I5" s="3">
        <v>-50</v>
      </c>
      <c r="K5" s="3" t="s">
        <v>207</v>
      </c>
      <c r="L5" s="3">
        <v>-50</v>
      </c>
      <c r="N5" s="3" t="s">
        <v>88</v>
      </c>
      <c r="O5" s="3">
        <v>-50</v>
      </c>
    </row>
    <row r="6" s="3" customFormat="1" ht="40.75" customHeight="1" spans="1:15">
      <c r="A6" s="15">
        <v>3</v>
      </c>
      <c r="B6" s="16"/>
      <c r="C6" s="17"/>
      <c r="D6" s="18"/>
      <c r="E6" s="19"/>
      <c r="F6" s="20"/>
      <c r="H6" s="3" t="s">
        <v>246</v>
      </c>
      <c r="I6" s="3">
        <v>-50</v>
      </c>
      <c r="K6" s="3" t="s">
        <v>78</v>
      </c>
      <c r="L6" s="3">
        <v>-50</v>
      </c>
      <c r="N6" s="3" t="s">
        <v>246</v>
      </c>
      <c r="O6" s="3">
        <v>-50</v>
      </c>
    </row>
    <row r="7" s="3" customFormat="1" ht="54" customHeight="1" spans="1:15">
      <c r="A7" s="15">
        <v>4</v>
      </c>
      <c r="B7" s="16"/>
      <c r="C7" s="17"/>
      <c r="D7" s="18"/>
      <c r="E7" s="19"/>
      <c r="F7" s="20"/>
      <c r="H7" s="3" t="s">
        <v>107</v>
      </c>
      <c r="I7" s="3">
        <v>-50</v>
      </c>
      <c r="L7" s="3">
        <f>SUM(L5:L6)</f>
        <v>-100</v>
      </c>
      <c r="N7" s="3" t="s">
        <v>107</v>
      </c>
      <c r="O7" s="3">
        <v>-50</v>
      </c>
    </row>
    <row r="8" s="3" customFormat="1" ht="40.75" customHeight="1" spans="1:15">
      <c r="A8" s="15">
        <v>5</v>
      </c>
      <c r="B8" s="16"/>
      <c r="C8" s="17"/>
      <c r="D8" s="18"/>
      <c r="E8" s="19"/>
      <c r="F8" s="20"/>
      <c r="H8" s="3" t="s">
        <v>108</v>
      </c>
      <c r="I8" s="3">
        <v>-50</v>
      </c>
      <c r="N8" s="3" t="s">
        <v>108</v>
      </c>
      <c r="O8" s="3">
        <v>-50</v>
      </c>
    </row>
    <row r="9" s="3" customFormat="1" ht="57" customHeight="1" spans="1:15">
      <c r="A9" s="15">
        <v>6</v>
      </c>
      <c r="B9" s="16"/>
      <c r="C9" s="17"/>
      <c r="D9" s="18"/>
      <c r="E9" s="19"/>
      <c r="F9" s="21"/>
      <c r="I9" s="3">
        <f>SUM(I5:I8)</f>
        <v>-200</v>
      </c>
      <c r="N9" s="3" t="s">
        <v>207</v>
      </c>
      <c r="O9" s="3">
        <v>-50</v>
      </c>
    </row>
    <row r="10" s="3" customFormat="1" ht="40.75" customHeight="1" spans="1:17">
      <c r="A10" s="15">
        <v>7</v>
      </c>
      <c r="B10" s="16"/>
      <c r="C10" s="17"/>
      <c r="D10" s="18"/>
      <c r="E10" s="19"/>
      <c r="F10" s="21"/>
      <c r="N10" s="3" t="s">
        <v>78</v>
      </c>
      <c r="O10" s="3">
        <v>-50</v>
      </c>
      <c r="P10" s="1">
        <v>-250</v>
      </c>
      <c r="Q10" s="1" t="s">
        <v>368</v>
      </c>
    </row>
    <row r="11" s="1" customFormat="1" ht="40.75" customHeight="1" spans="1:17">
      <c r="A11" s="15">
        <v>8</v>
      </c>
      <c r="B11" s="16"/>
      <c r="C11" s="17"/>
      <c r="D11" s="18"/>
      <c r="E11" s="19"/>
      <c r="F11" s="21"/>
      <c r="P11" s="1">
        <v>-50</v>
      </c>
      <c r="Q11" s="1" t="s">
        <v>484</v>
      </c>
    </row>
    <row r="12" s="1" customFormat="1" ht="40.75" customHeight="1" spans="1:17">
      <c r="A12" s="15">
        <v>9</v>
      </c>
      <c r="B12" s="16"/>
      <c r="C12" s="17"/>
      <c r="D12" s="18"/>
      <c r="E12" s="19"/>
      <c r="F12" s="21"/>
      <c r="O12" s="1">
        <f>SUM(O5:O11)</f>
        <v>-300</v>
      </c>
      <c r="P12" s="1">
        <f>O12-P10-P11</f>
        <v>0</v>
      </c>
      <c r="Q12" s="1" t="s">
        <v>989</v>
      </c>
    </row>
    <row r="13" s="1" customFormat="1" ht="40.75" customHeight="1" spans="1:6">
      <c r="A13" s="15">
        <v>10</v>
      </c>
      <c r="B13" s="22"/>
      <c r="C13" s="17"/>
      <c r="D13" s="18"/>
      <c r="E13" s="19"/>
      <c r="F13" s="20"/>
    </row>
    <row r="14" s="1" customFormat="1" ht="30" customHeight="1" spans="1:6">
      <c r="A14" s="15">
        <v>11</v>
      </c>
      <c r="B14" s="22"/>
      <c r="C14" s="17"/>
      <c r="D14" s="18"/>
      <c r="E14" s="19"/>
      <c r="F14" s="20"/>
    </row>
    <row r="15" s="1" customFormat="1" ht="28" customHeight="1" spans="1:6">
      <c r="A15" s="23" t="s">
        <v>12</v>
      </c>
      <c r="B15" s="24"/>
      <c r="C15" s="25">
        <f>SUM(C4:C14)</f>
        <v>0</v>
      </c>
      <c r="D15" s="25">
        <f>SUM(D4:D14)</f>
        <v>-300</v>
      </c>
      <c r="E15" s="26"/>
      <c r="F15" s="26"/>
    </row>
    <row r="16" s="1" customFormat="1" ht="27" customHeight="1" spans="1:6">
      <c r="A16" s="2"/>
      <c r="B16" s="27"/>
      <c r="C16" s="28"/>
      <c r="D16" s="28"/>
      <c r="E16" s="29"/>
      <c r="F16" s="3"/>
    </row>
    <row r="17" s="1" customFormat="1" ht="27" customHeight="1" spans="1:6">
      <c r="A17" s="5"/>
      <c r="B17" s="6"/>
      <c r="C17" s="30" t="s">
        <v>13</v>
      </c>
      <c r="D17" s="30" t="s">
        <v>242</v>
      </c>
      <c r="E17" s="31" t="s">
        <v>355</v>
      </c>
      <c r="F17" s="30" t="s">
        <v>16</v>
      </c>
    </row>
    <row r="18" s="1" customFormat="1" ht="27" customHeight="1" spans="1:4">
      <c r="A18" s="5"/>
      <c r="B18" s="6"/>
      <c r="C18" s="32">
        <f>C15+D15</f>
        <v>-300</v>
      </c>
      <c r="D18" s="7"/>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pageSetup paperSize="9" orientation="portrait"/>
  <headerFooter/>
  <drawing r:id="rId2"/>
  <legacyDrawing r:id="rId3"/>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workbookViewId="0">
      <pane xSplit="4" ySplit="3" topLeftCell="V12" activePane="bottomRight" state="frozen"/>
      <selection/>
      <selection pane="topRight"/>
      <selection pane="bottomLeft"/>
      <selection pane="bottomRight" activeCell="AF5" sqref="AF5:AG18"/>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9" width="9" style="1"/>
    <col min="10" max="10" width="3.25" style="1" customWidth="1"/>
    <col min="11" max="12" width="9" style="1"/>
    <col min="13" max="13" width="4.625" style="1" customWidth="1"/>
    <col min="14" max="15" width="9" style="1"/>
    <col min="16" max="16" width="3.5" style="1" customWidth="1"/>
    <col min="17" max="18" width="9" style="1"/>
    <col min="19" max="19" width="3.25" style="1" customWidth="1"/>
    <col min="20" max="21" width="9" style="1"/>
    <col min="22" max="22" width="2.625" style="1" customWidth="1"/>
    <col min="23" max="24" width="9" style="1"/>
    <col min="25" max="25" width="2.625" style="1" customWidth="1"/>
    <col min="26" max="27" width="9" style="1"/>
    <col min="28" max="28" width="2.25" style="1" customWidth="1"/>
    <col min="29" max="16302" width="9" style="1"/>
    <col min="16306" max="16384" width="9" style="1"/>
  </cols>
  <sheetData>
    <row r="1" s="1" customFormat="1" ht="17" customHeight="1" spans="1:6">
      <c r="A1" s="7"/>
      <c r="B1" s="8"/>
      <c r="C1" s="7"/>
      <c r="D1" s="7"/>
      <c r="E1" s="7"/>
      <c r="F1" s="7"/>
    </row>
    <row r="2" s="1" customFormat="1" ht="39.15" customHeight="1" spans="1:6">
      <c r="A2" s="9" t="s">
        <v>990</v>
      </c>
      <c r="B2" s="10"/>
      <c r="C2" s="11"/>
      <c r="D2" s="11"/>
      <c r="E2" s="11"/>
      <c r="F2" s="11"/>
    </row>
    <row r="3" s="2" customFormat="1" ht="28.75" customHeight="1" spans="1:33">
      <c r="A3" s="12" t="s">
        <v>1</v>
      </c>
      <c r="B3" s="13" t="s">
        <v>2</v>
      </c>
      <c r="C3" s="14" t="s">
        <v>3</v>
      </c>
      <c r="D3" s="14" t="s">
        <v>4</v>
      </c>
      <c r="E3" s="12" t="s">
        <v>5</v>
      </c>
      <c r="F3" s="12" t="s">
        <v>6</v>
      </c>
      <c r="H3" s="33">
        <v>1</v>
      </c>
      <c r="I3" s="35" t="s">
        <v>991</v>
      </c>
      <c r="K3" s="33">
        <v>2</v>
      </c>
      <c r="L3" s="35" t="s">
        <v>991</v>
      </c>
      <c r="N3" s="39" t="s">
        <v>992</v>
      </c>
      <c r="O3" s="35" t="s">
        <v>993</v>
      </c>
      <c r="Q3" s="33">
        <v>4</v>
      </c>
      <c r="R3" s="35" t="s">
        <v>994</v>
      </c>
      <c r="T3" s="33">
        <v>5</v>
      </c>
      <c r="U3" s="35" t="s">
        <v>994</v>
      </c>
      <c r="W3" s="33">
        <v>6</v>
      </c>
      <c r="X3" s="35" t="s">
        <v>995</v>
      </c>
      <c r="Z3" s="33">
        <v>7</v>
      </c>
      <c r="AA3" s="35" t="s">
        <v>994</v>
      </c>
      <c r="AC3" s="33">
        <v>9</v>
      </c>
      <c r="AD3" s="35" t="s">
        <v>994</v>
      </c>
      <c r="AF3" s="33" t="s">
        <v>996</v>
      </c>
      <c r="AG3" s="35" t="s">
        <v>994</v>
      </c>
    </row>
    <row r="4" s="3" customFormat="1" ht="33" customHeight="1" spans="1:33">
      <c r="A4" s="15">
        <v>1</v>
      </c>
      <c r="B4" s="16" t="s">
        <v>991</v>
      </c>
      <c r="C4" s="17"/>
      <c r="D4" s="64"/>
      <c r="E4" s="19" t="s">
        <v>997</v>
      </c>
      <c r="F4" s="20"/>
      <c r="H4" s="34" t="s">
        <v>52</v>
      </c>
      <c r="I4" s="34" t="s">
        <v>53</v>
      </c>
      <c r="K4" s="34" t="s">
        <v>52</v>
      </c>
      <c r="L4" s="34" t="s">
        <v>53</v>
      </c>
      <c r="N4" s="34" t="s">
        <v>52</v>
      </c>
      <c r="O4" s="34" t="s">
        <v>53</v>
      </c>
      <c r="Q4" s="34" t="s">
        <v>52</v>
      </c>
      <c r="R4" s="34" t="s">
        <v>53</v>
      </c>
      <c r="T4" s="34" t="s">
        <v>52</v>
      </c>
      <c r="U4" s="34" t="s">
        <v>53</v>
      </c>
      <c r="W4" s="34" t="s">
        <v>52</v>
      </c>
      <c r="X4" s="34" t="s">
        <v>53</v>
      </c>
      <c r="Z4" s="34" t="s">
        <v>52</v>
      </c>
      <c r="AA4" s="34" t="s">
        <v>53</v>
      </c>
      <c r="AC4" s="34" t="s">
        <v>52</v>
      </c>
      <c r="AD4" s="34" t="s">
        <v>53</v>
      </c>
      <c r="AF4" s="34" t="s">
        <v>52</v>
      </c>
      <c r="AG4" s="34" t="s">
        <v>53</v>
      </c>
    </row>
    <row r="5" s="3" customFormat="1" ht="40.75" customHeight="1" spans="1:33">
      <c r="A5" s="15">
        <v>2</v>
      </c>
      <c r="B5" s="16" t="s">
        <v>991</v>
      </c>
      <c r="C5" s="17"/>
      <c r="D5" s="18">
        <v>-100</v>
      </c>
      <c r="E5" s="19" t="s">
        <v>998</v>
      </c>
      <c r="F5" s="20"/>
      <c r="K5" s="3" t="s">
        <v>203</v>
      </c>
      <c r="L5" s="3">
        <v>-100</v>
      </c>
      <c r="N5" s="3" t="s">
        <v>336</v>
      </c>
      <c r="O5" s="3">
        <v>-50</v>
      </c>
      <c r="Q5" s="3" t="s">
        <v>88</v>
      </c>
      <c r="R5" s="3">
        <v>-50</v>
      </c>
      <c r="T5" s="3" t="s">
        <v>246</v>
      </c>
      <c r="U5" s="3">
        <v>-50</v>
      </c>
      <c r="W5" s="3" t="s">
        <v>203</v>
      </c>
      <c r="X5" s="3">
        <v>-20</v>
      </c>
      <c r="Z5" s="3" t="s">
        <v>401</v>
      </c>
      <c r="AA5" s="3">
        <v>-50</v>
      </c>
      <c r="AC5" s="3" t="s">
        <v>105</v>
      </c>
      <c r="AD5" s="3">
        <v>-50</v>
      </c>
      <c r="AF5" s="3" t="s">
        <v>999</v>
      </c>
      <c r="AG5" s="3">
        <v>-50</v>
      </c>
    </row>
    <row r="6" s="3" customFormat="1" ht="40.75" customHeight="1" spans="1:33">
      <c r="A6" s="15">
        <v>3</v>
      </c>
      <c r="B6" s="16" t="s">
        <v>993</v>
      </c>
      <c r="C6" s="17"/>
      <c r="D6" s="18">
        <v>-50</v>
      </c>
      <c r="E6" s="19" t="s">
        <v>1000</v>
      </c>
      <c r="F6" s="20"/>
      <c r="N6" s="3" t="s">
        <v>261</v>
      </c>
      <c r="O6" s="3">
        <v>-50</v>
      </c>
      <c r="Q6" s="3" t="s">
        <v>999</v>
      </c>
      <c r="R6" s="3">
        <v>-50</v>
      </c>
      <c r="W6" s="3" t="s">
        <v>103</v>
      </c>
      <c r="X6" s="3">
        <v>-20</v>
      </c>
      <c r="AC6" s="3" t="s">
        <v>94</v>
      </c>
      <c r="AD6" s="3">
        <v>-50</v>
      </c>
      <c r="AF6" s="3" t="s">
        <v>246</v>
      </c>
      <c r="AG6" s="3">
        <v>-50</v>
      </c>
    </row>
    <row r="7" s="3" customFormat="1" ht="54" customHeight="1" spans="1:33">
      <c r="A7" s="15">
        <v>4</v>
      </c>
      <c r="B7" s="16" t="s">
        <v>994</v>
      </c>
      <c r="C7" s="17"/>
      <c r="D7" s="18">
        <v>-120</v>
      </c>
      <c r="E7" s="19" t="s">
        <v>1001</v>
      </c>
      <c r="F7" s="20"/>
      <c r="O7" s="3">
        <f>SUM(O5:O6)</f>
        <v>-100</v>
      </c>
      <c r="Q7" s="3" t="s">
        <v>108</v>
      </c>
      <c r="R7" s="3">
        <v>-20</v>
      </c>
      <c r="W7" s="3" t="s">
        <v>207</v>
      </c>
      <c r="X7" s="3">
        <v>-20</v>
      </c>
      <c r="AC7" s="3" t="s">
        <v>95</v>
      </c>
      <c r="AD7" s="3">
        <v>-30</v>
      </c>
      <c r="AF7" s="3" t="s">
        <v>261</v>
      </c>
      <c r="AG7" s="3">
        <v>-50</v>
      </c>
    </row>
    <row r="8" s="3" customFormat="1" ht="40.75" customHeight="1" spans="1:33">
      <c r="A8" s="15">
        <v>5</v>
      </c>
      <c r="B8" s="16" t="s">
        <v>994</v>
      </c>
      <c r="C8" s="17"/>
      <c r="D8" s="18">
        <v>-50</v>
      </c>
      <c r="E8" s="19" t="s">
        <v>1002</v>
      </c>
      <c r="F8" s="20"/>
      <c r="W8" s="3" t="s">
        <v>402</v>
      </c>
      <c r="X8" s="3">
        <v>-20</v>
      </c>
      <c r="AF8" s="3" t="s">
        <v>94</v>
      </c>
      <c r="AG8" s="3">
        <v>-50</v>
      </c>
    </row>
    <row r="9" s="3" customFormat="1" ht="57" customHeight="1" spans="1:33">
      <c r="A9" s="15">
        <v>6</v>
      </c>
      <c r="B9" s="16" t="s">
        <v>995</v>
      </c>
      <c r="C9" s="17"/>
      <c r="D9" s="18">
        <v>-80</v>
      </c>
      <c r="E9" s="19" t="s">
        <v>1003</v>
      </c>
      <c r="F9" s="21"/>
      <c r="AF9" s="3" t="s">
        <v>402</v>
      </c>
      <c r="AG9" s="3">
        <v>-20</v>
      </c>
    </row>
    <row r="10" s="3" customFormat="1" ht="40.75" customHeight="1" spans="1:33">
      <c r="A10" s="15">
        <v>7</v>
      </c>
      <c r="B10" s="16" t="s">
        <v>1004</v>
      </c>
      <c r="C10" s="17"/>
      <c r="D10" s="18">
        <v>-50</v>
      </c>
      <c r="E10" s="19" t="s">
        <v>1005</v>
      </c>
      <c r="F10" s="21"/>
      <c r="AF10" s="3" t="s">
        <v>88</v>
      </c>
      <c r="AG10" s="3">
        <v>-50</v>
      </c>
    </row>
    <row r="11" s="1" customFormat="1" ht="40.75" customHeight="1" spans="1:33">
      <c r="A11" s="15">
        <v>8</v>
      </c>
      <c r="B11" s="16" t="s">
        <v>1006</v>
      </c>
      <c r="C11" s="17"/>
      <c r="D11" s="18">
        <v>-50</v>
      </c>
      <c r="E11" s="19" t="s">
        <v>1007</v>
      </c>
      <c r="F11" s="21"/>
      <c r="AF11" s="1" t="s">
        <v>108</v>
      </c>
      <c r="AG11" s="1">
        <v>-20</v>
      </c>
    </row>
    <row r="12" s="1" customFormat="1" ht="40.75" customHeight="1" spans="1:33">
      <c r="A12" s="15">
        <v>9</v>
      </c>
      <c r="B12" s="16" t="s">
        <v>1008</v>
      </c>
      <c r="C12" s="17"/>
      <c r="D12" s="18">
        <v>-130</v>
      </c>
      <c r="E12" s="19" t="s">
        <v>1009</v>
      </c>
      <c r="F12" s="21"/>
      <c r="AF12" s="1" t="s">
        <v>95</v>
      </c>
      <c r="AG12" s="1">
        <v>-30</v>
      </c>
    </row>
    <row r="13" s="1" customFormat="1" ht="40.75" customHeight="1" spans="1:33">
      <c r="A13" s="15">
        <v>10</v>
      </c>
      <c r="B13" s="22"/>
      <c r="C13" s="17"/>
      <c r="D13" s="18"/>
      <c r="E13" s="19"/>
      <c r="F13" s="20"/>
      <c r="AF13" s="1" t="s">
        <v>401</v>
      </c>
      <c r="AG13" s="1">
        <v>-50</v>
      </c>
    </row>
    <row r="14" s="1" customFormat="1" ht="30" customHeight="1" spans="1:33">
      <c r="A14" s="15">
        <v>11</v>
      </c>
      <c r="B14" s="22"/>
      <c r="C14" s="17"/>
      <c r="D14" s="18"/>
      <c r="E14" s="19"/>
      <c r="F14" s="20"/>
      <c r="AF14" s="1" t="s">
        <v>207</v>
      </c>
      <c r="AG14" s="1">
        <v>-20</v>
      </c>
    </row>
    <row r="15" s="1" customFormat="1" ht="28" customHeight="1" spans="1:33">
      <c r="A15" s="23" t="s">
        <v>12</v>
      </c>
      <c r="B15" s="24"/>
      <c r="C15" s="25">
        <f>SUM(C4:C14)</f>
        <v>0</v>
      </c>
      <c r="D15" s="25">
        <f>SUM(D4:D14)</f>
        <v>-630</v>
      </c>
      <c r="E15" s="26"/>
      <c r="F15" s="26"/>
      <c r="AF15" s="1" t="s">
        <v>105</v>
      </c>
      <c r="AG15" s="1">
        <v>-50</v>
      </c>
    </row>
    <row r="16" s="1" customFormat="1" ht="27" customHeight="1" spans="1:33">
      <c r="A16" s="2"/>
      <c r="B16" s="27"/>
      <c r="C16" s="28"/>
      <c r="D16" s="28"/>
      <c r="E16" s="29"/>
      <c r="F16" s="3"/>
      <c r="AF16" s="1" t="s">
        <v>103</v>
      </c>
      <c r="AG16" s="1">
        <v>-20</v>
      </c>
    </row>
    <row r="17" s="1" customFormat="1" ht="27" customHeight="1" spans="1:33">
      <c r="A17" s="5"/>
      <c r="B17" s="6"/>
      <c r="C17" s="30" t="s">
        <v>13</v>
      </c>
      <c r="D17" s="30" t="s">
        <v>242</v>
      </c>
      <c r="E17" s="31" t="s">
        <v>355</v>
      </c>
      <c r="F17" s="30" t="s">
        <v>16</v>
      </c>
      <c r="AF17" s="1" t="s">
        <v>203</v>
      </c>
      <c r="AG17" s="1">
        <v>-120</v>
      </c>
    </row>
    <row r="18" s="1" customFormat="1" ht="27" customHeight="1" spans="1:33">
      <c r="A18" s="5"/>
      <c r="B18" s="6"/>
      <c r="C18" s="32">
        <f>C15+D15</f>
        <v>-630</v>
      </c>
      <c r="D18" s="7"/>
      <c r="AF18" s="1" t="s">
        <v>336</v>
      </c>
      <c r="AG18" s="1">
        <v>-50</v>
      </c>
    </row>
    <row r="19" s="1" customFormat="1" ht="27" customHeight="1" spans="1:35">
      <c r="A19" s="5"/>
      <c r="B19" s="6"/>
      <c r="C19" s="7"/>
      <c r="D19" s="7"/>
      <c r="AG19" s="1">
        <f>SUM(AG5:AG18)</f>
        <v>-630</v>
      </c>
      <c r="AH19" s="1">
        <v>-530</v>
      </c>
      <c r="AI19" s="1" t="s">
        <v>368</v>
      </c>
    </row>
    <row r="20" s="1" customFormat="1" ht="27" customHeight="1" spans="1:35">
      <c r="A20" s="5"/>
      <c r="B20" s="6"/>
      <c r="C20" s="7"/>
      <c r="D20" s="7"/>
      <c r="AH20" s="1">
        <v>-50</v>
      </c>
      <c r="AI20" s="1" t="s">
        <v>596</v>
      </c>
    </row>
    <row r="21" s="1" customFormat="1" ht="27" customHeight="1" spans="1:35">
      <c r="A21" s="5"/>
      <c r="B21" s="6"/>
      <c r="C21" s="7"/>
      <c r="D21" s="7"/>
      <c r="AH21" s="1">
        <v>-50</v>
      </c>
      <c r="AI21" s="1" t="s">
        <v>1010</v>
      </c>
    </row>
    <row r="22" s="1" customFormat="1" ht="27" customHeight="1" spans="1:35">
      <c r="A22" s="5"/>
      <c r="B22" s="6"/>
      <c r="C22" s="7"/>
      <c r="D22" s="7"/>
      <c r="AH22" s="1">
        <f>AG19-AH19-AH20-AH21</f>
        <v>0</v>
      </c>
      <c r="AI22" s="1" t="s">
        <v>1011</v>
      </c>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pageSetup paperSize="9" orientation="portrait"/>
  <headerFooter/>
  <drawing r:id="rId2"/>
  <legacyDrawing r:id="rId3"/>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topLeftCell="P1" workbookViewId="0">
      <selection activeCell="Z3" sqref="Z3:AA4"/>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125" style="1" customWidth="1"/>
    <col min="8" max="8" width="9" style="1"/>
    <col min="9" max="9" width="12" style="1"/>
    <col min="10" max="10" width="3.875" style="1" customWidth="1"/>
    <col min="11" max="12" width="9" style="1"/>
    <col min="13" max="13" width="5.125" style="1" customWidth="1"/>
    <col min="14" max="18" width="9" style="1"/>
    <col min="19" max="19" width="4.25" style="1" customWidth="1"/>
    <col min="20" max="21" width="9" style="1"/>
    <col min="22" max="22" width="2.75" style="1" customWidth="1"/>
    <col min="23" max="27" width="9" style="1"/>
    <col min="28" max="28" width="4.25" style="1" customWidth="1"/>
    <col min="29" max="30" width="9" style="1"/>
    <col min="31" max="31" width="4.75" style="1" customWidth="1"/>
    <col min="32" max="16302" width="9" style="1"/>
    <col min="16306" max="16384" width="9" style="1"/>
  </cols>
  <sheetData>
    <row r="1" s="1" customFormat="1" ht="17" customHeight="1" spans="1:6">
      <c r="A1" s="7"/>
      <c r="B1" s="8"/>
      <c r="C1" s="7"/>
      <c r="D1" s="7"/>
      <c r="E1" s="7"/>
      <c r="F1" s="7"/>
    </row>
    <row r="2" s="1" customFormat="1" ht="39.15" customHeight="1" spans="1:6">
      <c r="A2" s="9" t="s">
        <v>1012</v>
      </c>
      <c r="B2" s="10"/>
      <c r="C2" s="11"/>
      <c r="D2" s="11"/>
      <c r="E2" s="11"/>
      <c r="F2" s="11"/>
    </row>
    <row r="3" s="2" customFormat="1" ht="28.75" customHeight="1" spans="1:33">
      <c r="A3" s="12" t="s">
        <v>1</v>
      </c>
      <c r="B3" s="13" t="s">
        <v>2</v>
      </c>
      <c r="C3" s="14" t="s">
        <v>3</v>
      </c>
      <c r="D3" s="14" t="s">
        <v>4</v>
      </c>
      <c r="E3" s="12" t="s">
        <v>5</v>
      </c>
      <c r="F3" s="12" t="s">
        <v>6</v>
      </c>
      <c r="H3" s="33">
        <v>1</v>
      </c>
      <c r="I3" s="35" t="s">
        <v>1013</v>
      </c>
      <c r="K3" s="33">
        <v>2</v>
      </c>
      <c r="L3" s="35" t="s">
        <v>1013</v>
      </c>
      <c r="N3" s="33">
        <v>3</v>
      </c>
      <c r="O3" s="35" t="s">
        <v>1013</v>
      </c>
      <c r="Q3" s="33">
        <v>4</v>
      </c>
      <c r="R3" s="35" t="s">
        <v>1014</v>
      </c>
      <c r="T3" s="33">
        <v>5</v>
      </c>
      <c r="U3" s="35" t="s">
        <v>1015</v>
      </c>
      <c r="W3" s="33">
        <v>6</v>
      </c>
      <c r="X3" s="35" t="s">
        <v>1016</v>
      </c>
      <c r="Z3" s="33">
        <v>7</v>
      </c>
      <c r="AA3" s="35" t="s">
        <v>1017</v>
      </c>
      <c r="AC3" s="33">
        <v>8</v>
      </c>
      <c r="AD3" s="35" t="s">
        <v>1016</v>
      </c>
      <c r="AF3" s="33" t="s">
        <v>708</v>
      </c>
      <c r="AG3" s="35" t="s">
        <v>1018</v>
      </c>
    </row>
    <row r="4" s="3" customFormat="1" ht="33" customHeight="1" spans="1:33">
      <c r="A4" s="15">
        <v>1</v>
      </c>
      <c r="B4" s="16" t="s">
        <v>1013</v>
      </c>
      <c r="C4" s="17"/>
      <c r="D4" s="18">
        <v>-100</v>
      </c>
      <c r="E4" s="19" t="s">
        <v>1019</v>
      </c>
      <c r="F4" s="20"/>
      <c r="H4" s="34" t="s">
        <v>52</v>
      </c>
      <c r="I4" s="34" t="s">
        <v>53</v>
      </c>
      <c r="K4" s="34" t="s">
        <v>52</v>
      </c>
      <c r="L4" s="34" t="s">
        <v>53</v>
      </c>
      <c r="N4" s="34" t="s">
        <v>52</v>
      </c>
      <c r="O4" s="34" t="s">
        <v>53</v>
      </c>
      <c r="Q4" s="34" t="s">
        <v>52</v>
      </c>
      <c r="R4" s="34" t="s">
        <v>53</v>
      </c>
      <c r="T4" s="34" t="s">
        <v>52</v>
      </c>
      <c r="U4" s="34" t="s">
        <v>53</v>
      </c>
      <c r="W4" s="34" t="s">
        <v>52</v>
      </c>
      <c r="X4" s="34" t="s">
        <v>53</v>
      </c>
      <c r="Z4" s="34" t="s">
        <v>52</v>
      </c>
      <c r="AA4" s="34" t="s">
        <v>53</v>
      </c>
      <c r="AC4" s="34" t="s">
        <v>52</v>
      </c>
      <c r="AD4" s="34" t="s">
        <v>53</v>
      </c>
      <c r="AF4" s="34" t="s">
        <v>52</v>
      </c>
      <c r="AG4" s="34" t="s">
        <v>53</v>
      </c>
    </row>
    <row r="5" s="3" customFormat="1" ht="40.75" customHeight="1" spans="1:35">
      <c r="A5" s="15">
        <v>2</v>
      </c>
      <c r="B5" s="16" t="s">
        <v>1013</v>
      </c>
      <c r="C5" s="17"/>
      <c r="D5" s="18">
        <v>-70</v>
      </c>
      <c r="E5" s="19" t="s">
        <v>1020</v>
      </c>
      <c r="F5" s="20"/>
      <c r="H5" s="3" t="s">
        <v>339</v>
      </c>
      <c r="I5" s="61">
        <v>-5.92</v>
      </c>
      <c r="K5" s="3" t="s">
        <v>487</v>
      </c>
      <c r="L5" s="3">
        <v>-50</v>
      </c>
      <c r="N5" s="3" t="s">
        <v>491</v>
      </c>
      <c r="O5" s="3">
        <v>-50</v>
      </c>
      <c r="Q5" s="3" t="s">
        <v>101</v>
      </c>
      <c r="R5" s="3">
        <v>-200</v>
      </c>
      <c r="T5" s="3" t="s">
        <v>198</v>
      </c>
      <c r="U5" s="3">
        <v>-20</v>
      </c>
      <c r="W5" s="3" t="s">
        <v>88</v>
      </c>
      <c r="X5" s="3">
        <v>-50</v>
      </c>
      <c r="Z5" s="3" t="s">
        <v>216</v>
      </c>
      <c r="AA5" s="3">
        <v>-50</v>
      </c>
      <c r="AC5" s="3" t="s">
        <v>401</v>
      </c>
      <c r="AD5" s="3">
        <v>-50</v>
      </c>
      <c r="AF5" s="3" t="s">
        <v>1021</v>
      </c>
      <c r="AG5" s="3">
        <v>-5.88</v>
      </c>
      <c r="AI5" s="3" t="str">
        <f>VLOOKUP(AF5,'[3]2024.11（初版）'!$B$3:$I$900,1,0)</f>
        <v>蔡归仓</v>
      </c>
    </row>
    <row r="6" s="3" customFormat="1" ht="40.75" customHeight="1" spans="1:35">
      <c r="A6" s="15">
        <v>3</v>
      </c>
      <c r="B6" s="16" t="s">
        <v>1013</v>
      </c>
      <c r="C6" s="17"/>
      <c r="D6" s="18">
        <v>-80</v>
      </c>
      <c r="E6" s="19" t="s">
        <v>1022</v>
      </c>
      <c r="F6" s="20"/>
      <c r="H6" s="3" t="s">
        <v>190</v>
      </c>
      <c r="I6" s="61">
        <v>-5.88</v>
      </c>
      <c r="K6" s="3" t="s">
        <v>1023</v>
      </c>
      <c r="L6" s="3">
        <v>-20</v>
      </c>
      <c r="N6" s="3" t="s">
        <v>1024</v>
      </c>
      <c r="O6" s="3">
        <v>-30</v>
      </c>
      <c r="Q6" s="3" t="s">
        <v>62</v>
      </c>
      <c r="R6" s="3">
        <v>-50</v>
      </c>
      <c r="T6" s="3" t="s">
        <v>1025</v>
      </c>
      <c r="U6" s="3">
        <v>-20</v>
      </c>
      <c r="X6" s="3">
        <f>SUM(X5:X5)</f>
        <v>-50</v>
      </c>
      <c r="Z6" s="3" t="s">
        <v>1026</v>
      </c>
      <c r="AA6" s="3">
        <v>-50</v>
      </c>
      <c r="AC6" s="3" t="s">
        <v>106</v>
      </c>
      <c r="AD6" s="3">
        <v>-50</v>
      </c>
      <c r="AF6" s="3" t="s">
        <v>68</v>
      </c>
      <c r="AG6" s="3">
        <v>-50</v>
      </c>
      <c r="AI6" s="3" t="str">
        <f>VLOOKUP(AF6,'[3]2024.11（初版）'!$B$3:$I$900,1,0)</f>
        <v>曹蜜</v>
      </c>
    </row>
    <row r="7" s="3" customFormat="1" ht="51" customHeight="1" spans="1:35">
      <c r="A7" s="15">
        <v>4</v>
      </c>
      <c r="B7" s="16" t="s">
        <v>1014</v>
      </c>
      <c r="C7" s="17"/>
      <c r="D7" s="18">
        <v>-400</v>
      </c>
      <c r="E7" s="60" t="s">
        <v>1027</v>
      </c>
      <c r="F7" s="20"/>
      <c r="H7" s="3" t="s">
        <v>521</v>
      </c>
      <c r="I7" s="61">
        <v>-5.88</v>
      </c>
      <c r="L7" s="3">
        <f>SUM(L5:L6)</f>
        <v>-70</v>
      </c>
      <c r="O7" s="3">
        <f>SUM(O5:O6)</f>
        <v>-80</v>
      </c>
      <c r="Q7" s="3" t="s">
        <v>68</v>
      </c>
      <c r="R7" s="3">
        <v>-50</v>
      </c>
      <c r="T7" s="3" t="s">
        <v>194</v>
      </c>
      <c r="U7" s="3">
        <v>-20</v>
      </c>
      <c r="Z7" s="3" t="s">
        <v>106</v>
      </c>
      <c r="AA7" s="3">
        <v>-50</v>
      </c>
      <c r="AD7" s="3">
        <f>SUM(AD5:AD6)</f>
        <v>-100</v>
      </c>
      <c r="AF7" s="3" t="s">
        <v>487</v>
      </c>
      <c r="AG7" s="3">
        <v>-50</v>
      </c>
      <c r="AI7" s="3" t="str">
        <f>VLOOKUP(AF7,'[3]2024.11（初版）'!$B$3:$I$900,1,0)</f>
        <v>陈爱军</v>
      </c>
    </row>
    <row r="8" s="3" customFormat="1" ht="40.75" customHeight="1" spans="1:35">
      <c r="A8" s="15">
        <v>5</v>
      </c>
      <c r="B8" s="16" t="s">
        <v>1015</v>
      </c>
      <c r="C8" s="17"/>
      <c r="D8" s="18">
        <v>-60</v>
      </c>
      <c r="E8" s="19" t="s">
        <v>1028</v>
      </c>
      <c r="F8" s="20"/>
      <c r="H8" s="3" t="s">
        <v>199</v>
      </c>
      <c r="I8" s="61">
        <v>-5.88</v>
      </c>
      <c r="Q8" s="3" t="s">
        <v>95</v>
      </c>
      <c r="R8" s="3">
        <v>-100</v>
      </c>
      <c r="U8" s="3">
        <f>SUM(U5:U7)</f>
        <v>-60</v>
      </c>
      <c r="Z8" s="3" t="s">
        <v>999</v>
      </c>
      <c r="AA8" s="3">
        <v>-50</v>
      </c>
      <c r="AF8" s="3" t="s">
        <v>185</v>
      </c>
      <c r="AG8" s="3">
        <v>-5.88</v>
      </c>
      <c r="AI8" s="3" t="str">
        <f>VLOOKUP(AF8,'[3]2024.11（初版）'!$B$3:$I$900,1,0)</f>
        <v>范文榜</v>
      </c>
    </row>
    <row r="9" s="3" customFormat="1" ht="57" customHeight="1" spans="1:35">
      <c r="A9" s="15">
        <v>6</v>
      </c>
      <c r="B9" s="16" t="s">
        <v>1016</v>
      </c>
      <c r="C9" s="17"/>
      <c r="D9" s="18">
        <v>-50</v>
      </c>
      <c r="E9" s="19" t="s">
        <v>1029</v>
      </c>
      <c r="F9" s="21"/>
      <c r="H9" s="3" t="s">
        <v>195</v>
      </c>
      <c r="I9" s="61">
        <v>-5.88</v>
      </c>
      <c r="R9" s="3">
        <f>SUM(R5:R8)</f>
        <v>-400</v>
      </c>
      <c r="Z9" s="3" t="s">
        <v>108</v>
      </c>
      <c r="AA9" s="3">
        <v>-30</v>
      </c>
      <c r="AF9" s="3" t="s">
        <v>564</v>
      </c>
      <c r="AG9" s="3">
        <v>-5.88</v>
      </c>
      <c r="AI9" s="3" t="str">
        <f>VLOOKUP(AF9,'[3]2024.11（初版）'!$B$3:$I$900,1,0)</f>
        <v>付雄</v>
      </c>
    </row>
    <row r="10" s="3" customFormat="1" ht="40.75" customHeight="1" spans="1:35">
      <c r="A10" s="15">
        <v>7</v>
      </c>
      <c r="B10" s="16" t="s">
        <v>1017</v>
      </c>
      <c r="C10" s="17"/>
      <c r="D10" s="18">
        <v>-230</v>
      </c>
      <c r="E10" s="19" t="s">
        <v>1030</v>
      </c>
      <c r="F10" s="21"/>
      <c r="H10" s="3" t="s">
        <v>205</v>
      </c>
      <c r="I10" s="61">
        <v>-5.88</v>
      </c>
      <c r="AA10" s="3">
        <f>SUM(AA5:AA9)</f>
        <v>-230</v>
      </c>
      <c r="AF10" s="62" t="s">
        <v>999</v>
      </c>
      <c r="AG10" s="3">
        <v>-50</v>
      </c>
      <c r="AI10" s="3" t="e">
        <f>VLOOKUP(AF10,'[3]2024.11（初版）'!$B$3:$I$900,1,0)</f>
        <v>#N/A</v>
      </c>
    </row>
    <row r="11" s="1" customFormat="1" ht="40.75" customHeight="1" spans="1:35">
      <c r="A11" s="15">
        <v>8</v>
      </c>
      <c r="B11" s="16" t="s">
        <v>1016</v>
      </c>
      <c r="C11" s="17"/>
      <c r="D11" s="18">
        <v>-100</v>
      </c>
      <c r="E11" s="19" t="s">
        <v>1031</v>
      </c>
      <c r="F11" s="21"/>
      <c r="H11" s="1" t="s">
        <v>401</v>
      </c>
      <c r="I11" s="61">
        <v>-5.88</v>
      </c>
      <c r="AF11" s="1" t="s">
        <v>195</v>
      </c>
      <c r="AG11" s="1">
        <v>-5.88</v>
      </c>
      <c r="AI11" s="3" t="str">
        <f>VLOOKUP(AF11,'[3]2024.11（初版）'!$B$3:$I$900,1,0)</f>
        <v>霍海涛</v>
      </c>
    </row>
    <row r="12" s="1" customFormat="1" ht="40.75" customHeight="1" spans="1:35">
      <c r="A12" s="15">
        <v>9</v>
      </c>
      <c r="B12" s="16"/>
      <c r="C12" s="17"/>
      <c r="D12" s="18"/>
      <c r="E12" s="19"/>
      <c r="F12" s="21"/>
      <c r="H12" s="1" t="s">
        <v>1021</v>
      </c>
      <c r="I12" s="61">
        <v>-5.88</v>
      </c>
      <c r="AF12" s="1" t="s">
        <v>1032</v>
      </c>
      <c r="AG12" s="1">
        <v>-5.88</v>
      </c>
      <c r="AI12" s="3" t="str">
        <f>VLOOKUP(AF12,'[3]2024.11（初版）'!$B$3:$I$900,1,0)</f>
        <v>康应根</v>
      </c>
    </row>
    <row r="13" s="1" customFormat="1" ht="40.75" customHeight="1" spans="1:35">
      <c r="A13" s="15">
        <v>10</v>
      </c>
      <c r="B13" s="22"/>
      <c r="C13" s="17"/>
      <c r="D13" s="18"/>
      <c r="E13" s="19"/>
      <c r="F13" s="20"/>
      <c r="H13" s="1" t="s">
        <v>1032</v>
      </c>
      <c r="I13" s="61">
        <v>-5.88</v>
      </c>
      <c r="AF13" s="1" t="s">
        <v>402</v>
      </c>
      <c r="AG13" s="1">
        <v>-5.88</v>
      </c>
      <c r="AI13" s="3" t="str">
        <f>VLOOKUP(AF13,'[3]2024.11（初版）'!$B$3:$I$900,1,0)</f>
        <v>李石云</v>
      </c>
    </row>
    <row r="14" s="1" customFormat="1" ht="30" customHeight="1" spans="1:35">
      <c r="A14" s="15">
        <v>11</v>
      </c>
      <c r="B14" s="22"/>
      <c r="C14" s="17"/>
      <c r="D14" s="18"/>
      <c r="E14" s="19"/>
      <c r="F14" s="20"/>
      <c r="H14" s="1" t="s">
        <v>185</v>
      </c>
      <c r="I14" s="61">
        <v>-5.88</v>
      </c>
      <c r="AF14" s="1" t="s">
        <v>88</v>
      </c>
      <c r="AG14" s="1">
        <v>-50</v>
      </c>
      <c r="AI14" s="3" t="str">
        <f>VLOOKUP(AF14,'[3]2024.11（初版）'!$B$3:$I$900,1,0)</f>
        <v>林虎</v>
      </c>
    </row>
    <row r="15" s="1" customFormat="1" ht="28" customHeight="1" spans="1:35">
      <c r="A15" s="23" t="s">
        <v>12</v>
      </c>
      <c r="B15" s="24"/>
      <c r="C15" s="25">
        <f>SUM(C4:C14)</f>
        <v>0</v>
      </c>
      <c r="D15" s="25">
        <f>SUM(D4:D14)</f>
        <v>-1090</v>
      </c>
      <c r="E15" s="26"/>
      <c r="F15" s="26"/>
      <c r="H15" s="1" t="s">
        <v>203</v>
      </c>
      <c r="I15" s="61">
        <v>-5.88</v>
      </c>
      <c r="AF15" s="1" t="s">
        <v>107</v>
      </c>
      <c r="AG15" s="1">
        <v>-5.88</v>
      </c>
      <c r="AI15" s="3" t="str">
        <f>VLOOKUP(AF15,'[3]2024.11（初版）'!$B$3:$I$900,1,0)</f>
        <v>刘辉兵</v>
      </c>
    </row>
    <row r="16" s="1" customFormat="1" ht="27" customHeight="1" spans="1:35">
      <c r="A16" s="2"/>
      <c r="B16" s="27"/>
      <c r="C16" s="28"/>
      <c r="D16" s="28"/>
      <c r="E16" s="29"/>
      <c r="F16" s="3"/>
      <c r="H16" s="1" t="s">
        <v>107</v>
      </c>
      <c r="I16" s="61">
        <v>-5.88</v>
      </c>
      <c r="AF16" s="1" t="s">
        <v>62</v>
      </c>
      <c r="AG16" s="1">
        <v>-50</v>
      </c>
      <c r="AI16" s="3" t="str">
        <f>VLOOKUP(AF16,'[3]2024.11（初版）'!$B$3:$I$900,1,0)</f>
        <v>刘文向</v>
      </c>
    </row>
    <row r="17" s="1" customFormat="1" ht="27" customHeight="1" spans="1:35">
      <c r="A17" s="5"/>
      <c r="B17" s="6"/>
      <c r="C17" s="30" t="s">
        <v>13</v>
      </c>
      <c r="D17" s="30" t="s">
        <v>242</v>
      </c>
      <c r="E17" s="31" t="s">
        <v>355</v>
      </c>
      <c r="F17" s="30" t="s">
        <v>16</v>
      </c>
      <c r="H17" s="1" t="s">
        <v>103</v>
      </c>
      <c r="I17" s="61">
        <v>-5.88</v>
      </c>
      <c r="AF17" s="1" t="s">
        <v>106</v>
      </c>
      <c r="AG17" s="1">
        <v>-100</v>
      </c>
      <c r="AI17" s="3" t="str">
        <f>VLOOKUP(AF17,'[3]2024.11（初版）'!$B$3:$I$900,1,0)</f>
        <v>刘志平</v>
      </c>
    </row>
    <row r="18" s="1" customFormat="1" ht="27" customHeight="1" spans="1:35">
      <c r="A18" s="5"/>
      <c r="B18" s="6"/>
      <c r="C18" s="32">
        <f>C15+D15</f>
        <v>-1090</v>
      </c>
      <c r="D18" s="7"/>
      <c r="H18" s="1" t="s">
        <v>402</v>
      </c>
      <c r="I18" s="61">
        <v>-5.88</v>
      </c>
      <c r="AF18" s="1" t="s">
        <v>108</v>
      </c>
      <c r="AG18" s="1">
        <v>-30</v>
      </c>
      <c r="AI18" s="3" t="str">
        <f>VLOOKUP(AF18,'[3]2024.11（初版）'!$B$3:$I$900,1,0)</f>
        <v>罗亚南</v>
      </c>
    </row>
    <row r="19" s="1" customFormat="1" ht="27" customHeight="1" spans="1:35">
      <c r="A19" s="5"/>
      <c r="B19" s="6"/>
      <c r="C19" s="7"/>
      <c r="D19" s="7"/>
      <c r="H19" s="1" t="s">
        <v>518</v>
      </c>
      <c r="I19" s="61">
        <v>-5.88</v>
      </c>
      <c r="AF19" s="36" t="s">
        <v>1033</v>
      </c>
      <c r="AG19" s="1">
        <v>-30</v>
      </c>
      <c r="AI19" s="3" t="e">
        <f>VLOOKUP(AF19,'[3]2024.11（初版）'!$B$3:$I$900,1,0)</f>
        <v>#N/A</v>
      </c>
    </row>
    <row r="20" s="1" customFormat="1" ht="27" customHeight="1" spans="1:35">
      <c r="A20" s="5"/>
      <c r="B20" s="6"/>
      <c r="C20" s="7"/>
      <c r="D20" s="7"/>
      <c r="H20" s="1" t="s">
        <v>564</v>
      </c>
      <c r="I20" s="61">
        <v>-5.88</v>
      </c>
      <c r="AF20" s="1" t="s">
        <v>95</v>
      </c>
      <c r="AG20" s="1">
        <v>-100</v>
      </c>
      <c r="AI20" s="3" t="str">
        <f>VLOOKUP(AF20,'[3]2024.11（初版）'!$B$3:$I$900,1,0)</f>
        <v>欧响亮</v>
      </c>
    </row>
    <row r="21" s="1" customFormat="1" ht="27" customHeight="1" spans="1:35">
      <c r="A21" s="5"/>
      <c r="B21" s="6"/>
      <c r="C21" s="7"/>
      <c r="D21" s="7"/>
      <c r="H21" s="1" t="s">
        <v>207</v>
      </c>
      <c r="I21" s="61">
        <v>-5.88</v>
      </c>
      <c r="AF21" s="1" t="s">
        <v>401</v>
      </c>
      <c r="AG21" s="1">
        <v>-55.88</v>
      </c>
      <c r="AI21" s="3" t="str">
        <f>VLOOKUP(AF21,'[3]2024.11（初版）'!$B$3:$I$900,1,0)</f>
        <v>彭光宏</v>
      </c>
    </row>
    <row r="22" s="1" customFormat="1" ht="27" customHeight="1" spans="1:35">
      <c r="A22" s="5"/>
      <c r="B22" s="6"/>
      <c r="C22" s="7"/>
      <c r="D22" s="7"/>
      <c r="AF22" s="1" t="s">
        <v>207</v>
      </c>
      <c r="AG22" s="1">
        <v>-5.88</v>
      </c>
      <c r="AI22" s="3" t="str">
        <f>VLOOKUP(AF22,'[3]2024.11（初版）'!$B$3:$I$900,1,0)</f>
        <v>彭孜刚</v>
      </c>
    </row>
    <row r="23" s="1" customFormat="1" ht="27" customHeight="1" spans="1:35">
      <c r="A23" s="5"/>
      <c r="B23" s="6"/>
      <c r="C23" s="7"/>
      <c r="D23" s="7"/>
      <c r="AF23" s="1" t="s">
        <v>199</v>
      </c>
      <c r="AG23" s="1">
        <v>-5.88</v>
      </c>
      <c r="AI23" s="3" t="str">
        <f>VLOOKUP(AF23,'[3]2024.11（初版）'!$B$3:$I$900,1,0)</f>
        <v>谭刚</v>
      </c>
    </row>
    <row r="24" s="1" customFormat="1" ht="27" customHeight="1" spans="1:35">
      <c r="A24" s="5"/>
      <c r="B24" s="6"/>
      <c r="C24" s="7"/>
      <c r="D24" s="7"/>
      <c r="AF24" s="37" t="s">
        <v>1034</v>
      </c>
      <c r="AG24" s="1">
        <v>-50</v>
      </c>
      <c r="AI24" s="3" t="e">
        <f>VLOOKUP(AF24,'[3]2024.11（初版）'!$B$3:$I$900,1,0)</f>
        <v>#N/A</v>
      </c>
    </row>
    <row r="25" s="1" customFormat="1" ht="27" customHeight="1" spans="1:35">
      <c r="A25" s="5"/>
      <c r="B25" s="6"/>
      <c r="C25" s="7"/>
      <c r="D25" s="7"/>
      <c r="AF25" s="37" t="s">
        <v>1023</v>
      </c>
      <c r="AG25" s="1">
        <v>-20</v>
      </c>
      <c r="AI25" s="3" t="e">
        <f>VLOOKUP(AF25,'[3]2024.11（初版）'!$B$3:$I$900,1,0)</f>
        <v>#N/A</v>
      </c>
    </row>
    <row r="26" s="1" customFormat="1" spans="1:35">
      <c r="A26" s="5"/>
      <c r="B26" s="6"/>
      <c r="C26" s="7"/>
      <c r="D26" s="7"/>
      <c r="AF26" s="1" t="s">
        <v>194</v>
      </c>
      <c r="AG26" s="1">
        <v>-20</v>
      </c>
      <c r="AI26" s="3" t="str">
        <f>VLOOKUP(AF26,'[3]2024.11（初版）'!$B$3:$I$900,1,0)</f>
        <v>吴国秋</v>
      </c>
    </row>
    <row r="27" s="1" customFormat="1" spans="1:35">
      <c r="A27" s="5"/>
      <c r="B27" s="6"/>
      <c r="C27" s="7"/>
      <c r="D27" s="7"/>
      <c r="AF27" s="1" t="s">
        <v>103</v>
      </c>
      <c r="AG27" s="1">
        <v>-5.88</v>
      </c>
      <c r="AI27" s="3" t="str">
        <f>VLOOKUP(AF27,'[3]2024.11（初版）'!$B$3:$I$900,1,0)</f>
        <v>吴进军</v>
      </c>
    </row>
    <row r="28" s="1" customFormat="1" spans="1:35">
      <c r="A28" s="5"/>
      <c r="B28" s="6"/>
      <c r="C28" s="7"/>
      <c r="D28" s="7"/>
      <c r="AF28" s="1" t="s">
        <v>518</v>
      </c>
      <c r="AG28" s="1">
        <v>-5.88</v>
      </c>
      <c r="AI28" s="3" t="str">
        <f>VLOOKUP(AF28,'[3]2024.11（初版）'!$B$3:$I$900,1,0)</f>
        <v>吴朗</v>
      </c>
    </row>
    <row r="29" s="1" customFormat="1" spans="1:35">
      <c r="A29" s="5"/>
      <c r="B29" s="6"/>
      <c r="C29" s="7"/>
      <c r="D29" s="7"/>
      <c r="AF29" s="1" t="s">
        <v>203</v>
      </c>
      <c r="AG29" s="1">
        <v>-5.88</v>
      </c>
      <c r="AI29" s="3" t="str">
        <f>VLOOKUP(AF29,'[3]2024.11（初版）'!$B$3:$I$900,1,0)</f>
        <v>伍志强</v>
      </c>
    </row>
    <row r="30" s="1" customFormat="1" spans="1:35">
      <c r="A30" s="5"/>
      <c r="B30" s="6"/>
      <c r="C30" s="7"/>
      <c r="D30" s="7"/>
      <c r="AF30" s="1" t="s">
        <v>491</v>
      </c>
      <c r="AG30" s="1">
        <v>-50</v>
      </c>
      <c r="AI30" s="3" t="str">
        <f>VLOOKUP(AF30,'[3]2024.11（初版）'!$B$3:$I$900,1,0)</f>
        <v>肖春菊</v>
      </c>
    </row>
    <row r="31" s="1" customFormat="1" spans="1:35">
      <c r="A31" s="5"/>
      <c r="B31" s="6"/>
      <c r="C31" s="7"/>
      <c r="D31" s="7"/>
      <c r="AF31" s="1" t="s">
        <v>101</v>
      </c>
      <c r="AG31" s="1">
        <v>-200</v>
      </c>
      <c r="AI31" s="3" t="str">
        <f>VLOOKUP(AF31,'[3]2024.11（初版）'!$B$3:$I$900,1,0)</f>
        <v>殷胜</v>
      </c>
    </row>
    <row r="32" s="1" customFormat="1" spans="1:35">
      <c r="A32" s="5"/>
      <c r="B32" s="6"/>
      <c r="C32" s="7"/>
      <c r="D32" s="7"/>
      <c r="AF32" s="36" t="s">
        <v>1035</v>
      </c>
      <c r="AG32" s="1">
        <v>-50</v>
      </c>
      <c r="AI32" s="3" t="e">
        <f>VLOOKUP(AF32,'[3]2024.11（初版）'!$B$3:$I$900,1,0)</f>
        <v>#N/A</v>
      </c>
    </row>
    <row r="33" s="1" customFormat="1" spans="1:35">
      <c r="A33" s="5"/>
      <c r="B33" s="6"/>
      <c r="C33" s="7"/>
      <c r="D33" s="7"/>
      <c r="AF33" s="1" t="s">
        <v>339</v>
      </c>
      <c r="AG33" s="1">
        <v>-5.92</v>
      </c>
      <c r="AI33" s="3" t="str">
        <f>VLOOKUP(AF33,'[3]2024.11（初版）'!$B$3:$I$900,1,0)</f>
        <v>雍期望</v>
      </c>
    </row>
    <row r="34" s="1" customFormat="1" spans="1:35">
      <c r="A34" s="5"/>
      <c r="B34" s="6"/>
      <c r="C34" s="7"/>
      <c r="D34" s="7"/>
      <c r="AF34" s="1" t="s">
        <v>198</v>
      </c>
      <c r="AG34" s="1">
        <v>-20</v>
      </c>
      <c r="AI34" s="3" t="str">
        <f>VLOOKUP(AF34,'[3]2024.11（初版）'!$B$3:$I$900,1,0)</f>
        <v>张迪辉</v>
      </c>
    </row>
    <row r="35" s="1" customFormat="1" spans="1:35">
      <c r="A35" s="5"/>
      <c r="B35" s="6"/>
      <c r="C35" s="7"/>
      <c r="D35" s="7"/>
      <c r="AF35" s="1" t="s">
        <v>521</v>
      </c>
      <c r="AG35" s="1">
        <v>-5.88</v>
      </c>
      <c r="AI35" s="3" t="str">
        <f>VLOOKUP(AF35,'[3]2024.11（初版）'!$B$3:$I$900,1,0)</f>
        <v>张周</v>
      </c>
    </row>
    <row r="36" s="4" customFormat="1" spans="1:16311">
      <c r="A36" s="5"/>
      <c r="B36" s="6"/>
      <c r="C36" s="7"/>
      <c r="D36" s="7"/>
      <c r="E36" s="1"/>
      <c r="F36" s="1"/>
      <c r="AF36" s="63" t="s">
        <v>1036</v>
      </c>
      <c r="AG36" s="4">
        <v>-20</v>
      </c>
      <c r="AI36" s="3" t="e">
        <f>VLOOKUP(AF36,'[3]2024.11（初版）'!$B$3:$I$900,1,0)</f>
        <v>#N/A</v>
      </c>
      <c r="XCA36"/>
      <c r="XCB36"/>
      <c r="XCC36"/>
      <c r="XCD36" s="1"/>
      <c r="XCE36" s="1"/>
      <c r="XCF36" s="1"/>
      <c r="XCG36" s="1"/>
      <c r="XCH36" s="1"/>
      <c r="XCI36" s="1"/>
    </row>
    <row r="37" s="4" customFormat="1" spans="1:16311">
      <c r="A37" s="5"/>
      <c r="B37" s="6"/>
      <c r="C37" s="7"/>
      <c r="D37" s="7"/>
      <c r="E37" s="1"/>
      <c r="F37" s="1"/>
      <c r="AF37" s="4" t="s">
        <v>205</v>
      </c>
      <c r="AG37" s="4">
        <v>-5.88</v>
      </c>
      <c r="AI37" s="3" t="str">
        <f>VLOOKUP(AF37,'[3]2024.11（初版）'!$B$3:$I$900,1,0)</f>
        <v>邹明旺</v>
      </c>
      <c r="XCA37"/>
      <c r="XCB37"/>
      <c r="XCC37"/>
      <c r="XCD37" s="1"/>
      <c r="XCE37" s="1"/>
      <c r="XCF37" s="1"/>
      <c r="XCG37" s="1"/>
      <c r="XCH37" s="1"/>
      <c r="XCI37" s="1"/>
    </row>
    <row r="38" s="4" customFormat="1" spans="1:16311">
      <c r="A38" s="5"/>
      <c r="B38" s="6"/>
      <c r="C38" s="7"/>
      <c r="D38" s="7"/>
      <c r="E38" s="1"/>
      <c r="F38" s="1"/>
      <c r="AF38" s="4" t="s">
        <v>190</v>
      </c>
      <c r="AG38" s="4">
        <v>-5.88</v>
      </c>
      <c r="AI38" s="3" t="str">
        <f>VLOOKUP(AF38,'[3]2024.11（初版）'!$B$3:$I$900,1,0)</f>
        <v>邹文祥</v>
      </c>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AG40" s="4">
        <f>SUM(AG5:AG39)</f>
        <v>-1090</v>
      </c>
      <c r="XCA40"/>
      <c r="XCB40"/>
      <c r="XCC40"/>
      <c r="XCD40" s="1"/>
      <c r="XCE40" s="1"/>
      <c r="XCF40" s="1"/>
      <c r="XCG40" s="1"/>
      <c r="XCH40" s="1"/>
      <c r="XCI40" s="1"/>
    </row>
    <row r="41" s="4" customFormat="1" spans="1:16311">
      <c r="A41" s="5"/>
      <c r="B41" s="6"/>
      <c r="C41" s="7"/>
      <c r="D41" s="7"/>
      <c r="E41" s="1"/>
      <c r="F41" s="1"/>
      <c r="AH41" s="4">
        <v>-50</v>
      </c>
      <c r="AI41" s="4" t="s">
        <v>484</v>
      </c>
      <c r="XCA41"/>
      <c r="XCB41"/>
      <c r="XCC41"/>
      <c r="XCD41" s="1"/>
      <c r="XCE41" s="1"/>
      <c r="XCF41" s="1"/>
      <c r="XCG41" s="1"/>
      <c r="XCH41" s="1"/>
      <c r="XCI41" s="1"/>
    </row>
    <row r="42" s="4" customFormat="1" spans="1:16311">
      <c r="A42" s="5"/>
      <c r="B42" s="6"/>
      <c r="C42" s="7"/>
      <c r="D42" s="7"/>
      <c r="E42" s="1"/>
      <c r="F42" s="1"/>
      <c r="AH42" s="4">
        <v>-770</v>
      </c>
      <c r="AI42" s="4" t="s">
        <v>368</v>
      </c>
      <c r="XCA42"/>
      <c r="XCB42"/>
      <c r="XCC42"/>
      <c r="XCD42" s="1"/>
      <c r="XCE42" s="1"/>
      <c r="XCF42" s="1"/>
      <c r="XCG42" s="1"/>
      <c r="XCH42" s="1"/>
      <c r="XCI42" s="1"/>
    </row>
    <row r="43" s="4" customFormat="1" spans="1:16311">
      <c r="A43" s="5"/>
      <c r="B43" s="6"/>
      <c r="C43" s="7"/>
      <c r="D43" s="7"/>
      <c r="E43" s="1"/>
      <c r="F43" s="1"/>
      <c r="AH43" s="4">
        <v>-50</v>
      </c>
      <c r="AI43" s="4" t="s">
        <v>596</v>
      </c>
      <c r="XCA43"/>
      <c r="XCB43"/>
      <c r="XCC43"/>
      <c r="XCD43" s="1"/>
      <c r="XCE43" s="1"/>
      <c r="XCF43" s="1"/>
      <c r="XCG43" s="1"/>
      <c r="XCH43" s="1"/>
      <c r="XCI43" s="1"/>
    </row>
    <row r="44" s="4" customFormat="1" spans="1:16311">
      <c r="A44" s="5"/>
      <c r="B44" s="6"/>
      <c r="C44" s="7"/>
      <c r="D44" s="7"/>
      <c r="E44" s="1"/>
      <c r="F44" s="1"/>
      <c r="AH44" s="4">
        <v>-220</v>
      </c>
      <c r="AI44" s="4" t="s">
        <v>1010</v>
      </c>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AH46" s="4">
        <f>AG40-AH41-AH42-AH43-AH44</f>
        <v>-5.6843418860808e-13</v>
      </c>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autoFilter ref="AF4:AI38">
    <extLst/>
  </autoFilter>
  <mergeCells count="3">
    <mergeCell ref="A1:F1"/>
    <mergeCell ref="A2:F2"/>
    <mergeCell ref="A15:B15"/>
  </mergeCells>
  <pageMargins left="0.75" right="0.75" top="1" bottom="1" header="0.5" footer="0.5"/>
  <pageSetup paperSize="9" orientation="portrait"/>
  <headerFooter/>
  <drawing r:id="rId2"/>
  <legacyDrawing r:id="rId3"/>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workbookViewId="0">
      <pane xSplit="2" ySplit="3" topLeftCell="L85" activePane="bottomRight" state="frozen"/>
      <selection/>
      <selection pane="topRight"/>
      <selection pane="bottomLeft"/>
      <selection pane="bottomRight" activeCell="R92" sqref="R92:S95"/>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3.75" style="1" customWidth="1"/>
    <col min="8" max="8" width="9" style="1"/>
    <col min="9" max="9" width="13.75" style="1"/>
    <col min="10" max="10" width="4.75" style="1" customWidth="1"/>
    <col min="11" max="12" width="9" style="1"/>
    <col min="13" max="13" width="4.5" style="1" customWidth="1"/>
    <col min="14" max="17" width="9" style="1"/>
    <col min="18" max="18" width="12.625" style="1"/>
    <col min="19" max="16302" width="9" style="1"/>
    <col min="16306" max="16384" width="9" style="1"/>
  </cols>
  <sheetData>
    <row r="1" s="1" customFormat="1" ht="17" customHeight="1" spans="1:6">
      <c r="A1" s="7"/>
      <c r="B1" s="8"/>
      <c r="C1" s="7"/>
      <c r="D1" s="7"/>
      <c r="E1" s="7"/>
      <c r="F1" s="7"/>
    </row>
    <row r="2" s="1" customFormat="1" ht="39.15" customHeight="1" spans="1:6">
      <c r="A2" s="9" t="s">
        <v>1037</v>
      </c>
      <c r="B2" s="10"/>
      <c r="C2" s="11"/>
      <c r="D2" s="11"/>
      <c r="E2" s="11"/>
      <c r="F2" s="11"/>
    </row>
    <row r="3" s="2" customFormat="1" ht="28.75" customHeight="1" spans="1:18">
      <c r="A3" s="12" t="s">
        <v>1</v>
      </c>
      <c r="B3" s="13" t="s">
        <v>2</v>
      </c>
      <c r="C3" s="14" t="s">
        <v>3</v>
      </c>
      <c r="D3" s="14" t="s">
        <v>4</v>
      </c>
      <c r="E3" s="12" t="s">
        <v>5</v>
      </c>
      <c r="F3" s="12" t="s">
        <v>6</v>
      </c>
      <c r="H3" s="33">
        <v>1</v>
      </c>
      <c r="I3" s="35" t="s">
        <v>1038</v>
      </c>
      <c r="K3" s="33">
        <v>2</v>
      </c>
      <c r="L3" s="35" t="s">
        <v>1039</v>
      </c>
      <c r="N3" s="33">
        <v>3</v>
      </c>
      <c r="O3" s="35" t="s">
        <v>1039</v>
      </c>
      <c r="Q3" s="41" t="s">
        <v>920</v>
      </c>
      <c r="R3" s="2" t="s">
        <v>1040</v>
      </c>
    </row>
    <row r="4" s="3" customFormat="1" ht="33" customHeight="1" spans="1:18">
      <c r="A4" s="15">
        <v>1</v>
      </c>
      <c r="B4" s="16" t="s">
        <v>1038</v>
      </c>
      <c r="C4" s="17"/>
      <c r="D4" s="18">
        <v>-220</v>
      </c>
      <c r="E4" s="19" t="s">
        <v>1041</v>
      </c>
      <c r="F4" s="20"/>
      <c r="H4" s="34" t="s">
        <v>52</v>
      </c>
      <c r="I4" s="34" t="s">
        <v>53</v>
      </c>
      <c r="K4" s="34" t="s">
        <v>52</v>
      </c>
      <c r="L4" s="34" t="s">
        <v>53</v>
      </c>
      <c r="N4" s="34" t="s">
        <v>52</v>
      </c>
      <c r="O4" s="34" t="s">
        <v>53</v>
      </c>
      <c r="Q4" s="34" t="s">
        <v>52</v>
      </c>
      <c r="R4" s="34" t="s">
        <v>53</v>
      </c>
    </row>
    <row r="5" s="3" customFormat="1" ht="40.75" customHeight="1" spans="1:18">
      <c r="A5" s="15">
        <v>2</v>
      </c>
      <c r="B5" s="16" t="s">
        <v>1039</v>
      </c>
      <c r="C5" s="17"/>
      <c r="D5" s="18">
        <v>-100</v>
      </c>
      <c r="E5" s="19" t="s">
        <v>1042</v>
      </c>
      <c r="F5" s="20"/>
      <c r="H5" s="3" t="s">
        <v>1043</v>
      </c>
      <c r="I5" s="3">
        <v>-10</v>
      </c>
      <c r="K5" s="3" t="s">
        <v>431</v>
      </c>
      <c r="L5" s="3">
        <v>-100</v>
      </c>
      <c r="N5" s="3" t="s">
        <v>270</v>
      </c>
      <c r="O5" s="3">
        <v>400</v>
      </c>
      <c r="Q5" t="s">
        <v>1021</v>
      </c>
      <c r="R5">
        <v>198.42</v>
      </c>
    </row>
    <row r="6" s="3" customFormat="1" ht="40.75" customHeight="1" spans="1:18">
      <c r="A6" s="15">
        <v>3</v>
      </c>
      <c r="B6" s="16" t="s">
        <v>1044</v>
      </c>
      <c r="C6" s="17">
        <v>4250</v>
      </c>
      <c r="D6" s="18"/>
      <c r="E6" s="19" t="s">
        <v>1045</v>
      </c>
      <c r="F6" s="20"/>
      <c r="H6" s="3" t="s">
        <v>261</v>
      </c>
      <c r="I6" s="3">
        <v>-10</v>
      </c>
      <c r="L6" s="3">
        <f>SUM(L5:L5)</f>
        <v>-100</v>
      </c>
      <c r="N6" s="3" t="s">
        <v>62</v>
      </c>
      <c r="O6" s="3">
        <v>400</v>
      </c>
      <c r="Q6" t="s">
        <v>319</v>
      </c>
      <c r="R6">
        <v>-2.27</v>
      </c>
    </row>
    <row r="7" s="3" customFormat="1" ht="54" customHeight="1" spans="1:18">
      <c r="A7" s="15">
        <v>4</v>
      </c>
      <c r="B7" s="16"/>
      <c r="C7" s="17"/>
      <c r="D7" s="18"/>
      <c r="E7" s="19"/>
      <c r="F7" s="20"/>
      <c r="H7" s="3" t="s">
        <v>272</v>
      </c>
      <c r="I7" s="3">
        <v>-10</v>
      </c>
      <c r="N7" s="3" t="s">
        <v>271</v>
      </c>
      <c r="O7" s="3">
        <v>400</v>
      </c>
      <c r="Q7" t="s">
        <v>462</v>
      </c>
      <c r="R7">
        <v>-2.5</v>
      </c>
    </row>
    <row r="8" s="3" customFormat="1" ht="40.75" customHeight="1" spans="1:18">
      <c r="A8" s="15">
        <v>5</v>
      </c>
      <c r="B8" s="16"/>
      <c r="C8" s="17"/>
      <c r="D8" s="18"/>
      <c r="E8" s="19"/>
      <c r="F8" s="20"/>
      <c r="H8" s="3" t="s">
        <v>1046</v>
      </c>
      <c r="I8" s="3">
        <v>-30</v>
      </c>
      <c r="N8" s="3" t="s">
        <v>77</v>
      </c>
      <c r="O8" s="3">
        <v>400</v>
      </c>
      <c r="Q8" t="s">
        <v>731</v>
      </c>
      <c r="R8">
        <v>-2.27</v>
      </c>
    </row>
    <row r="9" s="3" customFormat="1" ht="57" customHeight="1" spans="1:18">
      <c r="A9" s="15">
        <v>6</v>
      </c>
      <c r="B9" s="16"/>
      <c r="C9" s="17"/>
      <c r="D9" s="18"/>
      <c r="E9" s="19"/>
      <c r="F9" s="21"/>
      <c r="H9" s="3" t="s">
        <v>1047</v>
      </c>
      <c r="I9" s="3">
        <v>-10</v>
      </c>
      <c r="N9" s="3" t="s">
        <v>78</v>
      </c>
      <c r="O9" s="3">
        <v>400</v>
      </c>
      <c r="Q9" t="s">
        <v>1048</v>
      </c>
      <c r="R9">
        <v>-1.58</v>
      </c>
    </row>
    <row r="10" s="3" customFormat="1" ht="40.75" customHeight="1" spans="1:18">
      <c r="A10" s="15">
        <v>7</v>
      </c>
      <c r="B10" s="16"/>
      <c r="C10" s="17"/>
      <c r="D10" s="18"/>
      <c r="E10" s="19"/>
      <c r="F10" s="21"/>
      <c r="H10" s="3" t="s">
        <v>477</v>
      </c>
      <c r="I10" s="3">
        <v>-50</v>
      </c>
      <c r="N10" s="3" t="s">
        <v>1049</v>
      </c>
      <c r="O10" s="3">
        <v>200</v>
      </c>
      <c r="Q10" t="s">
        <v>487</v>
      </c>
      <c r="R10">
        <v>-2.5</v>
      </c>
    </row>
    <row r="11" s="1" customFormat="1" ht="40.75" customHeight="1" spans="1:18">
      <c r="A11" s="15">
        <v>8</v>
      </c>
      <c r="B11" s="16"/>
      <c r="C11" s="17"/>
      <c r="D11" s="18"/>
      <c r="E11" s="19"/>
      <c r="F11" s="21"/>
      <c r="H11" s="1" t="s">
        <v>413</v>
      </c>
      <c r="I11" s="1">
        <v>-30</v>
      </c>
      <c r="N11" s="1" t="s">
        <v>1050</v>
      </c>
      <c r="O11" s="1">
        <v>200</v>
      </c>
      <c r="Q11" t="s">
        <v>1043</v>
      </c>
      <c r="R11">
        <v>-10</v>
      </c>
    </row>
    <row r="12" s="1" customFormat="1" ht="40.75" customHeight="1" spans="1:18">
      <c r="A12" s="15">
        <v>9</v>
      </c>
      <c r="B12" s="16"/>
      <c r="C12" s="17"/>
      <c r="D12" s="18"/>
      <c r="E12" s="19"/>
      <c r="F12" s="21"/>
      <c r="H12" s="1" t="s">
        <v>412</v>
      </c>
      <c r="I12" s="1">
        <v>-70</v>
      </c>
      <c r="N12" s="1" t="s">
        <v>634</v>
      </c>
      <c r="O12" s="1">
        <v>100</v>
      </c>
      <c r="Q12" t="s">
        <v>734</v>
      </c>
      <c r="R12">
        <v>-2.27</v>
      </c>
    </row>
    <row r="13" s="1" customFormat="1" ht="40.75" customHeight="1" spans="1:18">
      <c r="A13" s="15">
        <v>10</v>
      </c>
      <c r="B13" s="22"/>
      <c r="C13" s="17"/>
      <c r="D13" s="18"/>
      <c r="E13" s="19"/>
      <c r="F13" s="20"/>
      <c r="I13" s="1">
        <f>SUM(I5:I12)</f>
        <v>-220</v>
      </c>
      <c r="N13" s="1" t="s">
        <v>246</v>
      </c>
      <c r="O13" s="1">
        <v>200</v>
      </c>
      <c r="Q13" t="s">
        <v>881</v>
      </c>
      <c r="R13">
        <v>200</v>
      </c>
    </row>
    <row r="14" s="1" customFormat="1" ht="30" customHeight="1" spans="1:18">
      <c r="A14" s="15">
        <v>11</v>
      </c>
      <c r="B14" s="22"/>
      <c r="C14" s="17"/>
      <c r="D14" s="18"/>
      <c r="E14" s="19"/>
      <c r="F14" s="20"/>
      <c r="H14" s="47" t="s">
        <v>339</v>
      </c>
      <c r="I14" s="1">
        <f>-30+1.58*18</f>
        <v>-1.56</v>
      </c>
      <c r="N14" s="1" t="s">
        <v>203</v>
      </c>
      <c r="O14" s="1">
        <v>200</v>
      </c>
      <c r="Q14" t="s">
        <v>1051</v>
      </c>
      <c r="R14">
        <v>-2.5</v>
      </c>
    </row>
    <row r="15" s="1" customFormat="1" ht="28" customHeight="1" spans="1:18">
      <c r="A15" s="23" t="s">
        <v>12</v>
      </c>
      <c r="B15" s="24"/>
      <c r="C15" s="25">
        <f>SUM(C4:C14)</f>
        <v>4250</v>
      </c>
      <c r="D15" s="25">
        <f>SUM(D4:D14)</f>
        <v>-320</v>
      </c>
      <c r="E15" s="26"/>
      <c r="F15" s="26"/>
      <c r="H15" s="47" t="s">
        <v>190</v>
      </c>
      <c r="I15" s="1">
        <v>-1.58</v>
      </c>
      <c r="N15" s="1" t="s">
        <v>564</v>
      </c>
      <c r="O15" s="1">
        <v>200</v>
      </c>
      <c r="Q15" t="s">
        <v>479</v>
      </c>
      <c r="R15">
        <v>-2.5</v>
      </c>
    </row>
    <row r="16" s="1" customFormat="1" ht="27" customHeight="1" spans="1:18">
      <c r="A16" s="2"/>
      <c r="B16" s="27"/>
      <c r="C16" s="28"/>
      <c r="D16" s="28"/>
      <c r="E16" s="29"/>
      <c r="F16" s="3"/>
      <c r="H16" s="47" t="s">
        <v>521</v>
      </c>
      <c r="I16" s="1">
        <v>-1.58</v>
      </c>
      <c r="N16" s="1" t="s">
        <v>1052</v>
      </c>
      <c r="O16" s="1">
        <v>150</v>
      </c>
      <c r="Q16" t="s">
        <v>76</v>
      </c>
      <c r="R16">
        <v>-2.27</v>
      </c>
    </row>
    <row r="17" s="1" customFormat="1" ht="27" customHeight="1" spans="1:18">
      <c r="A17" s="5"/>
      <c r="B17" s="6"/>
      <c r="C17" s="30" t="s">
        <v>13</v>
      </c>
      <c r="D17" s="30" t="s">
        <v>242</v>
      </c>
      <c r="E17" s="31" t="s">
        <v>1053</v>
      </c>
      <c r="F17" s="30" t="s">
        <v>16</v>
      </c>
      <c r="H17" s="47" t="s">
        <v>195</v>
      </c>
      <c r="I17" s="1">
        <v>-1.58</v>
      </c>
      <c r="N17" s="1" t="s">
        <v>185</v>
      </c>
      <c r="O17" s="1">
        <v>200</v>
      </c>
      <c r="Q17" t="s">
        <v>1054</v>
      </c>
      <c r="R17">
        <v>-2.5</v>
      </c>
    </row>
    <row r="18" s="1" customFormat="1" ht="27" customHeight="1" spans="1:18">
      <c r="A18" s="5"/>
      <c r="B18" s="6"/>
      <c r="C18" s="32">
        <f>C15+D15</f>
        <v>3930</v>
      </c>
      <c r="D18" s="7"/>
      <c r="H18" s="47" t="s">
        <v>199</v>
      </c>
      <c r="I18" s="1">
        <v>-1.58</v>
      </c>
      <c r="N18" s="1" t="s">
        <v>1021</v>
      </c>
      <c r="O18" s="1">
        <v>200</v>
      </c>
      <c r="Q18" t="s">
        <v>1055</v>
      </c>
      <c r="R18">
        <v>-2.5</v>
      </c>
    </row>
    <row r="19" s="1" customFormat="1" ht="27" customHeight="1" spans="1:18">
      <c r="A19" s="5"/>
      <c r="B19" s="6"/>
      <c r="C19" s="7"/>
      <c r="D19" s="7"/>
      <c r="H19" s="48" t="s">
        <v>401</v>
      </c>
      <c r="I19" s="1">
        <v>-1.58</v>
      </c>
      <c r="N19" s="1" t="s">
        <v>205</v>
      </c>
      <c r="O19" s="1">
        <v>100</v>
      </c>
      <c r="Q19" t="s">
        <v>185</v>
      </c>
      <c r="R19">
        <v>198.42</v>
      </c>
    </row>
    <row r="20" s="1" customFormat="1" ht="27" customHeight="1" spans="1:18">
      <c r="A20" s="5"/>
      <c r="B20" s="6"/>
      <c r="C20" s="7"/>
      <c r="D20" s="7"/>
      <c r="H20" s="47" t="s">
        <v>205</v>
      </c>
      <c r="I20" s="1">
        <v>-1.58</v>
      </c>
      <c r="N20" s="1" t="s">
        <v>401</v>
      </c>
      <c r="O20" s="1">
        <v>100</v>
      </c>
      <c r="Q20" t="s">
        <v>564</v>
      </c>
      <c r="R20">
        <v>198.42</v>
      </c>
    </row>
    <row r="21" s="1" customFormat="1" ht="27" customHeight="1" spans="1:18">
      <c r="A21" s="5"/>
      <c r="B21" s="6"/>
      <c r="C21" s="7"/>
      <c r="D21" s="7"/>
      <c r="H21" s="47" t="s">
        <v>203</v>
      </c>
      <c r="I21" s="1">
        <v>-1.58</v>
      </c>
      <c r="N21" s="1" t="s">
        <v>107</v>
      </c>
      <c r="O21" s="1">
        <v>100</v>
      </c>
      <c r="Q21" t="s">
        <v>1056</v>
      </c>
      <c r="R21">
        <v>-2.5</v>
      </c>
    </row>
    <row r="22" s="1" customFormat="1" ht="27" customHeight="1" spans="1:18">
      <c r="A22" s="5"/>
      <c r="B22" s="6"/>
      <c r="C22" s="7"/>
      <c r="D22" s="7"/>
      <c r="H22" s="47" t="s">
        <v>207</v>
      </c>
      <c r="I22" s="1">
        <v>-1.58</v>
      </c>
      <c r="N22" s="1" t="s">
        <v>103</v>
      </c>
      <c r="O22" s="1">
        <v>100</v>
      </c>
      <c r="Q22" t="s">
        <v>246</v>
      </c>
      <c r="R22">
        <v>197.73</v>
      </c>
    </row>
    <row r="23" s="1" customFormat="1" ht="27" customHeight="1" spans="1:18">
      <c r="A23" s="5"/>
      <c r="B23" s="6"/>
      <c r="C23" s="7"/>
      <c r="D23" s="7"/>
      <c r="H23" s="47" t="s">
        <v>518</v>
      </c>
      <c r="I23" s="1">
        <v>-1.58</v>
      </c>
      <c r="N23" s="1" t="s">
        <v>881</v>
      </c>
      <c r="O23" s="1">
        <v>200</v>
      </c>
      <c r="Q23" t="s">
        <v>78</v>
      </c>
      <c r="R23">
        <v>400</v>
      </c>
    </row>
    <row r="24" s="1" customFormat="1" ht="27" customHeight="1" spans="1:18">
      <c r="A24" s="5"/>
      <c r="B24" s="6"/>
      <c r="C24" s="7"/>
      <c r="D24" s="7"/>
      <c r="H24" s="47" t="s">
        <v>402</v>
      </c>
      <c r="I24" s="1">
        <v>-1.58</v>
      </c>
      <c r="O24" s="1">
        <f>SUM(O5:O23)</f>
        <v>4250</v>
      </c>
      <c r="Q24" t="s">
        <v>431</v>
      </c>
      <c r="R24">
        <v>-100</v>
      </c>
    </row>
    <row r="25" s="1" customFormat="1" ht="27" customHeight="1" spans="1:18">
      <c r="A25" s="5"/>
      <c r="B25" s="6"/>
      <c r="C25" s="7"/>
      <c r="D25" s="7"/>
      <c r="H25" s="47" t="s">
        <v>564</v>
      </c>
      <c r="I25" s="1">
        <v>-1.58</v>
      </c>
      <c r="Q25" t="s">
        <v>261</v>
      </c>
      <c r="R25">
        <v>-10</v>
      </c>
    </row>
    <row r="26" s="1" customFormat="1" spans="1:18">
      <c r="A26" s="5"/>
      <c r="B26" s="6"/>
      <c r="C26" s="7"/>
      <c r="D26" s="7"/>
      <c r="H26" s="49" t="s">
        <v>185</v>
      </c>
      <c r="I26" s="1">
        <v>-1.58</v>
      </c>
      <c r="Q26" t="s">
        <v>91</v>
      </c>
      <c r="R26">
        <v>-2.27</v>
      </c>
    </row>
    <row r="27" s="1" customFormat="1" spans="1:18">
      <c r="A27" s="5"/>
      <c r="B27" s="6"/>
      <c r="C27" s="7"/>
      <c r="D27" s="7"/>
      <c r="H27" s="50" t="s">
        <v>103</v>
      </c>
      <c r="I27" s="1">
        <v>-1.58</v>
      </c>
      <c r="Q27" t="s">
        <v>1052</v>
      </c>
      <c r="R27">
        <v>148.42</v>
      </c>
    </row>
    <row r="28" s="1" customFormat="1" spans="1:18">
      <c r="A28" s="5"/>
      <c r="B28" s="6"/>
      <c r="C28" s="7"/>
      <c r="D28" s="7"/>
      <c r="H28" s="50" t="s">
        <v>107</v>
      </c>
      <c r="I28" s="1">
        <v>-1.58</v>
      </c>
      <c r="Q28" t="s">
        <v>195</v>
      </c>
      <c r="R28">
        <v>-1.58</v>
      </c>
    </row>
    <row r="29" s="1" customFormat="1" spans="1:18">
      <c r="A29" s="5"/>
      <c r="B29" s="6"/>
      <c r="C29" s="7"/>
      <c r="D29" s="7"/>
      <c r="H29" s="51" t="s">
        <v>1021</v>
      </c>
      <c r="I29" s="1">
        <v>-1.58</v>
      </c>
      <c r="Q29" t="s">
        <v>211</v>
      </c>
      <c r="R29">
        <v>-2.27</v>
      </c>
    </row>
    <row r="30" s="1" customFormat="1" spans="1:18">
      <c r="A30" s="5"/>
      <c r="B30" s="6"/>
      <c r="C30" s="7"/>
      <c r="D30" s="7"/>
      <c r="H30" s="51" t="s">
        <v>1032</v>
      </c>
      <c r="I30" s="1">
        <v>-1.58</v>
      </c>
      <c r="Q30" t="s">
        <v>1032</v>
      </c>
      <c r="R30">
        <v>-1.58</v>
      </c>
    </row>
    <row r="31" s="1" customFormat="1" spans="1:18">
      <c r="A31" s="5"/>
      <c r="B31" s="6"/>
      <c r="C31" s="7"/>
      <c r="D31" s="7"/>
      <c r="H31" s="51" t="s">
        <v>1048</v>
      </c>
      <c r="I31" s="1">
        <v>-1.58</v>
      </c>
      <c r="Q31" t="s">
        <v>206</v>
      </c>
      <c r="R31">
        <v>-2.5</v>
      </c>
    </row>
    <row r="32" s="1" customFormat="1" spans="1:18">
      <c r="A32" s="5"/>
      <c r="B32" s="6"/>
      <c r="C32" s="7"/>
      <c r="D32" s="7"/>
      <c r="H32" s="51" t="s">
        <v>1052</v>
      </c>
      <c r="I32" s="1">
        <v>-1.58</v>
      </c>
      <c r="Q32" t="s">
        <v>1057</v>
      </c>
      <c r="R32">
        <v>-2.5</v>
      </c>
    </row>
    <row r="33" s="1" customFormat="1" spans="1:18">
      <c r="A33" s="5"/>
      <c r="B33" s="6"/>
      <c r="C33" s="7"/>
      <c r="D33" s="7"/>
      <c r="H33" s="47" t="s">
        <v>86</v>
      </c>
      <c r="I33" s="1">
        <v>-2.5</v>
      </c>
      <c r="Q33" t="s">
        <v>402</v>
      </c>
      <c r="R33">
        <v>-1.58</v>
      </c>
    </row>
    <row r="34" s="1" customFormat="1" spans="1:18">
      <c r="A34" s="5"/>
      <c r="B34" s="6"/>
      <c r="C34" s="7"/>
      <c r="D34" s="7"/>
      <c r="H34" s="47" t="s">
        <v>194</v>
      </c>
      <c r="I34" s="1">
        <v>-2.5</v>
      </c>
      <c r="Q34" t="s">
        <v>1050</v>
      </c>
      <c r="R34">
        <v>200</v>
      </c>
    </row>
    <row r="35" s="1" customFormat="1" spans="1:18">
      <c r="A35" s="5"/>
      <c r="B35" s="6"/>
      <c r="C35" s="7"/>
      <c r="D35" s="7"/>
      <c r="H35" s="52" t="s">
        <v>417</v>
      </c>
      <c r="I35" s="1">
        <v>-2.5</v>
      </c>
      <c r="Q35" t="s">
        <v>64</v>
      </c>
      <c r="R35">
        <v>-2.27</v>
      </c>
    </row>
    <row r="36" s="4" customFormat="1" spans="1:16311">
      <c r="A36" s="5"/>
      <c r="B36" s="6"/>
      <c r="C36" s="7"/>
      <c r="D36" s="7"/>
      <c r="E36" s="1"/>
      <c r="F36" s="1"/>
      <c r="H36" s="47" t="s">
        <v>198</v>
      </c>
      <c r="I36" s="1">
        <v>-2.5</v>
      </c>
      <c r="Q36" t="s">
        <v>344</v>
      </c>
      <c r="R36">
        <v>-2.27</v>
      </c>
      <c r="XCA36"/>
      <c r="XCB36"/>
      <c r="XCC36"/>
      <c r="XCD36" s="1"/>
      <c r="XCE36" s="1"/>
      <c r="XCF36" s="1"/>
      <c r="XCG36" s="1"/>
      <c r="XCH36" s="1"/>
      <c r="XCI36" s="1"/>
    </row>
    <row r="37" s="4" customFormat="1" spans="1:16311">
      <c r="A37" s="5"/>
      <c r="B37" s="6"/>
      <c r="C37" s="7"/>
      <c r="D37" s="7"/>
      <c r="E37" s="1"/>
      <c r="F37" s="1"/>
      <c r="H37" s="47" t="s">
        <v>204</v>
      </c>
      <c r="I37" s="1">
        <v>-2.5</v>
      </c>
      <c r="Q37" t="s">
        <v>88</v>
      </c>
      <c r="R37">
        <v>-2.27</v>
      </c>
      <c r="XCA37"/>
      <c r="XCB37"/>
      <c r="XCC37"/>
      <c r="XCD37" s="1"/>
      <c r="XCE37" s="1"/>
      <c r="XCF37" s="1"/>
      <c r="XCG37" s="1"/>
      <c r="XCH37" s="1"/>
      <c r="XCI37" s="1"/>
    </row>
    <row r="38" s="4" customFormat="1" spans="1:16311">
      <c r="A38" s="5"/>
      <c r="B38" s="6"/>
      <c r="C38" s="7"/>
      <c r="D38" s="7"/>
      <c r="E38" s="1"/>
      <c r="F38" s="1"/>
      <c r="H38" s="53" t="s">
        <v>206</v>
      </c>
      <c r="I38" s="1">
        <v>-2.5</v>
      </c>
      <c r="Q38" t="s">
        <v>107</v>
      </c>
      <c r="R38">
        <v>98.42</v>
      </c>
      <c r="XCA38"/>
      <c r="XCB38"/>
      <c r="XCC38"/>
      <c r="XCD38" s="1"/>
      <c r="XCE38" s="1"/>
      <c r="XCF38" s="1"/>
      <c r="XCG38" s="1"/>
      <c r="XCH38" s="1"/>
      <c r="XCI38" s="1"/>
    </row>
    <row r="39" s="4" customFormat="1" spans="1:16311">
      <c r="A39" s="5"/>
      <c r="B39" s="6"/>
      <c r="C39" s="7"/>
      <c r="D39" s="7"/>
      <c r="E39" s="1"/>
      <c r="F39" s="1"/>
      <c r="H39" s="47" t="s">
        <v>210</v>
      </c>
      <c r="I39" s="1">
        <v>-2.5</v>
      </c>
      <c r="Q39" t="s">
        <v>417</v>
      </c>
      <c r="R39">
        <v>-2.5</v>
      </c>
      <c r="XCA39"/>
      <c r="XCB39"/>
      <c r="XCC39"/>
      <c r="XCD39" s="1"/>
      <c r="XCE39" s="1"/>
      <c r="XCF39" s="1"/>
      <c r="XCG39" s="1"/>
      <c r="XCH39" s="1"/>
      <c r="XCI39" s="1"/>
    </row>
    <row r="40" s="4" customFormat="1" spans="1:16311">
      <c r="A40" s="5"/>
      <c r="B40" s="6"/>
      <c r="C40" s="7"/>
      <c r="D40" s="7"/>
      <c r="E40" s="1"/>
      <c r="F40" s="1"/>
      <c r="H40" s="47" t="s">
        <v>466</v>
      </c>
      <c r="I40" s="1">
        <v>-2.5</v>
      </c>
      <c r="Q40" t="s">
        <v>209</v>
      </c>
      <c r="R40">
        <v>-2.27</v>
      </c>
      <c r="XCA40"/>
      <c r="XCB40"/>
      <c r="XCC40"/>
      <c r="XCD40" s="1"/>
      <c r="XCE40" s="1"/>
      <c r="XCF40" s="1"/>
      <c r="XCG40" s="1"/>
      <c r="XCH40" s="1"/>
      <c r="XCI40" s="1"/>
    </row>
    <row r="41" s="4" customFormat="1" spans="1:16311">
      <c r="A41" s="5"/>
      <c r="B41" s="6"/>
      <c r="C41" s="7"/>
      <c r="D41" s="7"/>
      <c r="E41" s="1"/>
      <c r="F41" s="1"/>
      <c r="H41" s="47" t="s">
        <v>492</v>
      </c>
      <c r="I41" s="1">
        <v>-2.5</v>
      </c>
      <c r="Q41" t="s">
        <v>69</v>
      </c>
      <c r="R41">
        <v>-2.27</v>
      </c>
      <c r="XCA41"/>
      <c r="XCB41"/>
      <c r="XCC41"/>
      <c r="XCD41" s="1"/>
      <c r="XCE41" s="1"/>
      <c r="XCF41" s="1"/>
      <c r="XCG41" s="1"/>
      <c r="XCH41" s="1"/>
      <c r="XCI41" s="1"/>
    </row>
    <row r="42" s="4" customFormat="1" spans="1:16311">
      <c r="A42" s="5"/>
      <c r="B42" s="6"/>
      <c r="C42" s="7"/>
      <c r="D42" s="7"/>
      <c r="E42" s="1"/>
      <c r="F42" s="1"/>
      <c r="H42" s="47" t="s">
        <v>479</v>
      </c>
      <c r="I42" s="1">
        <v>-2.5</v>
      </c>
      <c r="Q42" t="s">
        <v>1058</v>
      </c>
      <c r="R42">
        <v>-2.5</v>
      </c>
      <c r="XCA42"/>
      <c r="XCB42"/>
      <c r="XCC42"/>
      <c r="XCD42" s="1"/>
      <c r="XCE42" s="1"/>
      <c r="XCF42" s="1"/>
      <c r="XCG42" s="1"/>
      <c r="XCH42" s="1"/>
      <c r="XCI42" s="1"/>
    </row>
    <row r="43" s="4" customFormat="1" spans="1:16311">
      <c r="A43" s="5"/>
      <c r="B43" s="6"/>
      <c r="C43" s="7"/>
      <c r="D43" s="7"/>
      <c r="E43" s="1"/>
      <c r="F43" s="1"/>
      <c r="H43" s="47" t="s">
        <v>487</v>
      </c>
      <c r="I43" s="1">
        <v>-2.5</v>
      </c>
      <c r="Q43" t="s">
        <v>83</v>
      </c>
      <c r="R43">
        <v>-2.27</v>
      </c>
      <c r="XCA43"/>
      <c r="XCB43"/>
      <c r="XCC43"/>
      <c r="XCD43" s="1"/>
      <c r="XCE43" s="1"/>
      <c r="XCF43" s="1"/>
      <c r="XCG43" s="1"/>
      <c r="XCH43" s="1"/>
      <c r="XCI43" s="1"/>
    </row>
    <row r="44" s="4" customFormat="1" spans="1:16311">
      <c r="A44" s="5"/>
      <c r="B44" s="6"/>
      <c r="C44" s="7"/>
      <c r="D44" s="7"/>
      <c r="E44" s="1"/>
      <c r="F44" s="1"/>
      <c r="H44" s="47" t="s">
        <v>491</v>
      </c>
      <c r="I44" s="1">
        <v>-2.5</v>
      </c>
      <c r="Q44" t="s">
        <v>62</v>
      </c>
      <c r="R44">
        <v>400</v>
      </c>
      <c r="XCA44"/>
      <c r="XCB44"/>
      <c r="XCC44"/>
      <c r="XCD44" s="1"/>
      <c r="XCE44" s="1"/>
      <c r="XCF44" s="1"/>
      <c r="XCG44" s="1"/>
      <c r="XCH44" s="1"/>
      <c r="XCI44" s="1"/>
    </row>
    <row r="45" s="4" customFormat="1" spans="1:16311">
      <c r="A45" s="5"/>
      <c r="B45" s="6"/>
      <c r="C45" s="7"/>
      <c r="D45" s="7"/>
      <c r="E45" s="1"/>
      <c r="F45" s="1"/>
      <c r="H45" s="54" t="s">
        <v>462</v>
      </c>
      <c r="I45" s="1">
        <v>-2.5</v>
      </c>
      <c r="Q45" t="s">
        <v>1059</v>
      </c>
      <c r="R45">
        <v>-2.5</v>
      </c>
      <c r="XCA45"/>
      <c r="XCB45"/>
      <c r="XCC45"/>
      <c r="XCD45" s="1"/>
      <c r="XCE45" s="1"/>
      <c r="XCF45" s="1"/>
      <c r="XCG45" s="1"/>
      <c r="XCH45" s="1"/>
      <c r="XCI45" s="1"/>
    </row>
    <row r="46" s="4" customFormat="1" spans="1:16311">
      <c r="A46" s="5"/>
      <c r="B46" s="6"/>
      <c r="C46" s="7"/>
      <c r="D46" s="7"/>
      <c r="E46" s="1"/>
      <c r="F46" s="1"/>
      <c r="H46" s="55" t="s">
        <v>808</v>
      </c>
      <c r="I46" s="1">
        <v>-2.5</v>
      </c>
      <c r="Q46" t="s">
        <v>106</v>
      </c>
      <c r="R46">
        <v>-2.27</v>
      </c>
      <c r="XCA46"/>
      <c r="XCB46"/>
      <c r="XCC46"/>
      <c r="XCD46" s="1"/>
      <c r="XCE46" s="1"/>
      <c r="XCF46" s="1"/>
      <c r="XCG46" s="1"/>
      <c r="XCH46" s="1"/>
      <c r="XCI46" s="1"/>
    </row>
    <row r="47" s="4" customFormat="1" spans="1:16311">
      <c r="A47" s="5"/>
      <c r="B47" s="6"/>
      <c r="C47" s="7"/>
      <c r="D47" s="7"/>
      <c r="E47" s="1"/>
      <c r="F47" s="1"/>
      <c r="H47" s="55" t="s">
        <v>1060</v>
      </c>
      <c r="I47" s="1">
        <v>-2.5</v>
      </c>
      <c r="Q47" t="s">
        <v>272</v>
      </c>
      <c r="R47">
        <v>-10</v>
      </c>
      <c r="XCA47"/>
      <c r="XCB47"/>
      <c r="XCC47"/>
      <c r="XCD47" s="1"/>
      <c r="XCE47" s="1"/>
      <c r="XCF47" s="1"/>
      <c r="XCG47" s="1"/>
      <c r="XCH47" s="1"/>
      <c r="XCI47" s="1"/>
    </row>
    <row r="48" s="4" customFormat="1" spans="1:16311">
      <c r="A48" s="5"/>
      <c r="B48" s="6"/>
      <c r="C48" s="7"/>
      <c r="D48" s="7"/>
      <c r="E48" s="1"/>
      <c r="F48" s="1"/>
      <c r="H48" s="55" t="s">
        <v>1061</v>
      </c>
      <c r="I48" s="1">
        <v>-2.5</v>
      </c>
      <c r="Q48" t="s">
        <v>97</v>
      </c>
      <c r="R48">
        <v>-2.27</v>
      </c>
      <c r="XCA48"/>
      <c r="XCB48"/>
      <c r="XCC48"/>
      <c r="XCD48" s="1"/>
      <c r="XCE48" s="1"/>
      <c r="XCF48" s="1"/>
      <c r="XCG48" s="1"/>
      <c r="XCH48" s="1"/>
      <c r="XCI48" s="1"/>
    </row>
    <row r="49" s="4" customFormat="1" spans="1:16311">
      <c r="A49" s="5"/>
      <c r="B49" s="6"/>
      <c r="C49" s="7"/>
      <c r="D49" s="7"/>
      <c r="E49" s="1"/>
      <c r="F49" s="1"/>
      <c r="H49" s="55" t="s">
        <v>1054</v>
      </c>
      <c r="I49" s="1">
        <v>-2.5</v>
      </c>
      <c r="Q49" t="s">
        <v>1049</v>
      </c>
      <c r="R49">
        <v>200</v>
      </c>
      <c r="XCA49"/>
      <c r="XCB49"/>
      <c r="XCC49"/>
      <c r="XCD49" s="1"/>
      <c r="XCE49" s="1"/>
      <c r="XCF49" s="1"/>
      <c r="XCG49" s="1"/>
      <c r="XCH49" s="1"/>
      <c r="XCI49" s="1"/>
    </row>
    <row r="50" s="4" customFormat="1" spans="1:16311">
      <c r="A50" s="5"/>
      <c r="B50" s="6"/>
      <c r="C50" s="7"/>
      <c r="D50" s="7"/>
      <c r="E50" s="1"/>
      <c r="F50" s="1"/>
      <c r="H50" s="55" t="s">
        <v>1062</v>
      </c>
      <c r="I50" s="1">
        <v>-2.5</v>
      </c>
      <c r="Q50" t="s">
        <v>1063</v>
      </c>
      <c r="R50">
        <v>-2.5</v>
      </c>
      <c r="XCA50"/>
      <c r="XCB50"/>
      <c r="XCC50"/>
      <c r="XCD50" s="1"/>
      <c r="XCE50" s="1"/>
      <c r="XCF50" s="1"/>
      <c r="XCG50" s="1"/>
      <c r="XCH50" s="1"/>
      <c r="XCI50" s="1"/>
    </row>
    <row r="51" s="4" customFormat="1" spans="1:16311">
      <c r="A51" s="5"/>
      <c r="B51" s="6"/>
      <c r="C51" s="7"/>
      <c r="D51" s="7"/>
      <c r="E51" s="1"/>
      <c r="F51" s="1"/>
      <c r="H51" s="55" t="s">
        <v>1059</v>
      </c>
      <c r="I51" s="1">
        <v>-2.5</v>
      </c>
      <c r="Q51" t="s">
        <v>108</v>
      </c>
      <c r="R51">
        <v>-2.33</v>
      </c>
      <c r="XCA51"/>
      <c r="XCB51"/>
      <c r="XCC51"/>
      <c r="XCD51" s="1"/>
      <c r="XCE51" s="1"/>
      <c r="XCF51" s="1"/>
      <c r="XCG51" s="1"/>
      <c r="XCH51" s="1"/>
      <c r="XCI51" s="1"/>
    </row>
    <row r="52" s="4" customFormat="1" spans="1:16311">
      <c r="A52" s="5"/>
      <c r="B52" s="6"/>
      <c r="C52" s="7"/>
      <c r="D52" s="7"/>
      <c r="E52" s="1"/>
      <c r="F52" s="1"/>
      <c r="H52" s="55" t="s">
        <v>1051</v>
      </c>
      <c r="I52" s="1">
        <v>-2.5</v>
      </c>
      <c r="Q52" t="s">
        <v>77</v>
      </c>
      <c r="R52">
        <v>400</v>
      </c>
      <c r="XCA52"/>
      <c r="XCB52"/>
      <c r="XCC52"/>
      <c r="XCD52" s="1"/>
      <c r="XCE52" s="1"/>
      <c r="XCF52" s="1"/>
      <c r="XCG52" s="1"/>
      <c r="XCH52" s="1"/>
      <c r="XCI52" s="1"/>
    </row>
    <row r="53" s="4" customFormat="1" spans="1:16311">
      <c r="A53" s="5"/>
      <c r="B53" s="6"/>
      <c r="C53" s="7"/>
      <c r="D53" s="7"/>
      <c r="E53" s="1"/>
      <c r="F53" s="1"/>
      <c r="H53" s="55" t="s">
        <v>1064</v>
      </c>
      <c r="I53" s="1">
        <v>-2.5</v>
      </c>
      <c r="Q53" t="s">
        <v>210</v>
      </c>
      <c r="R53">
        <v>-2.5</v>
      </c>
      <c r="XCA53"/>
      <c r="XCB53"/>
      <c r="XCC53"/>
      <c r="XCD53" s="1"/>
      <c r="XCE53" s="1"/>
      <c r="XCF53" s="1"/>
      <c r="XCG53" s="1"/>
      <c r="XCH53" s="1"/>
      <c r="XCI53" s="1"/>
    </row>
    <row r="54" s="4" customFormat="1" spans="1:16311">
      <c r="A54" s="5"/>
      <c r="B54" s="6"/>
      <c r="C54" s="7"/>
      <c r="D54" s="7"/>
      <c r="E54" s="1"/>
      <c r="F54" s="1"/>
      <c r="H54" s="55" t="s">
        <v>1058</v>
      </c>
      <c r="I54" s="1">
        <v>-2.5</v>
      </c>
      <c r="Q54" t="s">
        <v>95</v>
      </c>
      <c r="R54">
        <v>-2.27</v>
      </c>
      <c r="XCA54"/>
      <c r="XCB54"/>
      <c r="XCC54"/>
      <c r="XCD54" s="1"/>
      <c r="XCE54" s="1"/>
      <c r="XCF54" s="1"/>
      <c r="XCG54" s="1"/>
      <c r="XCH54" s="1"/>
      <c r="XCI54" s="1"/>
    </row>
    <row r="55" s="4" customFormat="1" spans="1:16311">
      <c r="A55" s="5"/>
      <c r="B55" s="6"/>
      <c r="C55" s="7"/>
      <c r="D55" s="7"/>
      <c r="E55" s="1"/>
      <c r="F55" s="1"/>
      <c r="H55" s="56" t="s">
        <v>1057</v>
      </c>
      <c r="I55" s="1">
        <v>-2.5</v>
      </c>
      <c r="Q55" t="s">
        <v>401</v>
      </c>
      <c r="R55">
        <v>98.42</v>
      </c>
      <c r="XCA55"/>
      <c r="XCB55"/>
      <c r="XCC55"/>
      <c r="XCD55" s="1"/>
      <c r="XCE55" s="1"/>
      <c r="XCF55" s="1"/>
      <c r="XCG55" s="1"/>
      <c r="XCH55" s="1"/>
      <c r="XCI55" s="1"/>
    </row>
    <row r="56" s="4" customFormat="1" spans="1:16311">
      <c r="A56" s="5"/>
      <c r="B56" s="6"/>
      <c r="C56" s="7"/>
      <c r="D56" s="7"/>
      <c r="E56" s="1"/>
      <c r="F56" s="1"/>
      <c r="H56" s="55" t="s">
        <v>1056</v>
      </c>
      <c r="I56" s="1">
        <v>-2.5</v>
      </c>
      <c r="Q56" t="s">
        <v>207</v>
      </c>
      <c r="R56">
        <v>-1.58</v>
      </c>
      <c r="XCA56"/>
      <c r="XCB56"/>
      <c r="XCC56"/>
      <c r="XCD56" s="1"/>
      <c r="XCE56" s="1"/>
      <c r="XCF56" s="1"/>
      <c r="XCG56" s="1"/>
      <c r="XCH56" s="1"/>
      <c r="XCI56" s="1"/>
    </row>
    <row r="57" s="4" customFormat="1" spans="1:16311">
      <c r="A57" s="5"/>
      <c r="B57" s="6"/>
      <c r="C57" s="7"/>
      <c r="D57" s="7"/>
      <c r="E57" s="1"/>
      <c r="F57" s="1"/>
      <c r="H57" s="55" t="s">
        <v>1055</v>
      </c>
      <c r="I57" s="1">
        <v>-2.5</v>
      </c>
      <c r="Q57" t="s">
        <v>1060</v>
      </c>
      <c r="R57">
        <v>-2.5</v>
      </c>
      <c r="XCA57"/>
      <c r="XCB57"/>
      <c r="XCC57"/>
      <c r="XCD57" s="1"/>
      <c r="XCE57" s="1"/>
      <c r="XCF57" s="1"/>
      <c r="XCG57" s="1"/>
      <c r="XCH57" s="1"/>
      <c r="XCI57" s="1"/>
    </row>
    <row r="58" s="4" customFormat="1" spans="1:16311">
      <c r="A58" s="5"/>
      <c r="B58" s="6"/>
      <c r="C58" s="7"/>
      <c r="D58" s="7"/>
      <c r="E58" s="1"/>
      <c r="F58" s="1"/>
      <c r="H58" s="55" t="s">
        <v>1065</v>
      </c>
      <c r="I58" s="1">
        <v>-2.5</v>
      </c>
      <c r="Q58" t="s">
        <v>492</v>
      </c>
      <c r="R58">
        <v>-2.5</v>
      </c>
      <c r="XCA58"/>
      <c r="XCB58"/>
      <c r="XCC58"/>
      <c r="XCD58" s="1"/>
      <c r="XCE58" s="1"/>
      <c r="XCF58" s="1"/>
      <c r="XCG58" s="1"/>
      <c r="XCH58" s="1"/>
      <c r="XCI58" s="1"/>
    </row>
    <row r="59" s="4" customFormat="1" spans="1:16311">
      <c r="A59" s="5"/>
      <c r="B59" s="6"/>
      <c r="C59" s="7"/>
      <c r="D59" s="7"/>
      <c r="E59" s="1"/>
      <c r="F59" s="1"/>
      <c r="H59" s="55" t="s">
        <v>1063</v>
      </c>
      <c r="I59" s="1">
        <v>-2.5</v>
      </c>
      <c r="Q59" t="s">
        <v>808</v>
      </c>
      <c r="R59">
        <v>-2.5</v>
      </c>
      <c r="XCA59"/>
      <c r="XCB59"/>
      <c r="XCC59"/>
      <c r="XCD59" s="1"/>
      <c r="XCE59" s="1"/>
      <c r="XCF59" s="1"/>
      <c r="XCG59" s="1"/>
      <c r="XCH59" s="1"/>
      <c r="XCI59" s="1"/>
    </row>
    <row r="60" s="4" customFormat="1" spans="1:16311">
      <c r="A60" s="5"/>
      <c r="B60" s="6"/>
      <c r="C60" s="7"/>
      <c r="D60" s="7"/>
      <c r="E60" s="1"/>
      <c r="F60" s="1"/>
      <c r="H60" s="56" t="s">
        <v>1066</v>
      </c>
      <c r="I60" s="1">
        <v>-2.5</v>
      </c>
      <c r="Q60" t="s">
        <v>105</v>
      </c>
      <c r="R60">
        <v>-2.27</v>
      </c>
      <c r="XCA60"/>
      <c r="XCB60"/>
      <c r="XCC60"/>
      <c r="XCD60" s="1"/>
      <c r="XCE60" s="1"/>
      <c r="XCF60" s="1"/>
      <c r="XCG60" s="1"/>
      <c r="XCH60" s="1"/>
      <c r="XCI60" s="1"/>
    </row>
    <row r="61" s="4" customFormat="1" spans="1:16311">
      <c r="A61" s="5"/>
      <c r="B61" s="6"/>
      <c r="C61" s="7"/>
      <c r="D61" s="7"/>
      <c r="E61" s="1"/>
      <c r="F61" s="1"/>
      <c r="H61" s="50" t="s">
        <v>108</v>
      </c>
      <c r="I61" s="57">
        <f>-50+2.27*21</f>
        <v>-2.33</v>
      </c>
      <c r="Q61" t="s">
        <v>199</v>
      </c>
      <c r="R61">
        <v>-1.58</v>
      </c>
      <c r="XCA61"/>
      <c r="XCB61"/>
      <c r="XCC61"/>
      <c r="XCD61" s="1"/>
      <c r="XCE61" s="1"/>
      <c r="XCF61" s="1"/>
      <c r="XCG61" s="1"/>
      <c r="XCH61" s="1"/>
      <c r="XCI61" s="1"/>
    </row>
    <row r="62" s="4" customFormat="1" spans="1:16311">
      <c r="A62" s="5"/>
      <c r="B62" s="6"/>
      <c r="C62" s="7"/>
      <c r="D62" s="7"/>
      <c r="E62" s="1"/>
      <c r="F62" s="1"/>
      <c r="H62" s="50" t="s">
        <v>95</v>
      </c>
      <c r="I62" s="4">
        <v>-2.27</v>
      </c>
      <c r="Q62" t="s">
        <v>1065</v>
      </c>
      <c r="R62">
        <v>-2.5</v>
      </c>
      <c r="XCA62"/>
      <c r="XCB62"/>
      <c r="XCC62"/>
      <c r="XCD62" s="1"/>
      <c r="XCE62" s="1"/>
      <c r="XCF62" s="1"/>
      <c r="XCG62" s="1"/>
      <c r="XCH62" s="1"/>
      <c r="XCI62" s="1"/>
    </row>
    <row r="63" s="4" customFormat="1" spans="1:16311">
      <c r="A63" s="5"/>
      <c r="B63" s="6"/>
      <c r="C63" s="7"/>
      <c r="D63" s="7"/>
      <c r="E63" s="1"/>
      <c r="F63" s="1"/>
      <c r="H63" s="50" t="s">
        <v>100</v>
      </c>
      <c r="I63" s="4">
        <v>-2.27</v>
      </c>
      <c r="Q63" t="s">
        <v>747</v>
      </c>
      <c r="R63">
        <v>-2.27</v>
      </c>
      <c r="XCA63"/>
      <c r="XCB63"/>
      <c r="XCC63"/>
      <c r="XCD63" s="1"/>
      <c r="XCE63" s="1"/>
      <c r="XCF63" s="1"/>
      <c r="XCG63" s="1"/>
      <c r="XCH63" s="1"/>
      <c r="XCI63" s="1"/>
    </row>
    <row r="64" s="4" customFormat="1" spans="1:16311">
      <c r="A64" s="5"/>
      <c r="B64" s="6"/>
      <c r="C64" s="7"/>
      <c r="D64" s="7"/>
      <c r="E64" s="1"/>
      <c r="F64" s="1"/>
      <c r="H64" s="50" t="s">
        <v>96</v>
      </c>
      <c r="I64" s="4">
        <v>-2.27</v>
      </c>
      <c r="Q64" t="s">
        <v>1046</v>
      </c>
      <c r="R64">
        <v>-30</v>
      </c>
      <c r="XCA64"/>
      <c r="XCB64"/>
      <c r="XCC64"/>
      <c r="XCD64" s="1"/>
      <c r="XCE64" s="1"/>
      <c r="XCF64" s="1"/>
      <c r="XCG64" s="1"/>
      <c r="XCH64" s="1"/>
      <c r="XCI64" s="1"/>
    </row>
    <row r="65" s="4" customFormat="1" spans="1:16311">
      <c r="A65" s="5"/>
      <c r="B65" s="6"/>
      <c r="C65" s="7"/>
      <c r="D65" s="7"/>
      <c r="E65" s="1"/>
      <c r="F65" s="1"/>
      <c r="H65" s="50" t="s">
        <v>105</v>
      </c>
      <c r="I65" s="4">
        <v>-2.27</v>
      </c>
      <c r="Q65" t="s">
        <v>466</v>
      </c>
      <c r="R65">
        <v>-2.5</v>
      </c>
      <c r="XCA65"/>
      <c r="XCB65"/>
      <c r="XCC65"/>
      <c r="XCD65" s="1"/>
      <c r="XCE65" s="1"/>
      <c r="XCF65" s="1"/>
      <c r="XCG65" s="1"/>
      <c r="XCH65" s="1"/>
      <c r="XCI65" s="1"/>
    </row>
    <row r="66" s="4" customFormat="1" spans="1:16311">
      <c r="A66" s="5"/>
      <c r="B66" s="6"/>
      <c r="C66" s="7"/>
      <c r="D66" s="7"/>
      <c r="E66" s="1"/>
      <c r="F66" s="1"/>
      <c r="H66" s="50" t="s">
        <v>104</v>
      </c>
      <c r="I66" s="4">
        <v>-2.27</v>
      </c>
      <c r="Q66" t="s">
        <v>634</v>
      </c>
      <c r="R66">
        <v>100</v>
      </c>
      <c r="XCA66"/>
      <c r="XCB66"/>
      <c r="XCC66"/>
      <c r="XCD66" s="1"/>
      <c r="XCE66" s="1"/>
      <c r="XCF66" s="1"/>
      <c r="XCG66" s="1"/>
      <c r="XCH66" s="1"/>
      <c r="XCI66" s="1"/>
    </row>
    <row r="67" s="4" customFormat="1" spans="1:16311">
      <c r="A67" s="5"/>
      <c r="B67" s="6"/>
      <c r="C67" s="7"/>
      <c r="D67" s="7"/>
      <c r="E67" s="1"/>
      <c r="F67" s="1"/>
      <c r="H67" s="50" t="s">
        <v>209</v>
      </c>
      <c r="I67" s="4">
        <v>-2.27</v>
      </c>
      <c r="Q67" t="s">
        <v>204</v>
      </c>
      <c r="R67">
        <v>-2.5</v>
      </c>
      <c r="XCA67"/>
      <c r="XCB67"/>
      <c r="XCC67"/>
      <c r="XCD67" s="1"/>
      <c r="XCE67" s="1"/>
      <c r="XCF67" s="1"/>
      <c r="XCG67" s="1"/>
      <c r="XCH67" s="1"/>
      <c r="XCI67" s="1"/>
    </row>
    <row r="68" s="4" customFormat="1" spans="1:16311">
      <c r="A68" s="5"/>
      <c r="B68" s="6"/>
      <c r="C68" s="7"/>
      <c r="D68" s="7"/>
      <c r="E68" s="1"/>
      <c r="F68" s="1"/>
      <c r="H68" s="50" t="s">
        <v>83</v>
      </c>
      <c r="I68" s="4">
        <v>-2.27</v>
      </c>
      <c r="Q68" t="s">
        <v>96</v>
      </c>
      <c r="R68">
        <v>-2.27</v>
      </c>
      <c r="XCA68"/>
      <c r="XCB68"/>
      <c r="XCC68"/>
      <c r="XCD68" s="1"/>
      <c r="XCE68" s="1"/>
      <c r="XCF68" s="1"/>
      <c r="XCG68" s="1"/>
      <c r="XCH68" s="1"/>
      <c r="XCI68" s="1"/>
    </row>
    <row r="69" s="4" customFormat="1" spans="1:16311">
      <c r="A69" s="5"/>
      <c r="B69" s="6"/>
      <c r="C69" s="7"/>
      <c r="D69" s="7"/>
      <c r="E69" s="1"/>
      <c r="F69" s="1"/>
      <c r="H69" s="50" t="s">
        <v>69</v>
      </c>
      <c r="I69" s="4">
        <v>-2.27</v>
      </c>
      <c r="Q69" t="s">
        <v>194</v>
      </c>
      <c r="R69">
        <v>-2.5</v>
      </c>
      <c r="XCA69"/>
      <c r="XCB69"/>
      <c r="XCC69"/>
      <c r="XCD69" s="1"/>
      <c r="XCE69" s="1"/>
      <c r="XCF69" s="1"/>
      <c r="XCG69" s="1"/>
      <c r="XCH69" s="1"/>
      <c r="XCI69" s="1"/>
    </row>
    <row r="70" s="4" customFormat="1" spans="1:16311">
      <c r="A70" s="5"/>
      <c r="B70" s="6"/>
      <c r="C70" s="7"/>
      <c r="D70" s="7"/>
      <c r="E70" s="1"/>
      <c r="F70" s="1"/>
      <c r="H70" s="50" t="s">
        <v>76</v>
      </c>
      <c r="I70" s="4">
        <v>-2.27</v>
      </c>
      <c r="Q70" t="s">
        <v>103</v>
      </c>
      <c r="R70">
        <v>98.42</v>
      </c>
      <c r="XCA70"/>
      <c r="XCB70"/>
      <c r="XCC70"/>
      <c r="XCD70" s="1"/>
      <c r="XCE70" s="1"/>
      <c r="XCF70" s="1"/>
      <c r="XCG70" s="1"/>
      <c r="XCH70" s="1"/>
      <c r="XCI70" s="1"/>
    </row>
    <row r="71" s="4" customFormat="1" spans="1:16311">
      <c r="A71" s="5"/>
      <c r="B71" s="6"/>
      <c r="C71" s="7"/>
      <c r="D71" s="7"/>
      <c r="E71" s="1"/>
      <c r="F71" s="1"/>
      <c r="H71" s="50" t="s">
        <v>64</v>
      </c>
      <c r="I71" s="4">
        <v>-2.27</v>
      </c>
      <c r="Q71" t="s">
        <v>518</v>
      </c>
      <c r="R71">
        <v>-1.58</v>
      </c>
      <c r="XCA71"/>
      <c r="XCB71"/>
      <c r="XCC71"/>
      <c r="XCD71" s="1"/>
      <c r="XCE71" s="1"/>
      <c r="XCF71" s="1"/>
      <c r="XCG71" s="1"/>
      <c r="XCH71" s="1"/>
      <c r="XCI71" s="1"/>
    </row>
    <row r="72" s="4" customFormat="1" spans="1:16311">
      <c r="A72" s="5"/>
      <c r="B72" s="6"/>
      <c r="C72" s="7"/>
      <c r="D72" s="7"/>
      <c r="E72" s="1"/>
      <c r="F72" s="1"/>
      <c r="H72" s="50" t="s">
        <v>319</v>
      </c>
      <c r="I72" s="4">
        <v>-2.27</v>
      </c>
      <c r="Q72" t="s">
        <v>271</v>
      </c>
      <c r="R72">
        <v>400</v>
      </c>
      <c r="XCA72"/>
      <c r="XCB72"/>
      <c r="XCC72"/>
      <c r="XCD72" s="1"/>
      <c r="XCE72" s="1"/>
      <c r="XCF72" s="1"/>
      <c r="XCG72" s="1"/>
      <c r="XCH72" s="1"/>
      <c r="XCI72" s="1"/>
    </row>
    <row r="73" s="4" customFormat="1" spans="1:16311">
      <c r="A73" s="5"/>
      <c r="B73" s="6"/>
      <c r="C73" s="7"/>
      <c r="D73" s="7"/>
      <c r="E73" s="1"/>
      <c r="F73" s="1"/>
      <c r="H73" s="50" t="s">
        <v>344</v>
      </c>
      <c r="I73" s="4">
        <v>-2.27</v>
      </c>
      <c r="Q73" t="s">
        <v>203</v>
      </c>
      <c r="R73">
        <v>198.42</v>
      </c>
      <c r="XCA73"/>
      <c r="XCB73"/>
      <c r="XCC73"/>
      <c r="XCD73" s="1"/>
      <c r="XCE73" s="1"/>
      <c r="XCF73" s="1"/>
      <c r="XCG73" s="1"/>
      <c r="XCH73" s="1"/>
      <c r="XCI73" s="1"/>
    </row>
    <row r="74" s="4" customFormat="1" spans="1:16311">
      <c r="A74" s="5"/>
      <c r="B74" s="6"/>
      <c r="C74" s="7"/>
      <c r="D74" s="7"/>
      <c r="E74" s="1"/>
      <c r="F74" s="1"/>
      <c r="H74" s="50" t="s">
        <v>91</v>
      </c>
      <c r="I74" s="4">
        <v>-2.27</v>
      </c>
      <c r="Q74" t="s">
        <v>491</v>
      </c>
      <c r="R74">
        <v>-2.5</v>
      </c>
      <c r="XCA74"/>
      <c r="XCB74"/>
      <c r="XCC74"/>
      <c r="XCD74" s="1"/>
      <c r="XCE74" s="1"/>
      <c r="XCF74" s="1"/>
      <c r="XCG74" s="1"/>
      <c r="XCH74" s="1"/>
      <c r="XCI74" s="1"/>
    </row>
    <row r="75" s="4" customFormat="1" spans="1:16311">
      <c r="A75" s="5"/>
      <c r="B75" s="6"/>
      <c r="C75" s="7"/>
      <c r="D75" s="7"/>
      <c r="E75" s="1"/>
      <c r="F75" s="1"/>
      <c r="H75" s="50" t="s">
        <v>731</v>
      </c>
      <c r="I75" s="4">
        <v>-2.27</v>
      </c>
      <c r="Q75" t="s">
        <v>1061</v>
      </c>
      <c r="R75">
        <v>-2.5</v>
      </c>
      <c r="XCA75"/>
      <c r="XCB75"/>
      <c r="XCC75"/>
      <c r="XCD75" s="1"/>
      <c r="XCE75" s="1"/>
      <c r="XCF75" s="1"/>
      <c r="XCG75" s="1"/>
      <c r="XCH75" s="1"/>
      <c r="XCI75" s="1"/>
    </row>
    <row r="76" s="4" customFormat="1" spans="1:16311">
      <c r="A76" s="5"/>
      <c r="B76" s="6"/>
      <c r="C76" s="7"/>
      <c r="D76" s="7"/>
      <c r="E76" s="1"/>
      <c r="F76" s="1"/>
      <c r="H76" s="50" t="s">
        <v>97</v>
      </c>
      <c r="I76" s="4">
        <v>-2.27</v>
      </c>
      <c r="Q76" t="s">
        <v>100</v>
      </c>
      <c r="R76">
        <v>-2.27</v>
      </c>
      <c r="XCA76"/>
      <c r="XCB76"/>
      <c r="XCC76"/>
      <c r="XCD76" s="1"/>
      <c r="XCE76" s="1"/>
      <c r="XCF76" s="1"/>
      <c r="XCG76" s="1"/>
      <c r="XCH76" s="1"/>
      <c r="XCI76" s="1"/>
    </row>
    <row r="77" s="4" customFormat="1" spans="1:16311">
      <c r="A77" s="5"/>
      <c r="B77" s="6"/>
      <c r="C77" s="7"/>
      <c r="D77" s="7"/>
      <c r="E77" s="1"/>
      <c r="F77" s="1"/>
      <c r="H77" s="50" t="s">
        <v>747</v>
      </c>
      <c r="I77" s="4">
        <v>-2.27</v>
      </c>
      <c r="Q77" t="s">
        <v>104</v>
      </c>
      <c r="R77">
        <v>-2.27</v>
      </c>
      <c r="XCA77"/>
      <c r="XCB77"/>
      <c r="XCC77"/>
      <c r="XCD77" s="1"/>
      <c r="XCE77" s="1"/>
      <c r="XCF77" s="1"/>
      <c r="XCG77" s="1"/>
      <c r="XCH77" s="1"/>
      <c r="XCI77" s="1"/>
    </row>
    <row r="78" s="4" customFormat="1" spans="1:16311">
      <c r="A78" s="5"/>
      <c r="B78" s="6"/>
      <c r="C78" s="7"/>
      <c r="D78" s="7"/>
      <c r="E78" s="1"/>
      <c r="F78" s="1"/>
      <c r="H78" s="48" t="s">
        <v>88</v>
      </c>
      <c r="I78" s="4">
        <v>-2.27</v>
      </c>
      <c r="Q78" t="s">
        <v>339</v>
      </c>
      <c r="R78">
        <v>-1.56</v>
      </c>
      <c r="XCA78"/>
      <c r="XCB78"/>
      <c r="XCC78"/>
      <c r="XCD78" s="1"/>
      <c r="XCE78" s="1"/>
      <c r="XCF78" s="1"/>
      <c r="XCG78" s="1"/>
      <c r="XCH78" s="1"/>
      <c r="XCI78" s="1"/>
    </row>
    <row r="79" s="4" customFormat="1" spans="1:16311">
      <c r="A79" s="5"/>
      <c r="B79" s="6"/>
      <c r="C79" s="7"/>
      <c r="D79" s="7"/>
      <c r="E79" s="1"/>
      <c r="F79" s="1"/>
      <c r="H79" s="58" t="s">
        <v>211</v>
      </c>
      <c r="I79" s="4">
        <v>-2.27</v>
      </c>
      <c r="Q79" t="s">
        <v>1066</v>
      </c>
      <c r="R79">
        <v>-2.5</v>
      </c>
      <c r="XCA79"/>
      <c r="XCB79"/>
      <c r="XCC79"/>
      <c r="XCD79" s="1"/>
      <c r="XCE79" s="1"/>
      <c r="XCF79" s="1"/>
      <c r="XCG79" s="1"/>
      <c r="XCH79" s="1"/>
      <c r="XCI79" s="1"/>
    </row>
    <row r="80" s="4" customFormat="1" spans="1:16311">
      <c r="A80" s="5"/>
      <c r="B80" s="6"/>
      <c r="C80" s="7"/>
      <c r="D80" s="7"/>
      <c r="E80" s="1"/>
      <c r="F80" s="1"/>
      <c r="H80" s="48" t="s">
        <v>246</v>
      </c>
      <c r="I80" s="4">
        <v>-2.27</v>
      </c>
      <c r="Q80" t="s">
        <v>198</v>
      </c>
      <c r="R80">
        <v>-2.5</v>
      </c>
      <c r="XCA80"/>
      <c r="XCB80"/>
      <c r="XCC80"/>
      <c r="XCD80" s="1"/>
      <c r="XCE80" s="1"/>
      <c r="XCF80" s="1"/>
      <c r="XCG80" s="1"/>
      <c r="XCH80" s="1"/>
      <c r="XCI80" s="1"/>
    </row>
    <row r="81" s="4" customFormat="1" spans="1:16311">
      <c r="A81" s="5"/>
      <c r="B81" s="6"/>
      <c r="C81" s="7"/>
      <c r="D81" s="7"/>
      <c r="E81" s="1"/>
      <c r="F81" s="1"/>
      <c r="H81" s="48" t="s">
        <v>106</v>
      </c>
      <c r="I81" s="4">
        <v>-2.27</v>
      </c>
      <c r="Q81" t="s">
        <v>270</v>
      </c>
      <c r="R81">
        <v>400</v>
      </c>
      <c r="XCA81"/>
      <c r="XCB81"/>
      <c r="XCC81"/>
      <c r="XCD81" s="1"/>
      <c r="XCE81" s="1"/>
      <c r="XCF81" s="1"/>
      <c r="XCG81" s="1"/>
      <c r="XCH81" s="1"/>
      <c r="XCI81" s="1"/>
    </row>
    <row r="82" s="4" customFormat="1" spans="1:16311">
      <c r="A82" s="5"/>
      <c r="B82" s="6"/>
      <c r="C82" s="7"/>
      <c r="D82" s="7"/>
      <c r="E82" s="1"/>
      <c r="F82" s="1"/>
      <c r="H82" s="55" t="s">
        <v>734</v>
      </c>
      <c r="I82" s="4">
        <v>-2.27</v>
      </c>
      <c r="Q82" t="s">
        <v>1064</v>
      </c>
      <c r="R82">
        <v>-2.5</v>
      </c>
      <c r="XCA82"/>
      <c r="XCB82"/>
      <c r="XCC82"/>
      <c r="XCD82" s="1"/>
      <c r="XCE82" s="1"/>
      <c r="XCF82" s="1"/>
      <c r="XCG82" s="1"/>
      <c r="XCH82" s="1"/>
      <c r="XCI82" s="1"/>
    </row>
    <row r="83" s="4" customFormat="1" spans="1:16311">
      <c r="A83" s="5"/>
      <c r="B83" s="6"/>
      <c r="C83" s="7"/>
      <c r="D83" s="7"/>
      <c r="E83" s="1"/>
      <c r="F83" s="1"/>
      <c r="Q83" t="s">
        <v>1062</v>
      </c>
      <c r="R83">
        <v>-2.5</v>
      </c>
      <c r="XCA83"/>
      <c r="XCB83"/>
      <c r="XCC83"/>
      <c r="XCD83" s="1"/>
      <c r="XCE83" s="1"/>
      <c r="XCF83" s="1"/>
      <c r="XCG83" s="1"/>
      <c r="XCH83" s="1"/>
      <c r="XCI83" s="1"/>
    </row>
    <row r="84" s="4" customFormat="1" spans="1:16311">
      <c r="A84" s="5"/>
      <c r="B84" s="6"/>
      <c r="C84" s="7"/>
      <c r="D84" s="7"/>
      <c r="E84" s="1"/>
      <c r="F84" s="1"/>
      <c r="Q84" t="s">
        <v>521</v>
      </c>
      <c r="R84">
        <v>-1.58</v>
      </c>
      <c r="XCA84"/>
      <c r="XCB84"/>
      <c r="XCC84"/>
      <c r="XCD84" s="1"/>
      <c r="XCE84" s="1"/>
      <c r="XCF84" s="1"/>
      <c r="XCG84" s="1"/>
      <c r="XCH84" s="1"/>
      <c r="XCI84" s="1"/>
    </row>
    <row r="85" s="4" customFormat="1" spans="1:16311">
      <c r="A85" s="5"/>
      <c r="B85" s="6"/>
      <c r="C85" s="7"/>
      <c r="D85" s="7"/>
      <c r="E85" s="1"/>
      <c r="F85" s="1"/>
      <c r="Q85" t="s">
        <v>189</v>
      </c>
      <c r="R85">
        <v>-10</v>
      </c>
      <c r="XCA85"/>
      <c r="XCB85"/>
      <c r="XCC85"/>
      <c r="XCD85" s="1"/>
      <c r="XCE85" s="1"/>
      <c r="XCF85" s="1"/>
      <c r="XCG85" s="1"/>
      <c r="XCH85" s="1"/>
      <c r="XCI85" s="1"/>
    </row>
    <row r="86" s="4" customFormat="1" spans="1:16311">
      <c r="A86" s="5"/>
      <c r="B86" s="6"/>
      <c r="C86" s="7"/>
      <c r="D86" s="7"/>
      <c r="E86" s="1"/>
      <c r="F86" s="1"/>
      <c r="Q86" t="s">
        <v>205</v>
      </c>
      <c r="R86">
        <v>98.42</v>
      </c>
      <c r="XCA86"/>
      <c r="XCB86"/>
      <c r="XCC86"/>
      <c r="XCD86" s="1"/>
      <c r="XCE86" s="1"/>
      <c r="XCF86" s="1"/>
      <c r="XCG86" s="1"/>
      <c r="XCH86" s="1"/>
      <c r="XCI86" s="1"/>
    </row>
    <row r="87" s="4" customFormat="1" spans="1:16311">
      <c r="A87" s="5"/>
      <c r="B87" s="6"/>
      <c r="C87" s="7"/>
      <c r="D87" s="7"/>
      <c r="E87" s="1"/>
      <c r="F87" s="1"/>
      <c r="Q87" t="s">
        <v>190</v>
      </c>
      <c r="R87">
        <v>-1.58</v>
      </c>
      <c r="XCA87"/>
      <c r="XCB87"/>
      <c r="XCC87"/>
      <c r="XCD87" s="1"/>
      <c r="XCE87" s="1"/>
      <c r="XCF87" s="1"/>
      <c r="XCG87" s="1"/>
      <c r="XCH87" s="1"/>
      <c r="XCI87" s="1"/>
    </row>
    <row r="88" s="4" customFormat="1" spans="1:16311">
      <c r="A88" s="5"/>
      <c r="B88" s="6"/>
      <c r="C88" s="7"/>
      <c r="D88" s="7"/>
      <c r="E88" s="1"/>
      <c r="F88" s="1"/>
      <c r="Q88" s="59" t="s">
        <v>86</v>
      </c>
      <c r="R88" s="59">
        <v>-2.5</v>
      </c>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R90" s="4">
        <f>SUM(R5:R89)</f>
        <v>3930</v>
      </c>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R92" s="4">
        <v>1790</v>
      </c>
      <c r="S92" s="4" t="s">
        <v>368</v>
      </c>
      <c r="XCA92"/>
      <c r="XCB92"/>
      <c r="XCC92"/>
      <c r="XCD92" s="1"/>
      <c r="XCE92" s="1"/>
      <c r="XCF92" s="1"/>
      <c r="XCG92" s="1"/>
      <c r="XCH92" s="1"/>
      <c r="XCI92" s="1"/>
    </row>
    <row r="93" s="4" customFormat="1" spans="1:16311">
      <c r="A93" s="5"/>
      <c r="B93" s="6"/>
      <c r="C93" s="7"/>
      <c r="D93" s="7"/>
      <c r="E93" s="1"/>
      <c r="F93" s="1"/>
      <c r="R93" s="4">
        <v>1400</v>
      </c>
      <c r="S93" s="4" t="s">
        <v>484</v>
      </c>
      <c r="XCA93"/>
      <c r="XCB93"/>
      <c r="XCC93"/>
      <c r="XCD93" s="1"/>
      <c r="XCE93" s="1"/>
      <c r="XCF93" s="1"/>
      <c r="XCG93" s="1"/>
      <c r="XCH93" s="1"/>
      <c r="XCI93" s="1"/>
    </row>
    <row r="94" s="4" customFormat="1" spans="1:16311">
      <c r="A94" s="5"/>
      <c r="B94" s="6"/>
      <c r="C94" s="7"/>
      <c r="D94" s="7"/>
      <c r="E94" s="1"/>
      <c r="F94" s="1"/>
      <c r="R94" s="4">
        <v>780</v>
      </c>
      <c r="S94" s="4" t="s">
        <v>596</v>
      </c>
      <c r="XCA94"/>
      <c r="XCB94"/>
      <c r="XCC94"/>
      <c r="XCD94" s="1"/>
      <c r="XCE94" s="1"/>
      <c r="XCF94" s="1"/>
      <c r="XCG94" s="1"/>
      <c r="XCH94" s="1"/>
      <c r="XCI94" s="1"/>
    </row>
    <row r="95" s="4" customFormat="1" spans="1:16311">
      <c r="A95" s="5"/>
      <c r="B95" s="6"/>
      <c r="C95" s="7"/>
      <c r="D95" s="7"/>
      <c r="E95" s="1"/>
      <c r="F95" s="1"/>
      <c r="R95" s="4">
        <v>-40</v>
      </c>
      <c r="S95" s="4" t="s">
        <v>1010</v>
      </c>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R97" s="40">
        <f>R90-R92-R93-R94-R95</f>
        <v>1.36424205265939e-12</v>
      </c>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headerFooter/>
  <drawing r:id="rId2"/>
  <legacyDrawing r:id="rId3"/>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workbookViewId="0">
      <pane xSplit="2" ySplit="3" topLeftCell="R4" activePane="bottomRight" state="frozen"/>
      <selection/>
      <selection pane="topRight"/>
      <selection pane="bottomLeft"/>
      <selection pane="bottomRight" activeCell="T3" sqref="T3:U4"/>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 style="1" customWidth="1"/>
    <col min="8" max="9" width="9" style="1"/>
    <col min="10" max="10" width="3.75" style="1" customWidth="1"/>
    <col min="11" max="12" width="9" style="1"/>
    <col min="13" max="13" width="3" style="1" customWidth="1"/>
    <col min="14" max="15" width="9" style="1"/>
    <col min="16" max="16" width="3.5" style="1" customWidth="1"/>
    <col min="17" max="18" width="9" style="1"/>
    <col min="19" max="19" width="3" style="1" customWidth="1"/>
    <col min="20" max="21" width="9" style="1"/>
    <col min="22" max="22" width="3.625" style="1" customWidth="1"/>
    <col min="23" max="24" width="9" style="1"/>
    <col min="25" max="25" width="3.25" style="1" customWidth="1"/>
    <col min="26" max="16302" width="9" style="1"/>
    <col min="16306" max="16384" width="9" style="1"/>
  </cols>
  <sheetData>
    <row r="1" s="1" customFormat="1" ht="17" customHeight="1" spans="1:6">
      <c r="A1" s="7"/>
      <c r="B1" s="8"/>
      <c r="C1" s="7"/>
      <c r="D1" s="7"/>
      <c r="E1" s="7"/>
      <c r="F1" s="7"/>
    </row>
    <row r="2" s="1" customFormat="1" ht="39.15" customHeight="1" spans="1:6">
      <c r="A2" s="9" t="s">
        <v>1067</v>
      </c>
      <c r="B2" s="10"/>
      <c r="C2" s="11"/>
      <c r="D2" s="11"/>
      <c r="E2" s="11"/>
      <c r="F2" s="11"/>
    </row>
    <row r="3" s="2" customFormat="1" ht="28.75" customHeight="1" spans="1:30">
      <c r="A3" s="12" t="s">
        <v>1</v>
      </c>
      <c r="B3" s="13" t="s">
        <v>2</v>
      </c>
      <c r="C3" s="14" t="s">
        <v>3</v>
      </c>
      <c r="D3" s="14" t="s">
        <v>4</v>
      </c>
      <c r="E3" s="12" t="s">
        <v>5</v>
      </c>
      <c r="F3" s="12" t="s">
        <v>6</v>
      </c>
      <c r="H3" s="33">
        <v>1</v>
      </c>
      <c r="I3" s="35" t="s">
        <v>1068</v>
      </c>
      <c r="K3" s="33">
        <v>2</v>
      </c>
      <c r="L3" s="35" t="s">
        <v>1069</v>
      </c>
      <c r="N3" s="33">
        <v>3</v>
      </c>
      <c r="O3" s="35" t="s">
        <v>1070</v>
      </c>
      <c r="Q3" s="44">
        <v>4</v>
      </c>
      <c r="R3" s="45" t="s">
        <v>1071</v>
      </c>
      <c r="T3" s="33">
        <v>5</v>
      </c>
      <c r="U3" s="35" t="s">
        <v>1072</v>
      </c>
      <c r="W3" s="33">
        <v>7</v>
      </c>
      <c r="X3" s="35" t="s">
        <v>1072</v>
      </c>
      <c r="Z3" s="33">
        <v>8</v>
      </c>
      <c r="AA3" s="35" t="s">
        <v>1072</v>
      </c>
      <c r="AC3" s="39" t="s">
        <v>1073</v>
      </c>
      <c r="AD3" s="35" t="s">
        <v>1074</v>
      </c>
    </row>
    <row r="4" s="3" customFormat="1" ht="33" customHeight="1" spans="1:30">
      <c r="A4" s="15">
        <v>1</v>
      </c>
      <c r="B4" s="16" t="s">
        <v>1075</v>
      </c>
      <c r="C4" s="17"/>
      <c r="D4" s="18">
        <v>-50</v>
      </c>
      <c r="E4" s="19" t="s">
        <v>1076</v>
      </c>
      <c r="F4" s="20"/>
      <c r="H4" s="34" t="s">
        <v>52</v>
      </c>
      <c r="I4" s="34" t="s">
        <v>53</v>
      </c>
      <c r="K4" s="34" t="s">
        <v>52</v>
      </c>
      <c r="L4" s="34" t="s">
        <v>53</v>
      </c>
      <c r="N4" s="34" t="s">
        <v>52</v>
      </c>
      <c r="O4" s="34" t="s">
        <v>53</v>
      </c>
      <c r="Q4" s="46" t="s">
        <v>52</v>
      </c>
      <c r="R4" s="46" t="s">
        <v>53</v>
      </c>
      <c r="T4" s="34" t="s">
        <v>52</v>
      </c>
      <c r="U4" s="34" t="s">
        <v>53</v>
      </c>
      <c r="W4" s="34" t="s">
        <v>52</v>
      </c>
      <c r="X4" s="34" t="s">
        <v>53</v>
      </c>
      <c r="Z4" s="34" t="s">
        <v>52</v>
      </c>
      <c r="AA4" s="34" t="s">
        <v>53</v>
      </c>
      <c r="AC4" s="34" t="s">
        <v>52</v>
      </c>
      <c r="AD4" s="34" t="s">
        <v>53</v>
      </c>
    </row>
    <row r="5" s="3" customFormat="1" ht="40.75" customHeight="1" spans="1:30">
      <c r="A5" s="15">
        <v>2</v>
      </c>
      <c r="B5" s="16" t="s">
        <v>1077</v>
      </c>
      <c r="C5" s="17"/>
      <c r="D5" s="18">
        <v>-50</v>
      </c>
      <c r="E5" s="19" t="s">
        <v>1078</v>
      </c>
      <c r="F5" s="20"/>
      <c r="H5" s="3" t="s">
        <v>1079</v>
      </c>
      <c r="I5" s="3">
        <v>-50</v>
      </c>
      <c r="K5" s="3" t="s">
        <v>101</v>
      </c>
      <c r="L5" s="3">
        <v>-50</v>
      </c>
      <c r="N5" s="3" t="s">
        <v>190</v>
      </c>
      <c r="O5" s="3">
        <v>500</v>
      </c>
      <c r="Q5" s="3" t="s">
        <v>68</v>
      </c>
      <c r="R5" s="3">
        <v>-200</v>
      </c>
      <c r="T5" s="3" t="s">
        <v>101</v>
      </c>
      <c r="U5" s="3">
        <v>-100</v>
      </c>
      <c r="W5" s="3" t="s">
        <v>344</v>
      </c>
      <c r="X5" s="3">
        <v>-20</v>
      </c>
      <c r="Z5" s="3" t="s">
        <v>96</v>
      </c>
      <c r="AA5" s="3">
        <v>-100</v>
      </c>
      <c r="AC5" s="3" t="s">
        <v>731</v>
      </c>
      <c r="AD5" s="3">
        <v>-100</v>
      </c>
    </row>
    <row r="6" s="3" customFormat="1" ht="40.75" customHeight="1" spans="1:30">
      <c r="A6" s="15">
        <v>3</v>
      </c>
      <c r="B6" s="16" t="s">
        <v>1070</v>
      </c>
      <c r="C6" s="17">
        <v>3500</v>
      </c>
      <c r="D6" s="18"/>
      <c r="E6" s="19"/>
      <c r="F6" s="20" t="s">
        <v>1080</v>
      </c>
      <c r="N6" s="3" t="s">
        <v>199</v>
      </c>
      <c r="O6" s="3">
        <v>500</v>
      </c>
      <c r="Q6" s="3" t="s">
        <v>62</v>
      </c>
      <c r="R6" s="3">
        <v>-200</v>
      </c>
      <c r="W6" s="3" t="s">
        <v>108</v>
      </c>
      <c r="X6" s="3">
        <v>-10</v>
      </c>
      <c r="Z6" s="3" t="s">
        <v>731</v>
      </c>
      <c r="AA6" s="3">
        <v>-100</v>
      </c>
      <c r="AC6" s="3" t="s">
        <v>94</v>
      </c>
      <c r="AD6" s="3">
        <v>-50</v>
      </c>
    </row>
    <row r="7" s="3" customFormat="1" ht="54" customHeight="1" spans="1:30">
      <c r="A7" s="15">
        <v>4</v>
      </c>
      <c r="B7" s="16" t="s">
        <v>1081</v>
      </c>
      <c r="C7" s="17"/>
      <c r="D7" s="43">
        <v>-1000</v>
      </c>
      <c r="E7" s="19" t="s">
        <v>1082</v>
      </c>
      <c r="F7" s="20"/>
      <c r="N7" s="3" t="s">
        <v>521</v>
      </c>
      <c r="O7" s="3">
        <v>500</v>
      </c>
      <c r="Q7" s="3" t="s">
        <v>1083</v>
      </c>
      <c r="R7" s="3">
        <v>-200</v>
      </c>
      <c r="X7" s="3">
        <f>SUM(X5:X6)</f>
        <v>-30</v>
      </c>
      <c r="Z7" s="3" t="s">
        <v>94</v>
      </c>
      <c r="AA7" s="3">
        <v>-50</v>
      </c>
      <c r="AC7" s="3" t="s">
        <v>621</v>
      </c>
      <c r="AD7" s="3">
        <v>500</v>
      </c>
    </row>
    <row r="8" s="3" customFormat="1" ht="40.75" customHeight="1" spans="1:30">
      <c r="A8" s="15">
        <v>5</v>
      </c>
      <c r="B8" s="16" t="s">
        <v>1084</v>
      </c>
      <c r="C8" s="17"/>
      <c r="D8" s="18">
        <v>-100</v>
      </c>
      <c r="E8" s="19" t="s">
        <v>1085</v>
      </c>
      <c r="F8" s="20"/>
      <c r="N8" s="3" t="s">
        <v>400</v>
      </c>
      <c r="O8" s="3">
        <v>500</v>
      </c>
      <c r="Q8" s="3" t="s">
        <v>270</v>
      </c>
      <c r="R8" s="3">
        <v>-200</v>
      </c>
      <c r="Z8" s="3" t="s">
        <v>108</v>
      </c>
      <c r="AA8" s="3">
        <v>-30</v>
      </c>
      <c r="AC8" s="3" t="s">
        <v>344</v>
      </c>
      <c r="AD8" s="3">
        <v>-20</v>
      </c>
    </row>
    <row r="9" s="3" customFormat="1" ht="57" customHeight="1" spans="1:30">
      <c r="A9" s="15">
        <v>6</v>
      </c>
      <c r="B9" s="16" t="s">
        <v>1086</v>
      </c>
      <c r="C9" s="17"/>
      <c r="D9" s="18"/>
      <c r="E9" s="19" t="s">
        <v>1087</v>
      </c>
      <c r="F9" s="21"/>
      <c r="N9" s="3" t="s">
        <v>189</v>
      </c>
      <c r="O9" s="3">
        <v>500</v>
      </c>
      <c r="Q9" s="3" t="s">
        <v>265</v>
      </c>
      <c r="R9" s="3">
        <v>-200</v>
      </c>
      <c r="AA9" s="3">
        <f>SUM(AA5:AA8)</f>
        <v>-280</v>
      </c>
      <c r="AC9" s="1" t="s">
        <v>108</v>
      </c>
      <c r="AD9" s="1">
        <v>-40</v>
      </c>
    </row>
    <row r="10" s="3" customFormat="1" ht="40.75" customHeight="1" spans="1:30">
      <c r="A10" s="15">
        <v>7</v>
      </c>
      <c r="B10" s="16" t="s">
        <v>1084</v>
      </c>
      <c r="C10" s="17"/>
      <c r="D10" s="18">
        <v>-30</v>
      </c>
      <c r="E10" s="19" t="s">
        <v>1088</v>
      </c>
      <c r="F10" s="21"/>
      <c r="N10" s="3" t="s">
        <v>77</v>
      </c>
      <c r="O10" s="3">
        <v>500</v>
      </c>
      <c r="R10" s="3">
        <f>SUM(R5:R9)</f>
        <v>-1000</v>
      </c>
      <c r="AC10" s="1" t="s">
        <v>77</v>
      </c>
      <c r="AD10" s="1">
        <v>500</v>
      </c>
    </row>
    <row r="11" s="1" customFormat="1" ht="40.75" customHeight="1" spans="1:32">
      <c r="A11" s="15">
        <v>8</v>
      </c>
      <c r="B11" s="16" t="s">
        <v>1089</v>
      </c>
      <c r="C11" s="17"/>
      <c r="D11" s="18">
        <v>-280</v>
      </c>
      <c r="E11" s="19" t="s">
        <v>1090</v>
      </c>
      <c r="F11" s="21"/>
      <c r="N11" s="1" t="s">
        <v>621</v>
      </c>
      <c r="O11" s="3">
        <v>500</v>
      </c>
      <c r="AC11" s="1" t="s">
        <v>199</v>
      </c>
      <c r="AD11" s="1">
        <v>500</v>
      </c>
      <c r="AE11" s="3"/>
      <c r="AF11" s="3"/>
    </row>
    <row r="12" s="1" customFormat="1" ht="40.75" customHeight="1" spans="1:32">
      <c r="A12" s="15">
        <v>9</v>
      </c>
      <c r="B12" s="16"/>
      <c r="C12" s="17"/>
      <c r="D12" s="18"/>
      <c r="E12" s="19"/>
      <c r="F12" s="21"/>
      <c r="O12" s="1">
        <f>SUM(O5:O11)</f>
        <v>3500</v>
      </c>
      <c r="AC12" s="1" t="s">
        <v>96</v>
      </c>
      <c r="AD12" s="1">
        <v>-100</v>
      </c>
      <c r="AE12" s="3"/>
      <c r="AF12" s="3"/>
    </row>
    <row r="13" s="1" customFormat="1" ht="40.75" customHeight="1" spans="1:32">
      <c r="A13" s="15">
        <v>10</v>
      </c>
      <c r="B13" s="22"/>
      <c r="C13" s="17"/>
      <c r="D13" s="18"/>
      <c r="E13" s="19"/>
      <c r="F13" s="20"/>
      <c r="AC13" s="1" t="s">
        <v>400</v>
      </c>
      <c r="AD13" s="1">
        <v>500</v>
      </c>
      <c r="AE13" s="3"/>
      <c r="AF13" s="3"/>
    </row>
    <row r="14" s="1" customFormat="1" ht="30" customHeight="1" spans="1:32">
      <c r="A14" s="15">
        <v>11</v>
      </c>
      <c r="B14" s="22"/>
      <c r="C14" s="17"/>
      <c r="D14" s="18"/>
      <c r="E14" s="19"/>
      <c r="F14" s="20"/>
      <c r="AC14" s="1" t="s">
        <v>101</v>
      </c>
      <c r="AD14" s="1">
        <v>-150</v>
      </c>
      <c r="AE14" s="3"/>
      <c r="AF14" s="3"/>
    </row>
    <row r="15" s="1" customFormat="1" ht="28" customHeight="1" spans="1:32">
      <c r="A15" s="23" t="s">
        <v>12</v>
      </c>
      <c r="B15" s="24"/>
      <c r="C15" s="25">
        <f>SUM(C4:C14)</f>
        <v>3500</v>
      </c>
      <c r="D15" s="25">
        <f>SUM(D4:D14)</f>
        <v>-1510</v>
      </c>
      <c r="E15" s="26"/>
      <c r="F15" s="26"/>
      <c r="AC15" s="1" t="s">
        <v>521</v>
      </c>
      <c r="AD15" s="1">
        <v>500</v>
      </c>
      <c r="AE15" s="3"/>
      <c r="AF15" s="3"/>
    </row>
    <row r="16" s="1" customFormat="1" ht="27" customHeight="1" spans="1:32">
      <c r="A16" s="2"/>
      <c r="B16" s="27"/>
      <c r="C16" s="28"/>
      <c r="D16" s="28"/>
      <c r="E16" s="29"/>
      <c r="F16" s="3"/>
      <c r="AC16" s="1" t="s">
        <v>189</v>
      </c>
      <c r="AD16" s="1">
        <v>500</v>
      </c>
      <c r="AE16" s="3"/>
      <c r="AF16" s="3"/>
    </row>
    <row r="17" s="1" customFormat="1" ht="27" customHeight="1" spans="1:32">
      <c r="A17" s="5"/>
      <c r="B17" s="6"/>
      <c r="C17" s="30" t="s">
        <v>13</v>
      </c>
      <c r="D17" s="30" t="s">
        <v>242</v>
      </c>
      <c r="E17" s="31" t="s">
        <v>1091</v>
      </c>
      <c r="F17" s="30" t="s">
        <v>16</v>
      </c>
      <c r="AC17" s="1" t="s">
        <v>1079</v>
      </c>
      <c r="AD17" s="1">
        <v>-50</v>
      </c>
      <c r="AE17" s="3"/>
      <c r="AF17" s="3"/>
    </row>
    <row r="18" s="1" customFormat="1" ht="27" customHeight="1" spans="1:32">
      <c r="A18" s="5"/>
      <c r="B18" s="6"/>
      <c r="C18" s="32">
        <f>C15+D15</f>
        <v>1990</v>
      </c>
      <c r="D18" s="7"/>
      <c r="AC18" s="1" t="s">
        <v>190</v>
      </c>
      <c r="AD18" s="1">
        <v>500</v>
      </c>
      <c r="AE18" s="3"/>
      <c r="AF18" s="3"/>
    </row>
    <row r="19" s="1" customFormat="1" ht="27" customHeight="1" spans="1:32">
      <c r="A19" s="5"/>
      <c r="B19" s="6"/>
      <c r="C19" s="7"/>
      <c r="D19" s="7"/>
      <c r="AC19" s="1" t="s">
        <v>68</v>
      </c>
      <c r="AD19" s="37">
        <v>-200</v>
      </c>
      <c r="AE19" s="3"/>
      <c r="AF19" s="3"/>
    </row>
    <row r="20" s="1" customFormat="1" ht="27" customHeight="1" spans="1:32">
      <c r="A20" s="5"/>
      <c r="B20" s="6"/>
      <c r="C20" s="7"/>
      <c r="D20" s="7"/>
      <c r="AC20" s="1" t="s">
        <v>62</v>
      </c>
      <c r="AD20" s="37">
        <v>-200</v>
      </c>
      <c r="AE20" s="3"/>
      <c r="AF20" s="3"/>
    </row>
    <row r="21" s="1" customFormat="1" ht="27" customHeight="1" spans="1:30">
      <c r="A21" s="5"/>
      <c r="B21" s="6"/>
      <c r="C21" s="7"/>
      <c r="D21" s="7"/>
      <c r="AC21" s="1" t="s">
        <v>1083</v>
      </c>
      <c r="AD21" s="37">
        <v>-200</v>
      </c>
    </row>
    <row r="22" s="1" customFormat="1" ht="27" customHeight="1" spans="1:30">
      <c r="A22" s="5"/>
      <c r="B22" s="6"/>
      <c r="C22" s="7"/>
      <c r="D22" s="7"/>
      <c r="AC22" s="1" t="s">
        <v>270</v>
      </c>
      <c r="AD22" s="37">
        <v>-200</v>
      </c>
    </row>
    <row r="23" s="1" customFormat="1" ht="27" customHeight="1" spans="1:30">
      <c r="A23" s="5"/>
      <c r="B23" s="6"/>
      <c r="C23" s="7"/>
      <c r="D23" s="7"/>
      <c r="AC23" s="1" t="s">
        <v>265</v>
      </c>
      <c r="AD23" s="37">
        <v>-200</v>
      </c>
    </row>
    <row r="24" s="1" customFormat="1" ht="27" customHeight="1" spans="1:30">
      <c r="A24" s="5"/>
      <c r="B24" s="6"/>
      <c r="C24" s="7"/>
      <c r="D24" s="7"/>
      <c r="AD24" s="1">
        <f>SUM(AD5:AD23)</f>
        <v>1990</v>
      </c>
    </row>
    <row r="25" s="1" customFormat="1" ht="27" customHeight="1" spans="1:4">
      <c r="A25" s="5"/>
      <c r="B25" s="6"/>
      <c r="C25" s="7"/>
      <c r="D25" s="7"/>
    </row>
    <row r="26" s="1" customFormat="1" spans="1:31">
      <c r="A26" s="5"/>
      <c r="B26" s="6"/>
      <c r="C26" s="7"/>
      <c r="D26" s="7"/>
      <c r="AD26" s="4">
        <v>1040</v>
      </c>
      <c r="AE26" s="4" t="s">
        <v>368</v>
      </c>
    </row>
    <row r="27" s="1" customFormat="1" spans="1:31">
      <c r="A27" s="5"/>
      <c r="B27" s="6"/>
      <c r="C27" s="7"/>
      <c r="D27" s="7"/>
      <c r="AD27" s="4">
        <v>600</v>
      </c>
      <c r="AE27" s="4" t="s">
        <v>484</v>
      </c>
    </row>
    <row r="28" s="1" customFormat="1" spans="1:31">
      <c r="A28" s="5"/>
      <c r="B28" s="6"/>
      <c r="C28" s="7"/>
      <c r="D28" s="7"/>
      <c r="AD28" s="4">
        <v>550</v>
      </c>
      <c r="AE28" s="4" t="s">
        <v>596</v>
      </c>
    </row>
    <row r="29" s="1" customFormat="1" spans="1:32">
      <c r="A29" s="5"/>
      <c r="B29" s="6"/>
      <c r="C29" s="7"/>
      <c r="D29" s="7"/>
      <c r="AD29" s="4">
        <v>-200</v>
      </c>
      <c r="AE29" s="4" t="s">
        <v>669</v>
      </c>
      <c r="AF29" s="1" t="s">
        <v>1092</v>
      </c>
    </row>
    <row r="30" s="1" customFormat="1" spans="1:4">
      <c r="A30" s="5"/>
      <c r="B30" s="6"/>
      <c r="C30" s="7"/>
      <c r="D30" s="7"/>
    </row>
    <row r="31" s="1" customFormat="1" spans="1:30">
      <c r="A31" s="5"/>
      <c r="B31" s="6"/>
      <c r="C31" s="7"/>
      <c r="D31" s="7"/>
      <c r="AD31" s="1">
        <f>AD24-AD26-AD27-AD28-AD29</f>
        <v>0</v>
      </c>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pageSetup paperSize="9" orientation="portrait"/>
  <headerFooter/>
  <drawing r:id="rId2"/>
  <legacyDrawing r:id="rId3"/>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workbookViewId="0">
      <pane xSplit="4" ySplit="3" topLeftCell="E4" activePane="bottomRight" state="frozen"/>
      <selection/>
      <selection pane="topRight"/>
      <selection pane="bottomLeft"/>
      <selection pane="bottomRight" activeCell="H3" sqref="H3:I4"/>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375" style="1" customWidth="1"/>
    <col min="8" max="9" width="9" style="1"/>
    <col min="10" max="10" width="2.125" style="1" customWidth="1"/>
    <col min="11" max="12" width="9" style="1"/>
    <col min="13" max="13" width="4.875" style="1" customWidth="1"/>
    <col min="14" max="15" width="9" style="1"/>
    <col min="16" max="16" width="3.75" style="1" customWidth="1"/>
    <col min="17" max="16302" width="9" style="1"/>
    <col min="16306" max="16384" width="9" style="1"/>
  </cols>
  <sheetData>
    <row r="1" s="1" customFormat="1" ht="17" customHeight="1" spans="1:6">
      <c r="A1" s="7"/>
      <c r="B1" s="8"/>
      <c r="C1" s="7"/>
      <c r="D1" s="7"/>
      <c r="E1" s="7"/>
      <c r="F1" s="7"/>
    </row>
    <row r="2" s="1" customFormat="1" ht="39.15" customHeight="1" spans="1:6">
      <c r="A2" s="9" t="s">
        <v>1093</v>
      </c>
      <c r="B2" s="10"/>
      <c r="C2" s="11"/>
      <c r="D2" s="11"/>
      <c r="E2" s="11"/>
      <c r="F2" s="11"/>
    </row>
    <row r="3" s="2" customFormat="1" ht="28.75" customHeight="1" spans="1:21">
      <c r="A3" s="12" t="s">
        <v>1</v>
      </c>
      <c r="B3" s="13" t="s">
        <v>2</v>
      </c>
      <c r="C3" s="14" t="s">
        <v>3</v>
      </c>
      <c r="D3" s="14" t="s">
        <v>4</v>
      </c>
      <c r="E3" s="12" t="s">
        <v>5</v>
      </c>
      <c r="F3" s="12" t="s">
        <v>6</v>
      </c>
      <c r="H3" s="33">
        <v>1</v>
      </c>
      <c r="I3" s="35" t="s">
        <v>1094</v>
      </c>
      <c r="K3" s="33">
        <v>2</v>
      </c>
      <c r="L3" s="16">
        <v>45717</v>
      </c>
      <c r="N3" s="33">
        <v>3</v>
      </c>
      <c r="O3" s="16" t="s">
        <v>1095</v>
      </c>
      <c r="Q3" s="33">
        <v>4</v>
      </c>
      <c r="R3" s="16" t="s">
        <v>1095</v>
      </c>
      <c r="T3" s="39" t="s">
        <v>1096</v>
      </c>
      <c r="U3" s="16" t="s">
        <v>1097</v>
      </c>
    </row>
    <row r="4" s="3" customFormat="1" ht="33" customHeight="1" spans="1:21">
      <c r="A4" s="15">
        <v>1</v>
      </c>
      <c r="B4" s="16" t="s">
        <v>1094</v>
      </c>
      <c r="C4" s="17"/>
      <c r="D4" s="18">
        <v>-150</v>
      </c>
      <c r="E4" s="19" t="s">
        <v>1098</v>
      </c>
      <c r="F4" s="20"/>
      <c r="H4" s="34" t="s">
        <v>52</v>
      </c>
      <c r="I4" s="34" t="s">
        <v>53</v>
      </c>
      <c r="K4" s="34" t="s">
        <v>52</v>
      </c>
      <c r="L4" s="34" t="s">
        <v>53</v>
      </c>
      <c r="N4" s="34" t="s">
        <v>52</v>
      </c>
      <c r="O4" s="34" t="s">
        <v>53</v>
      </c>
      <c r="Q4" s="34" t="s">
        <v>52</v>
      </c>
      <c r="R4" s="34" t="s">
        <v>53</v>
      </c>
      <c r="T4" s="34" t="s">
        <v>52</v>
      </c>
      <c r="U4" s="34" t="s">
        <v>53</v>
      </c>
    </row>
    <row r="5" s="3" customFormat="1" ht="40.75" customHeight="1" spans="1:21">
      <c r="A5" s="15">
        <v>2</v>
      </c>
      <c r="B5" s="16">
        <v>45717</v>
      </c>
      <c r="C5" s="17"/>
      <c r="D5" s="18">
        <v>-50</v>
      </c>
      <c r="E5" s="19" t="s">
        <v>1099</v>
      </c>
      <c r="F5" s="20"/>
      <c r="H5" s="3" t="s">
        <v>1100</v>
      </c>
      <c r="I5" s="3">
        <v>-100</v>
      </c>
      <c r="K5" s="3" t="s">
        <v>1083</v>
      </c>
      <c r="L5" s="3">
        <v>-50</v>
      </c>
      <c r="N5" s="3" t="s">
        <v>344</v>
      </c>
      <c r="O5" s="3">
        <v>-20</v>
      </c>
      <c r="Q5" s="3" t="s">
        <v>261</v>
      </c>
      <c r="R5" s="3">
        <v>-100</v>
      </c>
      <c r="T5" s="3" t="s">
        <v>1100</v>
      </c>
      <c r="U5" s="3">
        <v>-100</v>
      </c>
    </row>
    <row r="6" s="3" customFormat="1" ht="40.75" customHeight="1" spans="1:21">
      <c r="A6" s="15">
        <v>3</v>
      </c>
      <c r="B6" s="16" t="s">
        <v>1095</v>
      </c>
      <c r="C6" s="17"/>
      <c r="D6" s="18">
        <v>-80</v>
      </c>
      <c r="E6" s="19" t="s">
        <v>1101</v>
      </c>
      <c r="F6" s="20"/>
      <c r="H6" s="3" t="s">
        <v>1102</v>
      </c>
      <c r="I6" s="3">
        <v>-50</v>
      </c>
      <c r="N6" s="3" t="s">
        <v>100</v>
      </c>
      <c r="O6" s="3">
        <v>-20</v>
      </c>
      <c r="Q6" s="3" t="s">
        <v>101</v>
      </c>
      <c r="R6" s="3">
        <v>-100</v>
      </c>
      <c r="T6" s="3" t="s">
        <v>1102</v>
      </c>
      <c r="U6" s="3">
        <v>-50</v>
      </c>
    </row>
    <row r="7" s="3" customFormat="1" ht="54" customHeight="1" spans="1:21">
      <c r="A7" s="15">
        <v>4</v>
      </c>
      <c r="B7" s="16" t="s">
        <v>1095</v>
      </c>
      <c r="C7" s="17"/>
      <c r="D7" s="18">
        <v>-200</v>
      </c>
      <c r="E7" s="19" t="s">
        <v>1103</v>
      </c>
      <c r="F7" s="20"/>
      <c r="I7" s="3">
        <f>SUM(I5:I6)</f>
        <v>-150</v>
      </c>
      <c r="N7" s="3" t="s">
        <v>76</v>
      </c>
      <c r="O7" s="3">
        <v>-20</v>
      </c>
      <c r="R7" s="3">
        <f>SUM(R5:R6)</f>
        <v>-200</v>
      </c>
      <c r="T7" s="3" t="s">
        <v>1083</v>
      </c>
      <c r="U7" s="3">
        <v>-50</v>
      </c>
    </row>
    <row r="8" s="3" customFormat="1" ht="40.75" customHeight="1" spans="1:21">
      <c r="A8" s="15">
        <v>5</v>
      </c>
      <c r="B8" s="16"/>
      <c r="C8" s="17"/>
      <c r="D8" s="18"/>
      <c r="E8" s="19"/>
      <c r="F8" s="20"/>
      <c r="N8" s="3" t="s">
        <v>69</v>
      </c>
      <c r="O8" s="3">
        <v>-20</v>
      </c>
      <c r="T8" s="3" t="s">
        <v>344</v>
      </c>
      <c r="U8" s="3">
        <v>-20</v>
      </c>
    </row>
    <row r="9" s="3" customFormat="1" ht="57" customHeight="1" spans="1:21">
      <c r="A9" s="15">
        <v>6</v>
      </c>
      <c r="B9" s="16"/>
      <c r="C9" s="17"/>
      <c r="D9" s="18"/>
      <c r="E9" s="19"/>
      <c r="F9" s="21"/>
      <c r="O9" s="3">
        <f>SUM(O5:O8)</f>
        <v>-80</v>
      </c>
      <c r="T9" s="3" t="s">
        <v>100</v>
      </c>
      <c r="U9" s="3">
        <v>-20</v>
      </c>
    </row>
    <row r="10" s="3" customFormat="1" ht="40.75" customHeight="1" spans="1:21">
      <c r="A10" s="15">
        <v>7</v>
      </c>
      <c r="B10" s="16"/>
      <c r="C10" s="17"/>
      <c r="D10" s="18"/>
      <c r="E10" s="19"/>
      <c r="F10" s="21"/>
      <c r="T10" s="3" t="s">
        <v>76</v>
      </c>
      <c r="U10" s="3">
        <v>-20</v>
      </c>
    </row>
    <row r="11" s="1" customFormat="1" ht="40.75" customHeight="1" spans="1:21">
      <c r="A11" s="15">
        <v>8</v>
      </c>
      <c r="B11" s="16"/>
      <c r="C11" s="17"/>
      <c r="D11" s="18"/>
      <c r="E11" s="19"/>
      <c r="F11" s="21"/>
      <c r="T11" s="1" t="s">
        <v>69</v>
      </c>
      <c r="U11" s="1">
        <v>-20</v>
      </c>
    </row>
    <row r="12" s="1" customFormat="1" ht="40.75" customHeight="1" spans="1:21">
      <c r="A12" s="15">
        <v>9</v>
      </c>
      <c r="B12" s="16"/>
      <c r="C12" s="17"/>
      <c r="D12" s="18"/>
      <c r="E12" s="19"/>
      <c r="F12" s="21"/>
      <c r="T12" s="1" t="s">
        <v>261</v>
      </c>
      <c r="U12" s="1">
        <v>-100</v>
      </c>
    </row>
    <row r="13" s="1" customFormat="1" ht="40.75" customHeight="1" spans="1:21">
      <c r="A13" s="15">
        <v>10</v>
      </c>
      <c r="B13" s="22"/>
      <c r="C13" s="17"/>
      <c r="D13" s="18"/>
      <c r="E13" s="19"/>
      <c r="F13" s="20"/>
      <c r="T13" s="1" t="s">
        <v>101</v>
      </c>
      <c r="U13" s="1">
        <v>-100</v>
      </c>
    </row>
    <row r="14" s="1" customFormat="1" ht="30" customHeight="1" spans="1:21">
      <c r="A14" s="15">
        <v>11</v>
      </c>
      <c r="B14" s="22"/>
      <c r="C14" s="17"/>
      <c r="D14" s="18"/>
      <c r="E14" s="19"/>
      <c r="F14" s="20"/>
      <c r="U14" s="1">
        <f>SUM(U5:U13)</f>
        <v>-480</v>
      </c>
    </row>
    <row r="15" s="1" customFormat="1" ht="28" customHeight="1" spans="1:6">
      <c r="A15" s="23" t="s">
        <v>12</v>
      </c>
      <c r="B15" s="24"/>
      <c r="C15" s="25">
        <f>SUM(C4:C14)</f>
        <v>0</v>
      </c>
      <c r="D15" s="25">
        <f>SUM(D4:D14)</f>
        <v>-480</v>
      </c>
      <c r="E15" s="26"/>
      <c r="F15" s="26"/>
    </row>
    <row r="16" s="1" customFormat="1" ht="27" customHeight="1" spans="1:21">
      <c r="A16" s="2"/>
      <c r="B16" s="27"/>
      <c r="C16" s="28"/>
      <c r="D16" s="28"/>
      <c r="E16" s="29"/>
      <c r="F16" s="3"/>
      <c r="T16" s="1" t="s">
        <v>368</v>
      </c>
      <c r="U16" s="1">
        <v>-430</v>
      </c>
    </row>
    <row r="17" s="1" customFormat="1" ht="27" customHeight="1" spans="1:21">
      <c r="A17" s="5"/>
      <c r="B17" s="6"/>
      <c r="C17" s="30" t="s">
        <v>13</v>
      </c>
      <c r="D17" s="30" t="s">
        <v>242</v>
      </c>
      <c r="E17" s="31" t="s">
        <v>355</v>
      </c>
      <c r="F17" s="30" t="s">
        <v>16</v>
      </c>
      <c r="T17" s="1" t="s">
        <v>484</v>
      </c>
      <c r="U17" s="1">
        <v>-50</v>
      </c>
    </row>
    <row r="18" s="1" customFormat="1" ht="27" customHeight="1" spans="1:21">
      <c r="A18" s="5"/>
      <c r="B18" s="6"/>
      <c r="C18" s="32">
        <f>C15+D15</f>
        <v>-480</v>
      </c>
      <c r="D18" s="7"/>
      <c r="T18" s="1" t="s">
        <v>1097</v>
      </c>
      <c r="U18" s="42">
        <f>U14-U16-U17</f>
        <v>0</v>
      </c>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O40"/>
  <sheetViews>
    <sheetView workbookViewId="0">
      <selection activeCell="F15" sqref="F15"/>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34.375" style="1" customWidth="1"/>
    <col min="6" max="6" width="45.625" style="1" customWidth="1"/>
    <col min="7" max="7" width="3" style="1" customWidth="1"/>
    <col min="8" max="8" width="11.125" style="1"/>
    <col min="9" max="9" width="12" style="1"/>
    <col min="10" max="10" width="1.75" style="1" customWidth="1"/>
    <col min="11" max="12" width="9" style="1"/>
    <col min="13" max="13" width="1.875" style="1" customWidth="1"/>
    <col min="14" max="16384" width="9" style="1"/>
  </cols>
  <sheetData>
    <row r="1" s="1" customFormat="1" spans="1:6">
      <c r="A1" s="7"/>
      <c r="B1" s="8"/>
      <c r="C1" s="7"/>
      <c r="D1" s="7"/>
      <c r="E1" s="7"/>
      <c r="F1" s="7"/>
    </row>
    <row r="2" s="1" customFormat="1" ht="38.4" customHeight="1" spans="1:6">
      <c r="A2" s="9" t="s">
        <v>46</v>
      </c>
      <c r="B2" s="10"/>
      <c r="C2" s="11"/>
      <c r="D2" s="11"/>
      <c r="E2" s="11"/>
      <c r="F2" s="11"/>
    </row>
    <row r="3" s="2" customFormat="1" ht="28" customHeight="1" spans="1:15">
      <c r="A3" s="12" t="s">
        <v>1</v>
      </c>
      <c r="B3" s="13" t="s">
        <v>2</v>
      </c>
      <c r="C3" s="14" t="s">
        <v>3</v>
      </c>
      <c r="D3" s="14" t="s">
        <v>4</v>
      </c>
      <c r="E3" s="12" t="s">
        <v>5</v>
      </c>
      <c r="F3" s="12" t="s">
        <v>6</v>
      </c>
      <c r="H3" s="12" t="s">
        <v>47</v>
      </c>
      <c r="I3" s="12"/>
      <c r="K3" s="12" t="s">
        <v>48</v>
      </c>
      <c r="L3" s="12"/>
      <c r="N3" s="12" t="s">
        <v>49</v>
      </c>
      <c r="O3" s="12"/>
    </row>
    <row r="4" s="3" customFormat="1" ht="42" customHeight="1" spans="1:15">
      <c r="A4" s="15">
        <v>1</v>
      </c>
      <c r="B4" s="16" t="s">
        <v>50</v>
      </c>
      <c r="C4" s="17"/>
      <c r="D4" s="18">
        <f>10+20+10+70+60+70</f>
        <v>240</v>
      </c>
      <c r="E4" s="19" t="s">
        <v>51</v>
      </c>
      <c r="F4" s="21"/>
      <c r="H4" s="25" t="s">
        <v>52</v>
      </c>
      <c r="I4" s="25" t="s">
        <v>53</v>
      </c>
      <c r="K4" s="25" t="s">
        <v>52</v>
      </c>
      <c r="L4" s="25" t="s">
        <v>53</v>
      </c>
      <c r="N4" s="221" t="s">
        <v>52</v>
      </c>
      <c r="O4" s="221" t="s">
        <v>54</v>
      </c>
    </row>
    <row r="5" s="3" customFormat="1" ht="42" customHeight="1" spans="1:15">
      <c r="A5" s="15">
        <v>2</v>
      </c>
      <c r="B5" s="16" t="s">
        <v>55</v>
      </c>
      <c r="C5" s="17">
        <v>500</v>
      </c>
      <c r="D5" s="18"/>
      <c r="E5" s="19"/>
      <c r="F5" s="21" t="s">
        <v>56</v>
      </c>
      <c r="H5" s="25" t="s">
        <v>57</v>
      </c>
      <c r="I5" s="222">
        <v>-10</v>
      </c>
      <c r="K5" s="25" t="s">
        <v>58</v>
      </c>
      <c r="L5" s="25">
        <v>100</v>
      </c>
      <c r="N5" s="223" t="s">
        <v>59</v>
      </c>
      <c r="O5" s="223">
        <v>100</v>
      </c>
    </row>
    <row r="6" s="3" customFormat="1" ht="42" customHeight="1" spans="1:15">
      <c r="A6" s="15">
        <v>3</v>
      </c>
      <c r="B6" s="16" t="s">
        <v>60</v>
      </c>
      <c r="C6" s="17">
        <v>600</v>
      </c>
      <c r="D6" s="18"/>
      <c r="E6" s="19"/>
      <c r="F6" s="21" t="s">
        <v>61</v>
      </c>
      <c r="H6" s="25" t="s">
        <v>62</v>
      </c>
      <c r="I6" s="25">
        <v>-30</v>
      </c>
      <c r="K6" s="25" t="s">
        <v>63</v>
      </c>
      <c r="L6" s="25">
        <v>100</v>
      </c>
      <c r="N6" s="223" t="s">
        <v>64</v>
      </c>
      <c r="O6" s="223">
        <v>100</v>
      </c>
    </row>
    <row r="7" s="3" customFormat="1" ht="42" customHeight="1" spans="1:15">
      <c r="A7" s="15">
        <v>4</v>
      </c>
      <c r="B7" s="16" t="s">
        <v>65</v>
      </c>
      <c r="C7" s="17">
        <v>300</v>
      </c>
      <c r="D7" s="18"/>
      <c r="E7" s="19"/>
      <c r="F7" s="21" t="s">
        <v>66</v>
      </c>
      <c r="H7" s="25" t="s">
        <v>67</v>
      </c>
      <c r="I7" s="222">
        <v>-30</v>
      </c>
      <c r="K7" s="25" t="s">
        <v>68</v>
      </c>
      <c r="L7" s="25">
        <v>200</v>
      </c>
      <c r="N7" s="223" t="s">
        <v>69</v>
      </c>
      <c r="O7" s="223">
        <v>100</v>
      </c>
    </row>
    <row r="8" s="3" customFormat="1" ht="42" customHeight="1" spans="1:15">
      <c r="A8" s="15">
        <v>5</v>
      </c>
      <c r="B8" s="16" t="s">
        <v>65</v>
      </c>
      <c r="C8" s="17">
        <v>950</v>
      </c>
      <c r="D8" s="18"/>
      <c r="E8" s="19"/>
      <c r="F8" s="21" t="s">
        <v>70</v>
      </c>
      <c r="H8" s="25" t="s">
        <v>68</v>
      </c>
      <c r="I8" s="25">
        <v>-6.67</v>
      </c>
      <c r="K8" s="25" t="s">
        <v>71</v>
      </c>
      <c r="L8" s="25">
        <v>200</v>
      </c>
      <c r="N8" s="223" t="s">
        <v>72</v>
      </c>
      <c r="O8" s="223">
        <v>100</v>
      </c>
    </row>
    <row r="9" s="3" customFormat="1" ht="42" customHeight="1" spans="1:15">
      <c r="A9" s="15">
        <v>6</v>
      </c>
      <c r="B9" s="16" t="s">
        <v>73</v>
      </c>
      <c r="C9" s="17">
        <v>3500</v>
      </c>
      <c r="D9" s="18"/>
      <c r="E9" s="19"/>
      <c r="F9" s="21" t="s">
        <v>74</v>
      </c>
      <c r="H9" s="25" t="s">
        <v>71</v>
      </c>
      <c r="I9" s="25">
        <v>-6.67</v>
      </c>
      <c r="K9" s="25" t="s">
        <v>75</v>
      </c>
      <c r="L9" s="222">
        <v>200</v>
      </c>
      <c r="N9" s="223" t="s">
        <v>76</v>
      </c>
      <c r="O9" s="223">
        <v>100</v>
      </c>
    </row>
    <row r="10" s="3" customFormat="1" ht="42" customHeight="1" spans="1:15">
      <c r="A10" s="15">
        <v>7</v>
      </c>
      <c r="B10" s="16"/>
      <c r="C10" s="17"/>
      <c r="D10" s="18"/>
      <c r="E10" s="19"/>
      <c r="F10" s="21"/>
      <c r="H10" s="25" t="s">
        <v>77</v>
      </c>
      <c r="I10" s="25">
        <v>-6.67</v>
      </c>
      <c r="K10" s="25" t="s">
        <v>78</v>
      </c>
      <c r="L10" s="25">
        <v>100</v>
      </c>
      <c r="N10" s="223" t="s">
        <v>79</v>
      </c>
      <c r="O10" s="223">
        <v>100</v>
      </c>
    </row>
    <row r="11" s="3" customFormat="1" ht="30" customHeight="1" spans="1:15">
      <c r="A11" s="23" t="s">
        <v>12</v>
      </c>
      <c r="B11" s="24"/>
      <c r="C11" s="25">
        <f>SUM(C4:C10)</f>
        <v>5850</v>
      </c>
      <c r="D11" s="25">
        <f>SUM(D4:D10)</f>
        <v>240</v>
      </c>
      <c r="E11" s="26"/>
      <c r="F11" s="26"/>
      <c r="H11" s="218" t="s">
        <v>80</v>
      </c>
      <c r="I11" s="222">
        <v>-30</v>
      </c>
      <c r="K11" s="25" t="s">
        <v>77</v>
      </c>
      <c r="L11" s="25">
        <v>50</v>
      </c>
      <c r="N11" s="223" t="s">
        <v>81</v>
      </c>
      <c r="O11" s="223">
        <v>100</v>
      </c>
    </row>
    <row r="12" s="3" customFormat="1" ht="30" customHeight="1" spans="1:15">
      <c r="A12" s="2"/>
      <c r="B12" s="27"/>
      <c r="C12" s="28"/>
      <c r="D12" s="28"/>
      <c r="E12" s="29"/>
      <c r="H12" s="25" t="s">
        <v>82</v>
      </c>
      <c r="I12" s="25">
        <v>-30</v>
      </c>
      <c r="K12" s="179" t="s">
        <v>12</v>
      </c>
      <c r="L12" s="179">
        <f>SUM(L5:L11)</f>
        <v>950</v>
      </c>
      <c r="N12" s="223" t="s">
        <v>83</v>
      </c>
      <c r="O12" s="223">
        <v>100</v>
      </c>
    </row>
    <row r="13" s="1" customFormat="1" ht="33.6" customHeight="1" spans="1:15">
      <c r="A13" s="5"/>
      <c r="B13" s="6"/>
      <c r="C13" s="30" t="s">
        <v>13</v>
      </c>
      <c r="D13" s="30" t="s">
        <v>44</v>
      </c>
      <c r="E13" s="31" t="s">
        <v>84</v>
      </c>
      <c r="F13" s="30" t="s">
        <v>16</v>
      </c>
      <c r="H13" s="219" t="s">
        <v>85</v>
      </c>
      <c r="I13" s="224">
        <v>-20</v>
      </c>
      <c r="N13" s="223" t="s">
        <v>86</v>
      </c>
      <c r="O13" s="223">
        <v>100</v>
      </c>
    </row>
    <row r="14" ht="36" spans="8:15">
      <c r="H14" s="218" t="s">
        <v>87</v>
      </c>
      <c r="I14" s="25">
        <v>-70</v>
      </c>
      <c r="N14" s="223" t="s">
        <v>88</v>
      </c>
      <c r="O14" s="223">
        <v>100</v>
      </c>
    </row>
    <row r="15" ht="31" customHeight="1" spans="8:15">
      <c r="H15" s="220" t="s">
        <v>12</v>
      </c>
      <c r="I15" s="179">
        <f>SUM(I5:I14)</f>
        <v>-240.01</v>
      </c>
      <c r="N15" s="223" t="s">
        <v>89</v>
      </c>
      <c r="O15" s="223">
        <v>100</v>
      </c>
    </row>
    <row r="16" ht="14.25" spans="14:15">
      <c r="N16" s="223" t="s">
        <v>90</v>
      </c>
      <c r="O16" s="223">
        <v>100</v>
      </c>
    </row>
    <row r="17" ht="14.25" spans="14:15">
      <c r="N17" s="223" t="s">
        <v>91</v>
      </c>
      <c r="O17" s="223">
        <v>100</v>
      </c>
    </row>
    <row r="18" ht="14.25" spans="14:15">
      <c r="N18" s="223" t="s">
        <v>57</v>
      </c>
      <c r="O18" s="223">
        <v>100</v>
      </c>
    </row>
    <row r="19" ht="14.25" spans="14:15">
      <c r="N19" s="223" t="s">
        <v>92</v>
      </c>
      <c r="O19" s="223">
        <v>100</v>
      </c>
    </row>
    <row r="20" ht="14.25" spans="14:15">
      <c r="N20" s="223" t="s">
        <v>93</v>
      </c>
      <c r="O20" s="223">
        <v>100</v>
      </c>
    </row>
    <row r="21" ht="14.25" spans="14:15">
      <c r="N21" s="225" t="s">
        <v>94</v>
      </c>
      <c r="O21" s="226">
        <v>100</v>
      </c>
    </row>
    <row r="22" ht="14.25" spans="14:15">
      <c r="N22" s="223" t="s">
        <v>95</v>
      </c>
      <c r="O22" s="223">
        <v>100</v>
      </c>
    </row>
    <row r="23" ht="14.25" spans="14:15">
      <c r="N23" s="223" t="s">
        <v>96</v>
      </c>
      <c r="O23" s="223">
        <v>100</v>
      </c>
    </row>
    <row r="24" ht="14.25" spans="14:15">
      <c r="N24" s="223" t="s">
        <v>97</v>
      </c>
      <c r="O24" s="223">
        <v>100</v>
      </c>
    </row>
    <row r="25" ht="14.25" spans="14:15">
      <c r="N25" s="223" t="s">
        <v>98</v>
      </c>
      <c r="O25" s="223">
        <v>100</v>
      </c>
    </row>
    <row r="26" ht="14.25" spans="14:15">
      <c r="N26" s="223" t="s">
        <v>99</v>
      </c>
      <c r="O26" s="223">
        <v>100</v>
      </c>
    </row>
    <row r="27" ht="14.25" spans="14:15">
      <c r="N27" s="223" t="s">
        <v>100</v>
      </c>
      <c r="O27" s="223">
        <v>100</v>
      </c>
    </row>
    <row r="28" ht="14.25" spans="14:15">
      <c r="N28" s="223" t="s">
        <v>101</v>
      </c>
      <c r="O28" s="223">
        <v>100</v>
      </c>
    </row>
    <row r="29" ht="14.25" spans="14:15">
      <c r="N29" s="223" t="s">
        <v>102</v>
      </c>
      <c r="O29" s="223">
        <v>100</v>
      </c>
    </row>
    <row r="30" ht="14.25" spans="14:15">
      <c r="N30" s="223" t="s">
        <v>103</v>
      </c>
      <c r="O30" s="223">
        <v>100</v>
      </c>
    </row>
    <row r="31" ht="14.25" spans="14:15">
      <c r="N31" s="223" t="s">
        <v>104</v>
      </c>
      <c r="O31" s="223">
        <v>100</v>
      </c>
    </row>
    <row r="32" ht="14.25" spans="14:15">
      <c r="N32" s="223" t="s">
        <v>105</v>
      </c>
      <c r="O32" s="223">
        <v>100</v>
      </c>
    </row>
    <row r="33" ht="14.25" spans="14:15">
      <c r="N33" s="223" t="s">
        <v>106</v>
      </c>
      <c r="O33" s="223">
        <v>100</v>
      </c>
    </row>
    <row r="34" ht="14.25" spans="14:15">
      <c r="N34" s="223" t="s">
        <v>107</v>
      </c>
      <c r="O34" s="223">
        <v>100</v>
      </c>
    </row>
    <row r="35" ht="14.25" spans="14:15">
      <c r="N35" s="223" t="s">
        <v>108</v>
      </c>
      <c r="O35" s="223">
        <v>100</v>
      </c>
    </row>
    <row r="36" ht="14.25" spans="14:15">
      <c r="N36" s="223" t="s">
        <v>109</v>
      </c>
      <c r="O36" s="223">
        <v>100</v>
      </c>
    </row>
    <row r="37" ht="14.25" spans="14:15">
      <c r="N37" s="226" t="s">
        <v>78</v>
      </c>
      <c r="O37" s="226">
        <v>100</v>
      </c>
    </row>
    <row r="38" ht="14.25" spans="14:15">
      <c r="N38" s="226" t="s">
        <v>110</v>
      </c>
      <c r="O38" s="226">
        <v>100</v>
      </c>
    </row>
    <row r="39" ht="14.25" spans="14:15">
      <c r="N39" s="226" t="s">
        <v>71</v>
      </c>
      <c r="O39" s="226">
        <v>100</v>
      </c>
    </row>
    <row r="40" spans="14:15">
      <c r="N40" s="227" t="s">
        <v>12</v>
      </c>
      <c r="O40" s="227">
        <f>SUM(O5:O39)</f>
        <v>3500</v>
      </c>
    </row>
  </sheetData>
  <mergeCells count="6">
    <mergeCell ref="A1:F1"/>
    <mergeCell ref="A2:F2"/>
    <mergeCell ref="H3:I3"/>
    <mergeCell ref="K3:L3"/>
    <mergeCell ref="N3:O3"/>
    <mergeCell ref="A11:B11"/>
  </mergeCells>
  <pageMargins left="0.75" right="0.75" top="1" bottom="1" header="0.5" footer="0.5"/>
  <headerFooter/>
  <drawing r:id="rId2"/>
  <legacyDrawing r:id="rId3"/>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workbookViewId="0">
      <pane xSplit="2" ySplit="3" topLeftCell="C4" activePane="bottomRight" state="frozen"/>
      <selection/>
      <selection pane="topRight"/>
      <selection pane="bottomLeft"/>
      <selection pane="bottomRight" activeCell="H3" sqref="H3:I5"/>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75" style="1" customWidth="1"/>
    <col min="8" max="9" width="9" style="1"/>
    <col min="10" max="10" width="3.375" style="1" customWidth="1"/>
    <col min="11" max="12" width="9" style="1"/>
    <col min="13" max="13" width="4" style="1" customWidth="1"/>
    <col min="14" max="15" width="9" style="1"/>
    <col min="16" max="16" width="4.5" style="1" customWidth="1"/>
    <col min="17" max="18" width="9" style="1"/>
    <col min="19" max="19" width="2.75" style="1" customWidth="1"/>
    <col min="20" max="16302" width="9" style="1"/>
    <col min="16306" max="16384" width="9" style="1"/>
  </cols>
  <sheetData>
    <row r="1" s="1" customFormat="1" ht="17" customHeight="1" spans="1:6">
      <c r="A1" s="7"/>
      <c r="B1" s="8"/>
      <c r="C1" s="7"/>
      <c r="D1" s="7"/>
      <c r="E1" s="7"/>
      <c r="F1" s="7"/>
    </row>
    <row r="2" s="1" customFormat="1" ht="39.15" customHeight="1" spans="1:6">
      <c r="A2" s="9" t="s">
        <v>1104</v>
      </c>
      <c r="B2" s="10"/>
      <c r="C2" s="11"/>
      <c r="D2" s="11"/>
      <c r="E2" s="11"/>
      <c r="F2" s="11"/>
    </row>
    <row r="3" s="2" customFormat="1" ht="28.75" customHeight="1" spans="1:24">
      <c r="A3" s="12" t="s">
        <v>1</v>
      </c>
      <c r="B3" s="13" t="s">
        <v>2</v>
      </c>
      <c r="C3" s="14" t="s">
        <v>3</v>
      </c>
      <c r="D3" s="14" t="s">
        <v>4</v>
      </c>
      <c r="E3" s="12" t="s">
        <v>5</v>
      </c>
      <c r="F3" s="12" t="s">
        <v>6</v>
      </c>
      <c r="H3" s="33">
        <v>1</v>
      </c>
      <c r="I3" s="35" t="s">
        <v>1105</v>
      </c>
      <c r="K3" s="33">
        <v>2</v>
      </c>
      <c r="L3" s="35" t="s">
        <v>1106</v>
      </c>
      <c r="N3" s="33">
        <v>3</v>
      </c>
      <c r="O3" s="35" t="s">
        <v>1107</v>
      </c>
      <c r="Q3" s="33">
        <v>4</v>
      </c>
      <c r="R3" s="35" t="s">
        <v>1108</v>
      </c>
      <c r="T3" s="33">
        <v>5</v>
      </c>
      <c r="U3" s="35" t="s">
        <v>1109</v>
      </c>
      <c r="W3" s="41" t="s">
        <v>1110</v>
      </c>
      <c r="X3" s="2" t="s">
        <v>1111</v>
      </c>
    </row>
    <row r="4" s="3" customFormat="1" ht="33" customHeight="1" spans="1:24">
      <c r="A4" s="15">
        <v>1</v>
      </c>
      <c r="B4" s="16" t="s">
        <v>1105</v>
      </c>
      <c r="C4" s="17"/>
      <c r="D4" s="18">
        <v>-110</v>
      </c>
      <c r="E4" s="19" t="s">
        <v>1112</v>
      </c>
      <c r="F4" s="20"/>
      <c r="H4" s="34" t="s">
        <v>52</v>
      </c>
      <c r="I4" s="34" t="s">
        <v>53</v>
      </c>
      <c r="K4" s="34" t="s">
        <v>52</v>
      </c>
      <c r="L4" s="34" t="s">
        <v>53</v>
      </c>
      <c r="N4" s="34" t="s">
        <v>52</v>
      </c>
      <c r="O4" s="34" t="s">
        <v>53</v>
      </c>
      <c r="Q4" s="34" t="s">
        <v>52</v>
      </c>
      <c r="R4" s="34" t="s">
        <v>53</v>
      </c>
      <c r="T4" s="34" t="s">
        <v>52</v>
      </c>
      <c r="U4" s="34" t="s">
        <v>53</v>
      </c>
      <c r="W4" s="34" t="s">
        <v>52</v>
      </c>
      <c r="X4" s="34" t="s">
        <v>53</v>
      </c>
    </row>
    <row r="5" s="3" customFormat="1" ht="40.75" customHeight="1" spans="1:24">
      <c r="A5" s="15">
        <v>2</v>
      </c>
      <c r="B5" s="16" t="s">
        <v>1106</v>
      </c>
      <c r="C5" s="17"/>
      <c r="D5" s="18">
        <v>-500</v>
      </c>
      <c r="E5" s="19" t="s">
        <v>1113</v>
      </c>
      <c r="F5" s="20"/>
      <c r="H5" s="3" t="s">
        <v>211</v>
      </c>
      <c r="I5" s="3">
        <v>-110</v>
      </c>
      <c r="K5" s="3" t="s">
        <v>1114</v>
      </c>
      <c r="L5" s="3">
        <v>-500</v>
      </c>
      <c r="N5" s="3" t="s">
        <v>1115</v>
      </c>
      <c r="O5" s="3">
        <v>-50</v>
      </c>
      <c r="Q5" s="3" t="s">
        <v>62</v>
      </c>
      <c r="R5" s="3">
        <v>-225</v>
      </c>
      <c r="T5" s="3" t="s">
        <v>393</v>
      </c>
      <c r="U5" s="3">
        <v>880</v>
      </c>
      <c r="W5" s="3" t="s">
        <v>1114</v>
      </c>
      <c r="X5" s="3">
        <v>-500</v>
      </c>
    </row>
    <row r="6" s="3" customFormat="1" ht="40.75" customHeight="1" spans="1:24">
      <c r="A6" s="15">
        <v>3</v>
      </c>
      <c r="B6" s="16" t="s">
        <v>1107</v>
      </c>
      <c r="C6" s="17"/>
      <c r="D6" s="18">
        <v>-100</v>
      </c>
      <c r="E6" s="19" t="s">
        <v>1116</v>
      </c>
      <c r="F6" s="20"/>
      <c r="N6" s="3" t="s">
        <v>1117</v>
      </c>
      <c r="O6" s="3">
        <v>-50</v>
      </c>
      <c r="R6" s="3">
        <f>SUM(R5:R5)</f>
        <v>-225</v>
      </c>
      <c r="T6" s="3" t="s">
        <v>206</v>
      </c>
      <c r="U6" s="3">
        <v>760</v>
      </c>
      <c r="W6" s="3" t="s">
        <v>487</v>
      </c>
      <c r="X6" s="3">
        <v>400</v>
      </c>
    </row>
    <row r="7" s="3" customFormat="1" ht="54" customHeight="1" spans="1:24">
      <c r="A7" s="15">
        <v>4</v>
      </c>
      <c r="B7" s="16" t="s">
        <v>1118</v>
      </c>
      <c r="C7" s="17"/>
      <c r="D7" s="18">
        <f>-450/2</f>
        <v>-225</v>
      </c>
      <c r="E7" s="19" t="s">
        <v>1119</v>
      </c>
      <c r="F7" s="20"/>
      <c r="O7" s="3">
        <f>SUM(O5:O6)</f>
        <v>-100</v>
      </c>
      <c r="T7" s="3" t="s">
        <v>400</v>
      </c>
      <c r="U7" s="3">
        <v>840</v>
      </c>
      <c r="W7" s="3" t="s">
        <v>479</v>
      </c>
      <c r="X7" s="3">
        <v>660</v>
      </c>
    </row>
    <row r="8" s="3" customFormat="1" ht="76" customHeight="1" spans="1:24">
      <c r="A8" s="15">
        <v>5</v>
      </c>
      <c r="B8" s="16" t="s">
        <v>1120</v>
      </c>
      <c r="C8" s="17">
        <v>6900</v>
      </c>
      <c r="D8" s="18"/>
      <c r="E8" s="19" t="s">
        <v>1121</v>
      </c>
      <c r="F8" s="20"/>
      <c r="T8" s="3" t="s">
        <v>1065</v>
      </c>
      <c r="U8" s="3">
        <v>400</v>
      </c>
      <c r="W8" s="3" t="s">
        <v>211</v>
      </c>
      <c r="X8" s="3">
        <v>-110</v>
      </c>
    </row>
    <row r="9" s="3" customFormat="1" ht="57" customHeight="1" spans="1:24">
      <c r="A9" s="15">
        <v>6</v>
      </c>
      <c r="B9" s="16"/>
      <c r="C9" s="17"/>
      <c r="D9" s="18"/>
      <c r="E9" s="19"/>
      <c r="F9" s="21"/>
      <c r="T9" s="3" t="s">
        <v>466</v>
      </c>
      <c r="U9" s="3">
        <v>720</v>
      </c>
      <c r="W9" s="3" t="s">
        <v>206</v>
      </c>
      <c r="X9" s="3">
        <v>760</v>
      </c>
    </row>
    <row r="10" s="3" customFormat="1" ht="40.75" customHeight="1" spans="1:24">
      <c r="A10" s="15">
        <v>7</v>
      </c>
      <c r="B10" s="16"/>
      <c r="C10" s="17"/>
      <c r="D10" s="18"/>
      <c r="E10" s="19"/>
      <c r="F10" s="21"/>
      <c r="T10" s="3" t="s">
        <v>487</v>
      </c>
      <c r="U10" s="3">
        <v>400</v>
      </c>
      <c r="W10" s="3" t="s">
        <v>88</v>
      </c>
      <c r="X10" s="3">
        <v>40</v>
      </c>
    </row>
    <row r="11" s="1" customFormat="1" ht="40.75" customHeight="1" spans="1:24">
      <c r="A11" s="15">
        <v>8</v>
      </c>
      <c r="B11" s="16"/>
      <c r="C11" s="17"/>
      <c r="D11" s="18"/>
      <c r="E11" s="19"/>
      <c r="F11" s="21"/>
      <c r="T11" s="1" t="s">
        <v>194</v>
      </c>
      <c r="U11" s="1">
        <v>120</v>
      </c>
      <c r="W11" s="1" t="s">
        <v>62</v>
      </c>
      <c r="X11" s="1">
        <v>-225</v>
      </c>
    </row>
    <row r="12" s="1" customFormat="1" ht="40.75" customHeight="1" spans="1:24">
      <c r="A12" s="15">
        <v>9</v>
      </c>
      <c r="B12" s="16"/>
      <c r="C12" s="17"/>
      <c r="D12" s="18"/>
      <c r="E12" s="19"/>
      <c r="F12" s="21"/>
      <c r="T12" s="1" t="s">
        <v>491</v>
      </c>
      <c r="U12" s="1">
        <v>120</v>
      </c>
      <c r="W12" s="1" t="s">
        <v>393</v>
      </c>
      <c r="X12" s="1">
        <v>880</v>
      </c>
    </row>
    <row r="13" s="1" customFormat="1" ht="40.75" customHeight="1" spans="1:24">
      <c r="A13" s="15">
        <v>10</v>
      </c>
      <c r="B13" s="22"/>
      <c r="C13" s="17"/>
      <c r="D13" s="18"/>
      <c r="E13" s="19"/>
      <c r="F13" s="20"/>
      <c r="T13" s="1" t="s">
        <v>210</v>
      </c>
      <c r="U13" s="1">
        <v>40</v>
      </c>
      <c r="W13" s="1" t="s">
        <v>210</v>
      </c>
      <c r="X13" s="1">
        <v>40</v>
      </c>
    </row>
    <row r="14" s="1" customFormat="1" ht="30" customHeight="1" spans="1:24">
      <c r="A14" s="15">
        <v>11</v>
      </c>
      <c r="B14" s="22"/>
      <c r="C14" s="17"/>
      <c r="D14" s="18"/>
      <c r="E14" s="19"/>
      <c r="F14" s="20"/>
      <c r="T14" s="1" t="s">
        <v>1122</v>
      </c>
      <c r="U14" s="1">
        <v>40</v>
      </c>
      <c r="W14" s="1" t="s">
        <v>1115</v>
      </c>
      <c r="X14" s="1">
        <v>-50</v>
      </c>
    </row>
    <row r="15" s="1" customFormat="1" ht="28" customHeight="1" spans="1:24">
      <c r="A15" s="23" t="s">
        <v>12</v>
      </c>
      <c r="B15" s="24"/>
      <c r="C15" s="25">
        <f>SUM(C4:C14)</f>
        <v>6900</v>
      </c>
      <c r="D15" s="25">
        <f>SUM(D4:D14)</f>
        <v>-935</v>
      </c>
      <c r="E15" s="26"/>
      <c r="F15" s="26"/>
      <c r="T15" s="1" t="s">
        <v>1062</v>
      </c>
      <c r="U15" s="1">
        <v>620</v>
      </c>
      <c r="W15" s="1" t="s">
        <v>492</v>
      </c>
      <c r="X15" s="1">
        <v>40</v>
      </c>
    </row>
    <row r="16" s="1" customFormat="1" ht="27" customHeight="1" spans="1:24">
      <c r="A16" s="2"/>
      <c r="B16" s="27"/>
      <c r="C16" s="28"/>
      <c r="D16" s="28"/>
      <c r="E16" s="29"/>
      <c r="F16" s="3"/>
      <c r="T16" s="1" t="s">
        <v>189</v>
      </c>
      <c r="U16" s="1">
        <v>660</v>
      </c>
      <c r="W16" s="1" t="s">
        <v>1122</v>
      </c>
      <c r="X16" s="1">
        <v>40</v>
      </c>
    </row>
    <row r="17" s="1" customFormat="1" ht="27" customHeight="1" spans="1:24">
      <c r="A17" s="5"/>
      <c r="B17" s="6"/>
      <c r="C17" s="30" t="s">
        <v>13</v>
      </c>
      <c r="D17" s="30" t="s">
        <v>242</v>
      </c>
      <c r="E17" s="31" t="s">
        <v>1123</v>
      </c>
      <c r="F17" s="30" t="s">
        <v>16</v>
      </c>
      <c r="T17" s="1" t="s">
        <v>86</v>
      </c>
      <c r="U17" s="1">
        <v>520</v>
      </c>
      <c r="W17" s="1" t="s">
        <v>1065</v>
      </c>
      <c r="X17" s="1">
        <v>400</v>
      </c>
    </row>
    <row r="18" s="1" customFormat="1" ht="27" customHeight="1" spans="1:24">
      <c r="A18" s="5"/>
      <c r="B18" s="6"/>
      <c r="C18" s="32">
        <f>C15+D15</f>
        <v>5965</v>
      </c>
      <c r="D18" s="7"/>
      <c r="T18" s="1" t="s">
        <v>198</v>
      </c>
      <c r="U18" s="1">
        <v>40</v>
      </c>
      <c r="W18" s="1" t="s">
        <v>466</v>
      </c>
      <c r="X18" s="1">
        <v>720</v>
      </c>
    </row>
    <row r="19" s="1" customFormat="1" ht="27" customHeight="1" spans="1:24">
      <c r="A19" s="5"/>
      <c r="B19" s="6"/>
      <c r="C19" s="7"/>
      <c r="D19" s="7"/>
      <c r="T19" s="1" t="s">
        <v>479</v>
      </c>
      <c r="U19" s="1">
        <v>660</v>
      </c>
      <c r="W19" s="1" t="s">
        <v>194</v>
      </c>
      <c r="X19" s="1">
        <v>120</v>
      </c>
    </row>
    <row r="20" s="1" customFormat="1" ht="27" customHeight="1" spans="1:24">
      <c r="A20" s="5"/>
      <c r="B20" s="6"/>
      <c r="C20" s="7"/>
      <c r="D20" s="7"/>
      <c r="T20" s="1" t="s">
        <v>492</v>
      </c>
      <c r="U20" s="1">
        <v>40</v>
      </c>
      <c r="W20" s="1" t="s">
        <v>491</v>
      </c>
      <c r="X20" s="1">
        <v>120</v>
      </c>
    </row>
    <row r="21" s="1" customFormat="1" ht="27" customHeight="1" spans="1:24">
      <c r="A21" s="5"/>
      <c r="B21" s="6"/>
      <c r="C21" s="7"/>
      <c r="D21" s="7"/>
      <c r="T21" s="1" t="s">
        <v>88</v>
      </c>
      <c r="U21" s="1">
        <v>40</v>
      </c>
      <c r="W21" s="1" t="s">
        <v>400</v>
      </c>
      <c r="X21" s="1">
        <v>840</v>
      </c>
    </row>
    <row r="22" s="1" customFormat="1" ht="27" customHeight="1" spans="1:24">
      <c r="A22" s="5"/>
      <c r="B22" s="6"/>
      <c r="C22" s="7"/>
      <c r="D22" s="7"/>
      <c r="U22" s="1">
        <f>SUM(U5:U21)</f>
        <v>6900</v>
      </c>
      <c r="W22" s="1" t="s">
        <v>1117</v>
      </c>
      <c r="X22" s="1">
        <v>-50</v>
      </c>
    </row>
    <row r="23" s="1" customFormat="1" ht="27" customHeight="1" spans="1:24">
      <c r="A23" s="5"/>
      <c r="B23" s="6"/>
      <c r="C23" s="7"/>
      <c r="D23" s="7"/>
      <c r="W23" s="1" t="s">
        <v>198</v>
      </c>
      <c r="X23" s="1">
        <v>40</v>
      </c>
    </row>
    <row r="24" s="1" customFormat="1" ht="27" customHeight="1" spans="1:24">
      <c r="A24" s="5"/>
      <c r="B24" s="6"/>
      <c r="C24" s="7"/>
      <c r="D24" s="7"/>
      <c r="W24" s="1" t="s">
        <v>1062</v>
      </c>
      <c r="X24" s="1">
        <v>620</v>
      </c>
    </row>
    <row r="25" s="1" customFormat="1" ht="27" customHeight="1" spans="1:24">
      <c r="A25" s="5"/>
      <c r="B25" s="6"/>
      <c r="C25" s="7"/>
      <c r="D25" s="7"/>
      <c r="W25" s="1" t="s">
        <v>189</v>
      </c>
      <c r="X25" s="1">
        <v>660</v>
      </c>
    </row>
    <row r="26" s="1" customFormat="1" spans="1:24">
      <c r="A26" s="5"/>
      <c r="B26" s="6"/>
      <c r="C26" s="7"/>
      <c r="D26" s="7"/>
      <c r="W26" s="1" t="s">
        <v>86</v>
      </c>
      <c r="X26" s="1">
        <v>520</v>
      </c>
    </row>
    <row r="27" s="1" customFormat="1" spans="1:4">
      <c r="A27" s="5"/>
      <c r="B27" s="6"/>
      <c r="C27" s="7"/>
      <c r="D27" s="7"/>
    </row>
    <row r="28" s="1" customFormat="1" spans="1:24">
      <c r="A28" s="5"/>
      <c r="B28" s="6"/>
      <c r="C28" s="7"/>
      <c r="D28" s="7"/>
      <c r="X28" s="1">
        <f>SUM(X5:X27)</f>
        <v>5965</v>
      </c>
    </row>
    <row r="29" s="1" customFormat="1" spans="1:4">
      <c r="A29" s="5"/>
      <c r="B29" s="6"/>
      <c r="C29" s="7"/>
      <c r="D29" s="7"/>
    </row>
    <row r="30" s="1" customFormat="1" spans="1:4">
      <c r="A30" s="5"/>
      <c r="B30" s="6"/>
      <c r="C30" s="7"/>
      <c r="D30" s="7"/>
    </row>
    <row r="31" s="1" customFormat="1" spans="1:25">
      <c r="A31" s="5"/>
      <c r="B31" s="6"/>
      <c r="C31" s="7"/>
      <c r="D31" s="7"/>
      <c r="X31" s="1">
        <v>6190</v>
      </c>
      <c r="Y31" s="1" t="s">
        <v>551</v>
      </c>
    </row>
    <row r="32" s="1" customFormat="1" spans="1:4">
      <c r="A32" s="5"/>
      <c r="B32" s="6"/>
      <c r="C32" s="7"/>
      <c r="D32" s="7"/>
    </row>
    <row r="33" s="1" customFormat="1" spans="1:25">
      <c r="A33" s="5"/>
      <c r="B33" s="6"/>
      <c r="C33" s="7"/>
      <c r="D33" s="7"/>
      <c r="X33" s="1">
        <f>X28-X31</f>
        <v>-225</v>
      </c>
      <c r="Y33" s="1" t="s">
        <v>484</v>
      </c>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headerFooter/>
  <drawing r:id="rId2"/>
  <legacyDrawing r:id="rId3"/>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CI127"/>
  <sheetViews>
    <sheetView workbookViewId="0">
      <selection activeCell="H3" sqref="H3:L5"/>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4" style="1" customWidth="1"/>
    <col min="6" max="6" width="22.75" style="1" customWidth="1"/>
    <col min="7" max="9" width="9" style="1"/>
    <col min="10" max="10" width="4.25" style="1" customWidth="1"/>
    <col min="11" max="12" width="9" style="1"/>
    <col min="13" max="13" width="3.625" style="1" customWidth="1"/>
    <col min="14" max="15" width="9" style="1"/>
    <col min="16" max="16" width="3.125" style="1" customWidth="1"/>
    <col min="17" max="18" width="9" style="1"/>
    <col min="19" max="19" width="5.25" style="1" customWidth="1"/>
    <col min="20" max="21" width="9" style="1"/>
    <col min="22" max="22" width="3.875" style="1" customWidth="1"/>
    <col min="23" max="24" width="9" style="1"/>
    <col min="25" max="25" width="3.5" style="1" customWidth="1"/>
    <col min="26" max="27" width="9" style="1"/>
    <col min="28" max="28" width="3.75" style="1" customWidth="1"/>
    <col min="29" max="30" width="9" style="1"/>
    <col min="31" max="31" width="4.875" style="1" customWidth="1"/>
    <col min="32" max="32" width="9" style="1"/>
    <col min="33" max="33" width="9.375" style="1"/>
    <col min="34" max="34" width="5.125" style="1" customWidth="1"/>
    <col min="35" max="38" width="9" style="1"/>
    <col min="39" max="39" width="12.625" style="1"/>
    <col min="40" max="16302" width="9" style="1"/>
    <col min="16306" max="16384" width="9" style="1"/>
  </cols>
  <sheetData>
    <row r="1" s="1" customFormat="1" ht="17" customHeight="1" spans="1:6">
      <c r="A1" s="7"/>
      <c r="B1" s="8"/>
      <c r="C1" s="7"/>
      <c r="D1" s="7"/>
      <c r="E1" s="7"/>
      <c r="F1" s="7"/>
    </row>
    <row r="2" s="1" customFormat="1" ht="39.15" customHeight="1" spans="1:6">
      <c r="A2" s="9" t="s">
        <v>1124</v>
      </c>
      <c r="B2" s="10"/>
      <c r="C2" s="11"/>
      <c r="D2" s="11"/>
      <c r="E2" s="11"/>
      <c r="F2" s="11"/>
    </row>
    <row r="3" s="2" customFormat="1" ht="28.75" customHeight="1" spans="1:39">
      <c r="A3" s="12" t="s">
        <v>1</v>
      </c>
      <c r="B3" s="13" t="s">
        <v>2</v>
      </c>
      <c r="C3" s="14" t="s">
        <v>3</v>
      </c>
      <c r="D3" s="14" t="s">
        <v>4</v>
      </c>
      <c r="E3" s="12" t="s">
        <v>5</v>
      </c>
      <c r="F3" s="12" t="s">
        <v>6</v>
      </c>
      <c r="H3" s="33">
        <v>1</v>
      </c>
      <c r="I3" s="35" t="s">
        <v>1125</v>
      </c>
      <c r="K3" s="33">
        <v>2</v>
      </c>
      <c r="L3" s="35" t="s">
        <v>1125</v>
      </c>
      <c r="N3" s="33">
        <v>3</v>
      </c>
      <c r="O3" s="35" t="s">
        <v>1125</v>
      </c>
      <c r="Q3" s="33">
        <v>4</v>
      </c>
      <c r="R3" s="35" t="s">
        <v>1126</v>
      </c>
      <c r="T3" s="33">
        <v>5</v>
      </c>
      <c r="U3" s="35" t="s">
        <v>1127</v>
      </c>
      <c r="W3" s="33">
        <v>6</v>
      </c>
      <c r="X3" s="35" t="s">
        <v>1128</v>
      </c>
      <c r="Z3" s="33">
        <v>7</v>
      </c>
      <c r="AA3" s="35" t="s">
        <v>1129</v>
      </c>
      <c r="AC3" s="33">
        <v>8</v>
      </c>
      <c r="AD3" s="35" t="s">
        <v>1129</v>
      </c>
      <c r="AF3" s="33">
        <v>9</v>
      </c>
      <c r="AG3" s="35" t="s">
        <v>1130</v>
      </c>
      <c r="AI3" s="33">
        <v>10</v>
      </c>
      <c r="AJ3" s="35" t="s">
        <v>1131</v>
      </c>
      <c r="AL3" s="39" t="s">
        <v>1132</v>
      </c>
      <c r="AM3" s="35" t="s">
        <v>1133</v>
      </c>
    </row>
    <row r="4" s="3" customFormat="1" ht="73" customHeight="1" spans="1:39">
      <c r="A4" s="15">
        <v>1</v>
      </c>
      <c r="B4" s="16" t="s">
        <v>1125</v>
      </c>
      <c r="C4" s="17"/>
      <c r="D4" s="18">
        <v>-500</v>
      </c>
      <c r="E4" s="19" t="s">
        <v>1134</v>
      </c>
      <c r="F4" s="20"/>
      <c r="H4" s="34" t="s">
        <v>52</v>
      </c>
      <c r="I4" s="34" t="s">
        <v>53</v>
      </c>
      <c r="K4" s="34" t="s">
        <v>52</v>
      </c>
      <c r="L4" s="34" t="s">
        <v>53</v>
      </c>
      <c r="N4" s="34" t="s">
        <v>52</v>
      </c>
      <c r="O4" s="34" t="s">
        <v>53</v>
      </c>
      <c r="Q4" s="34" t="s">
        <v>52</v>
      </c>
      <c r="R4" s="34" t="s">
        <v>53</v>
      </c>
      <c r="T4" s="34" t="s">
        <v>52</v>
      </c>
      <c r="U4" s="34" t="s">
        <v>53</v>
      </c>
      <c r="W4" s="34" t="s">
        <v>52</v>
      </c>
      <c r="X4" s="34" t="s">
        <v>53</v>
      </c>
      <c r="Z4" s="34" t="s">
        <v>52</v>
      </c>
      <c r="AA4" s="34" t="s">
        <v>53</v>
      </c>
      <c r="AC4" s="34" t="s">
        <v>52</v>
      </c>
      <c r="AD4" s="34" t="s">
        <v>53</v>
      </c>
      <c r="AF4" s="34" t="s">
        <v>52</v>
      </c>
      <c r="AG4" s="34" t="s">
        <v>53</v>
      </c>
      <c r="AI4" s="34" t="s">
        <v>52</v>
      </c>
      <c r="AJ4" s="34" t="s">
        <v>53</v>
      </c>
      <c r="AL4" s="34" t="s">
        <v>52</v>
      </c>
      <c r="AM4" s="34" t="s">
        <v>53</v>
      </c>
    </row>
    <row r="5" s="3" customFormat="1" ht="67" customHeight="1" spans="1:39">
      <c r="A5" s="15">
        <v>2</v>
      </c>
      <c r="B5" s="16" t="s">
        <v>1125</v>
      </c>
      <c r="C5" s="17"/>
      <c r="D5" s="18">
        <v>-50</v>
      </c>
      <c r="E5" s="19" t="s">
        <v>1135</v>
      </c>
      <c r="F5" s="20"/>
      <c r="H5" s="3" t="s">
        <v>1136</v>
      </c>
      <c r="I5" s="3">
        <v>-500</v>
      </c>
      <c r="K5" s="3" t="s">
        <v>401</v>
      </c>
      <c r="L5" s="3">
        <v>-50</v>
      </c>
      <c r="N5" s="3" t="s">
        <v>1063</v>
      </c>
      <c r="O5" s="3">
        <v>-50</v>
      </c>
      <c r="Q5" s="3" t="s">
        <v>1137</v>
      </c>
      <c r="R5" s="3">
        <v>-30</v>
      </c>
      <c r="T5" s="3" t="s">
        <v>1138</v>
      </c>
      <c r="U5" s="3">
        <v>-10</v>
      </c>
      <c r="W5" s="3" t="s">
        <v>1139</v>
      </c>
      <c r="X5" s="3">
        <v>-30</v>
      </c>
      <c r="Z5" s="3" t="s">
        <v>1140</v>
      </c>
      <c r="AA5" s="3">
        <v>-10</v>
      </c>
      <c r="AC5" s="3" t="s">
        <v>1140</v>
      </c>
      <c r="AD5" s="3">
        <v>-40</v>
      </c>
      <c r="AF5" s="3" t="s">
        <v>1062</v>
      </c>
      <c r="AG5" s="3">
        <v>-200</v>
      </c>
      <c r="AI5" s="3" t="s">
        <v>57</v>
      </c>
      <c r="AJ5" s="3">
        <v>-100</v>
      </c>
      <c r="AL5" s="3" t="s">
        <v>1141</v>
      </c>
      <c r="AM5" s="3">
        <v>-27.61</v>
      </c>
    </row>
    <row r="6" s="3" customFormat="1" ht="109" customHeight="1" spans="1:39">
      <c r="A6" s="15">
        <v>3</v>
      </c>
      <c r="B6" s="16" t="s">
        <v>1142</v>
      </c>
      <c r="C6" s="17"/>
      <c r="D6" s="18">
        <v>-300</v>
      </c>
      <c r="E6" s="19" t="s">
        <v>1143</v>
      </c>
      <c r="F6" s="20"/>
      <c r="N6" s="3" t="s">
        <v>1144</v>
      </c>
      <c r="O6" s="3">
        <v>-100</v>
      </c>
      <c r="Q6" s="3" t="s">
        <v>211</v>
      </c>
      <c r="R6" s="3">
        <v>-50</v>
      </c>
      <c r="T6" s="3" t="s">
        <v>1145</v>
      </c>
      <c r="U6" s="3">
        <v>-10</v>
      </c>
      <c r="W6" s="3" t="s">
        <v>476</v>
      </c>
      <c r="X6" s="3">
        <v>-30</v>
      </c>
      <c r="Z6" s="3" t="s">
        <v>476</v>
      </c>
      <c r="AA6" s="3">
        <v>-50</v>
      </c>
      <c r="AC6" s="3" t="s">
        <v>476</v>
      </c>
      <c r="AD6" s="3">
        <v>-50</v>
      </c>
      <c r="AF6" s="3" t="s">
        <v>189</v>
      </c>
      <c r="AG6" s="3">
        <v>-300</v>
      </c>
      <c r="AI6" s="3" t="s">
        <v>1144</v>
      </c>
      <c r="AJ6" s="3">
        <v>-50</v>
      </c>
      <c r="AL6" s="3" t="s">
        <v>1146</v>
      </c>
      <c r="AM6" s="3">
        <v>-27.61</v>
      </c>
    </row>
    <row r="7" s="3" customFormat="1" ht="44" customHeight="1" spans="1:39">
      <c r="A7" s="38">
        <v>4</v>
      </c>
      <c r="B7" s="16" t="s">
        <v>1126</v>
      </c>
      <c r="C7" s="17"/>
      <c r="D7" s="18">
        <v>-500</v>
      </c>
      <c r="E7" s="19" t="s">
        <v>1147</v>
      </c>
      <c r="F7" s="20"/>
      <c r="N7" s="3" t="s">
        <v>1148</v>
      </c>
      <c r="O7" s="3">
        <v>-50</v>
      </c>
      <c r="Q7" s="3" t="s">
        <v>1149</v>
      </c>
      <c r="R7" s="3">
        <v>-20</v>
      </c>
      <c r="T7" s="3" t="s">
        <v>1150</v>
      </c>
      <c r="U7" s="3">
        <v>20</v>
      </c>
      <c r="X7" s="3">
        <f>SUM(X5:X6)</f>
        <v>-60</v>
      </c>
      <c r="AA7" s="3">
        <f>SUM(AA5:AA6)</f>
        <v>-60</v>
      </c>
      <c r="AD7" s="3">
        <f>SUM(AD5:AD6)</f>
        <v>-90</v>
      </c>
      <c r="AF7" s="3" t="s">
        <v>393</v>
      </c>
      <c r="AG7" s="3">
        <v>-200</v>
      </c>
      <c r="AI7" s="3" t="s">
        <v>1050</v>
      </c>
      <c r="AJ7" s="3">
        <v>-50</v>
      </c>
      <c r="AL7" s="3" t="s">
        <v>1151</v>
      </c>
      <c r="AM7" s="3">
        <v>-27.61</v>
      </c>
    </row>
    <row r="8" s="3" customFormat="1" ht="79" customHeight="1" spans="1:39">
      <c r="A8" s="15">
        <v>5</v>
      </c>
      <c r="B8" s="16" t="s">
        <v>1127</v>
      </c>
      <c r="C8" s="17">
        <v>20</v>
      </c>
      <c r="D8" s="18">
        <v>-20</v>
      </c>
      <c r="E8" s="19" t="s">
        <v>1152</v>
      </c>
      <c r="F8" s="20"/>
      <c r="N8" s="3" t="s">
        <v>1153</v>
      </c>
      <c r="O8" s="3">
        <v>-100</v>
      </c>
      <c r="Q8" s="3" t="s">
        <v>1150</v>
      </c>
      <c r="R8" s="3">
        <v>-80</v>
      </c>
      <c r="U8" s="3">
        <f>SUM(U5:U7)</f>
        <v>0</v>
      </c>
      <c r="AF8" s="3" t="s">
        <v>400</v>
      </c>
      <c r="AG8" s="3">
        <v>-500</v>
      </c>
      <c r="AI8" s="3" t="s">
        <v>1150</v>
      </c>
      <c r="AJ8" s="3">
        <v>-100</v>
      </c>
      <c r="AL8" s="3" t="s">
        <v>1154</v>
      </c>
      <c r="AM8" s="3">
        <v>-27.61</v>
      </c>
    </row>
    <row r="9" s="3" customFormat="1" ht="63" customHeight="1" spans="1:39">
      <c r="A9" s="15">
        <v>6</v>
      </c>
      <c r="B9" s="16" t="s">
        <v>1128</v>
      </c>
      <c r="C9" s="17"/>
      <c r="D9" s="18">
        <v>-60</v>
      </c>
      <c r="E9" s="19" t="s">
        <v>1155</v>
      </c>
      <c r="F9" s="21"/>
      <c r="O9" s="3">
        <f>SUM(O5:O8)</f>
        <v>-300</v>
      </c>
      <c r="Q9" s="3" t="s">
        <v>1145</v>
      </c>
      <c r="R9" s="3">
        <v>-80</v>
      </c>
      <c r="AF9" s="3" t="s">
        <v>270</v>
      </c>
      <c r="AG9" s="3">
        <v>-500</v>
      </c>
      <c r="AI9" s="3" t="s">
        <v>1145</v>
      </c>
      <c r="AJ9" s="3">
        <v>-100</v>
      </c>
      <c r="AL9" s="3" t="s">
        <v>1153</v>
      </c>
      <c r="AM9" s="3">
        <v>-350</v>
      </c>
    </row>
    <row r="10" s="3" customFormat="1" ht="60" customHeight="1" spans="1:39">
      <c r="A10" s="15">
        <v>7</v>
      </c>
      <c r="B10" s="16" t="s">
        <v>1129</v>
      </c>
      <c r="C10" s="17"/>
      <c r="D10" s="18">
        <v>-60</v>
      </c>
      <c r="E10" s="19" t="s">
        <v>1156</v>
      </c>
      <c r="F10" s="21"/>
      <c r="Q10" s="1" t="s">
        <v>1153</v>
      </c>
      <c r="R10" s="1">
        <v>-150</v>
      </c>
      <c r="AF10" s="3" t="s">
        <v>1157</v>
      </c>
      <c r="AG10" s="3">
        <v>-300</v>
      </c>
      <c r="AI10" s="3" t="s">
        <v>1153</v>
      </c>
      <c r="AJ10" s="3">
        <v>-100</v>
      </c>
      <c r="AL10" s="3" t="s">
        <v>1158</v>
      </c>
      <c r="AM10" s="3">
        <v>-27.61</v>
      </c>
    </row>
    <row r="11" s="1" customFormat="1" ht="61" customHeight="1" spans="1:39">
      <c r="A11" s="15">
        <v>8</v>
      </c>
      <c r="B11" s="16" t="s">
        <v>1159</v>
      </c>
      <c r="C11" s="17"/>
      <c r="D11" s="18">
        <v>-90</v>
      </c>
      <c r="E11" s="19" t="s">
        <v>1160</v>
      </c>
      <c r="F11" s="21"/>
      <c r="Q11" s="1" t="s">
        <v>431</v>
      </c>
      <c r="R11" s="1">
        <f>-90/4</f>
        <v>-22.5</v>
      </c>
      <c r="AF11" s="1" t="s">
        <v>57</v>
      </c>
      <c r="AG11" s="1">
        <v>-200</v>
      </c>
      <c r="AI11" s="1" t="s">
        <v>211</v>
      </c>
      <c r="AJ11" s="1">
        <v>-100</v>
      </c>
      <c r="AL11" s="1" t="s">
        <v>431</v>
      </c>
      <c r="AM11" s="1">
        <v>-22.5</v>
      </c>
    </row>
    <row r="12" s="1" customFormat="1" ht="85" customHeight="1" spans="1:39">
      <c r="A12" s="38">
        <v>9</v>
      </c>
      <c r="B12" s="16" t="s">
        <v>1130</v>
      </c>
      <c r="C12" s="17"/>
      <c r="D12" s="18">
        <v>-3645.47</v>
      </c>
      <c r="E12" s="19" t="s">
        <v>1161</v>
      </c>
      <c r="F12" s="21"/>
      <c r="Q12" s="1" t="s">
        <v>1162</v>
      </c>
      <c r="R12" s="1">
        <f>-90/4</f>
        <v>-22.5</v>
      </c>
      <c r="AF12" s="1" t="s">
        <v>1144</v>
      </c>
      <c r="AG12" s="1">
        <v>-200</v>
      </c>
      <c r="AJ12" s="1">
        <f>SUM(AJ5:AJ11)</f>
        <v>-600</v>
      </c>
      <c r="AL12" s="1" t="s">
        <v>1140</v>
      </c>
      <c r="AM12" s="1">
        <v>-50</v>
      </c>
    </row>
    <row r="13" s="1" customFormat="1" ht="120" customHeight="1" spans="1:39">
      <c r="A13" s="15">
        <v>10</v>
      </c>
      <c r="B13" s="22" t="s">
        <v>1131</v>
      </c>
      <c r="C13" s="17"/>
      <c r="D13" s="18">
        <v>-600</v>
      </c>
      <c r="E13" s="19" t="s">
        <v>1163</v>
      </c>
      <c r="F13" s="20"/>
      <c r="Q13" s="1" t="s">
        <v>1164</v>
      </c>
      <c r="R13" s="1">
        <f>-90/4</f>
        <v>-22.5</v>
      </c>
      <c r="AF13" s="1" t="s">
        <v>1063</v>
      </c>
      <c r="AG13" s="1">
        <v>-300</v>
      </c>
      <c r="AL13" s="1" t="s">
        <v>211</v>
      </c>
      <c r="AM13" s="1">
        <v>-150</v>
      </c>
    </row>
    <row r="14" s="1" customFormat="1" ht="28" customHeight="1" spans="1:39">
      <c r="A14" s="23" t="s">
        <v>12</v>
      </c>
      <c r="B14" s="24"/>
      <c r="C14" s="25">
        <f>SUM(C4:C13)</f>
        <v>20</v>
      </c>
      <c r="D14" s="25">
        <f>SUM(D4:D13)</f>
        <v>-5825.47</v>
      </c>
      <c r="E14" s="26"/>
      <c r="F14" s="26"/>
      <c r="Q14" s="1" t="s">
        <v>1165</v>
      </c>
      <c r="R14" s="1">
        <f>-90/4</f>
        <v>-22.5</v>
      </c>
      <c r="AF14" s="1" t="s">
        <v>1148</v>
      </c>
      <c r="AG14" s="1">
        <v>-200</v>
      </c>
      <c r="AL14" s="1" t="s">
        <v>1057</v>
      </c>
      <c r="AM14" s="1">
        <v>-27.61</v>
      </c>
    </row>
    <row r="15" s="1" customFormat="1" ht="27" customHeight="1" spans="1:39">
      <c r="A15" s="2"/>
      <c r="B15" s="27"/>
      <c r="C15" s="28"/>
      <c r="D15" s="28"/>
      <c r="E15" s="29"/>
      <c r="F15" s="3"/>
      <c r="R15" s="1">
        <f>SUM(R5:R14)</f>
        <v>-500</v>
      </c>
      <c r="AE15" s="1" t="s">
        <v>1166</v>
      </c>
      <c r="AF15" s="1" t="s">
        <v>1151</v>
      </c>
      <c r="AG15" s="37">
        <f>-745.47/27</f>
        <v>-27.61</v>
      </c>
      <c r="AL15" s="1" t="s">
        <v>1136</v>
      </c>
      <c r="AM15" s="1">
        <v>-500</v>
      </c>
    </row>
    <row r="16" s="1" customFormat="1" ht="27" customHeight="1" spans="1:39">
      <c r="A16" s="5"/>
      <c r="B16" s="6"/>
      <c r="C16" s="30" t="s">
        <v>13</v>
      </c>
      <c r="D16" s="30" t="s">
        <v>242</v>
      </c>
      <c r="E16" s="31" t="s">
        <v>1167</v>
      </c>
      <c r="F16" s="30" t="s">
        <v>16</v>
      </c>
      <c r="AE16" s="1" t="s">
        <v>1168</v>
      </c>
      <c r="AF16" s="1" t="s">
        <v>1169</v>
      </c>
      <c r="AG16" s="37">
        <f t="shared" ref="AG16:AG25" si="0">-745.47/27</f>
        <v>-27.61</v>
      </c>
      <c r="AL16" s="1" t="s">
        <v>1170</v>
      </c>
      <c r="AM16" s="1">
        <v>-27.61</v>
      </c>
    </row>
    <row r="17" s="1" customFormat="1" ht="27" customHeight="1" spans="1:39">
      <c r="A17" s="5"/>
      <c r="B17" s="6"/>
      <c r="C17" s="32">
        <f>C14+D14</f>
        <v>-5805.47</v>
      </c>
      <c r="D17" s="7"/>
      <c r="AE17" s="1" t="s">
        <v>1166</v>
      </c>
      <c r="AF17" s="1" t="s">
        <v>89</v>
      </c>
      <c r="AG17" s="37">
        <f t="shared" si="0"/>
        <v>-27.61</v>
      </c>
      <c r="AL17" s="1" t="s">
        <v>1050</v>
      </c>
      <c r="AM17" s="1">
        <v>-50</v>
      </c>
    </row>
    <row r="18" s="1" customFormat="1" ht="27" customHeight="1" spans="1:39">
      <c r="A18" s="5"/>
      <c r="B18" s="6"/>
      <c r="C18" s="7"/>
      <c r="D18" s="7"/>
      <c r="AE18" s="1" t="s">
        <v>1166</v>
      </c>
      <c r="AF18" s="1" t="s">
        <v>1171</v>
      </c>
      <c r="AG18" s="37">
        <f t="shared" si="0"/>
        <v>-27.61</v>
      </c>
      <c r="AL18" s="1" t="s">
        <v>1137</v>
      </c>
      <c r="AM18" s="1">
        <v>-30</v>
      </c>
    </row>
    <row r="19" s="1" customFormat="1" ht="27" customHeight="1" spans="1:39">
      <c r="A19" s="5"/>
      <c r="B19" s="6"/>
      <c r="C19" s="7"/>
      <c r="D19" s="7"/>
      <c r="AE19" s="1" t="s">
        <v>1166</v>
      </c>
      <c r="AF19" s="1" t="s">
        <v>1172</v>
      </c>
      <c r="AG19" s="37">
        <f t="shared" si="0"/>
        <v>-27.61</v>
      </c>
      <c r="AL19" s="1" t="s">
        <v>1173</v>
      </c>
      <c r="AM19" s="1">
        <v>-27.61</v>
      </c>
    </row>
    <row r="20" s="1" customFormat="1" ht="27" customHeight="1" spans="1:39">
      <c r="A20" s="5"/>
      <c r="B20" s="6"/>
      <c r="C20" s="7"/>
      <c r="D20" s="7"/>
      <c r="AE20" s="1" t="s">
        <v>1166</v>
      </c>
      <c r="AF20" s="1" t="s">
        <v>1170</v>
      </c>
      <c r="AG20" s="37">
        <f t="shared" si="0"/>
        <v>-27.61</v>
      </c>
      <c r="AL20" s="1" t="s">
        <v>1174</v>
      </c>
      <c r="AM20" s="1">
        <v>-27.61</v>
      </c>
    </row>
    <row r="21" s="1" customFormat="1" ht="27" customHeight="1" spans="1:39">
      <c r="A21" s="5"/>
      <c r="B21" s="6"/>
      <c r="C21" s="7"/>
      <c r="D21" s="7"/>
      <c r="AE21" s="1" t="s">
        <v>1166</v>
      </c>
      <c r="AF21" s="1" t="s">
        <v>1146</v>
      </c>
      <c r="AG21" s="37">
        <f t="shared" si="0"/>
        <v>-27.61</v>
      </c>
      <c r="AL21" s="1" t="s">
        <v>1169</v>
      </c>
      <c r="AM21" s="1">
        <v>-27.61</v>
      </c>
    </row>
    <row r="22" s="1" customFormat="1" ht="27" customHeight="1" spans="1:39">
      <c r="A22" s="5"/>
      <c r="B22" s="6"/>
      <c r="C22" s="7"/>
      <c r="D22" s="7"/>
      <c r="AE22" s="1" t="s">
        <v>1166</v>
      </c>
      <c r="AF22" s="1" t="s">
        <v>1175</v>
      </c>
      <c r="AG22" s="37">
        <f t="shared" si="0"/>
        <v>-27.61</v>
      </c>
      <c r="AL22" s="1" t="s">
        <v>1176</v>
      </c>
      <c r="AM22" s="1">
        <v>-27.61</v>
      </c>
    </row>
    <row r="23" s="1" customFormat="1" ht="27" customHeight="1" spans="1:39">
      <c r="A23" s="5"/>
      <c r="B23" s="6"/>
      <c r="C23" s="7"/>
      <c r="D23" s="7"/>
      <c r="AE23" s="1" t="s">
        <v>1166</v>
      </c>
      <c r="AF23" s="1" t="s">
        <v>1154</v>
      </c>
      <c r="AG23" s="37">
        <f t="shared" si="0"/>
        <v>-27.61</v>
      </c>
      <c r="AL23" s="1" t="s">
        <v>89</v>
      </c>
      <c r="AM23" s="1">
        <v>-27.61</v>
      </c>
    </row>
    <row r="24" s="1" customFormat="1" ht="27" customHeight="1" spans="1:39">
      <c r="A24" s="5"/>
      <c r="B24" s="6"/>
      <c r="C24" s="7"/>
      <c r="D24" s="7"/>
      <c r="AE24" s="1" t="s">
        <v>1168</v>
      </c>
      <c r="AF24" s="1" t="s">
        <v>1173</v>
      </c>
      <c r="AG24" s="37">
        <f t="shared" si="0"/>
        <v>-27.61</v>
      </c>
      <c r="AL24" s="1" t="s">
        <v>106</v>
      </c>
      <c r="AM24" s="1">
        <v>-27.61</v>
      </c>
    </row>
    <row r="25" s="1" customFormat="1" spans="1:39">
      <c r="A25" s="5"/>
      <c r="B25" s="6"/>
      <c r="C25" s="7"/>
      <c r="D25" s="7"/>
      <c r="AE25" s="1" t="s">
        <v>1166</v>
      </c>
      <c r="AF25" s="1" t="s">
        <v>99</v>
      </c>
      <c r="AG25" s="37">
        <f t="shared" si="0"/>
        <v>-27.61</v>
      </c>
      <c r="AL25" s="1" t="s">
        <v>1063</v>
      </c>
      <c r="AM25" s="1">
        <v>-350</v>
      </c>
    </row>
    <row r="26" s="1" customFormat="1" spans="1:39">
      <c r="A26" s="5"/>
      <c r="B26" s="6"/>
      <c r="C26" s="7"/>
      <c r="D26" s="7"/>
      <c r="AE26" s="1" t="s">
        <v>1166</v>
      </c>
      <c r="AF26" s="1" t="s">
        <v>491</v>
      </c>
      <c r="AG26" s="37">
        <f t="shared" ref="AG26:AG35" si="1">-745.47/27</f>
        <v>-27.61</v>
      </c>
      <c r="AL26" s="1" t="s">
        <v>393</v>
      </c>
      <c r="AM26" s="1">
        <v>-200</v>
      </c>
    </row>
    <row r="27" s="1" customFormat="1" spans="1:39">
      <c r="A27" s="5"/>
      <c r="B27" s="6"/>
      <c r="C27" s="7"/>
      <c r="D27" s="7"/>
      <c r="AE27" s="1" t="s">
        <v>1166</v>
      </c>
      <c r="AF27" s="1" t="s">
        <v>1061</v>
      </c>
      <c r="AG27" s="37">
        <f t="shared" si="1"/>
        <v>-27.61</v>
      </c>
      <c r="AL27" s="1" t="s">
        <v>1157</v>
      </c>
      <c r="AM27" s="1">
        <v>-300</v>
      </c>
    </row>
    <row r="28" s="1" customFormat="1" spans="1:39">
      <c r="A28" s="5"/>
      <c r="B28" s="6"/>
      <c r="C28" s="7"/>
      <c r="D28" s="7"/>
      <c r="AE28" s="1" t="s">
        <v>1166</v>
      </c>
      <c r="AF28" s="1" t="s">
        <v>210</v>
      </c>
      <c r="AG28" s="37">
        <f t="shared" si="1"/>
        <v>-27.61</v>
      </c>
      <c r="AL28" s="1" t="s">
        <v>210</v>
      </c>
      <c r="AM28" s="1">
        <v>-27.61</v>
      </c>
    </row>
    <row r="29" s="1" customFormat="1" spans="1:39">
      <c r="A29" s="5"/>
      <c r="B29" s="6"/>
      <c r="C29" s="7"/>
      <c r="D29" s="7"/>
      <c r="AE29" s="1" t="s">
        <v>1166</v>
      </c>
      <c r="AF29" s="1" t="s">
        <v>106</v>
      </c>
      <c r="AG29" s="37">
        <f t="shared" si="1"/>
        <v>-27.61</v>
      </c>
      <c r="AL29" s="1" t="s">
        <v>401</v>
      </c>
      <c r="AM29" s="1">
        <v>-50</v>
      </c>
    </row>
    <row r="30" s="1" customFormat="1" spans="1:39">
      <c r="A30" s="5"/>
      <c r="B30" s="6"/>
      <c r="C30" s="7"/>
      <c r="D30" s="7"/>
      <c r="AE30" s="1" t="s">
        <v>1166</v>
      </c>
      <c r="AF30" s="1" t="s">
        <v>1158</v>
      </c>
      <c r="AG30" s="37">
        <f t="shared" si="1"/>
        <v>-27.61</v>
      </c>
      <c r="AL30" s="1" t="s">
        <v>1139</v>
      </c>
      <c r="AM30" s="1">
        <v>-30</v>
      </c>
    </row>
    <row r="31" s="1" customFormat="1" spans="1:39">
      <c r="A31" s="5"/>
      <c r="B31" s="6"/>
      <c r="C31" s="7"/>
      <c r="D31" s="7"/>
      <c r="AE31" s="1" t="s">
        <v>1166</v>
      </c>
      <c r="AF31" s="1" t="s">
        <v>1174</v>
      </c>
      <c r="AG31" s="37">
        <f t="shared" si="1"/>
        <v>-27.61</v>
      </c>
      <c r="AL31" s="1" t="s">
        <v>57</v>
      </c>
      <c r="AM31" s="1">
        <v>-300</v>
      </c>
    </row>
    <row r="32" s="1" customFormat="1" spans="1:39">
      <c r="A32" s="5"/>
      <c r="B32" s="6"/>
      <c r="C32" s="7"/>
      <c r="D32" s="7"/>
      <c r="AE32" s="1" t="s">
        <v>1166</v>
      </c>
      <c r="AF32" s="1" t="s">
        <v>1177</v>
      </c>
      <c r="AG32" s="37">
        <f t="shared" si="1"/>
        <v>-27.61</v>
      </c>
      <c r="AL32" s="1" t="s">
        <v>1178</v>
      </c>
      <c r="AM32" s="1">
        <v>-27.61</v>
      </c>
    </row>
    <row r="33" s="1" customFormat="1" spans="1:39">
      <c r="A33" s="5"/>
      <c r="B33" s="6"/>
      <c r="C33" s="7"/>
      <c r="D33" s="7"/>
      <c r="AE33" s="1" t="s">
        <v>1166</v>
      </c>
      <c r="AF33" s="1" t="s">
        <v>1178</v>
      </c>
      <c r="AG33" s="37">
        <f t="shared" si="1"/>
        <v>-27.61</v>
      </c>
      <c r="AL33" s="1" t="s">
        <v>1144</v>
      </c>
      <c r="AM33" s="1">
        <v>-350</v>
      </c>
    </row>
    <row r="34" s="1" customFormat="1" spans="1:39">
      <c r="A34" s="5"/>
      <c r="B34" s="6"/>
      <c r="C34" s="7"/>
      <c r="D34" s="7"/>
      <c r="AE34" s="1" t="s">
        <v>1179</v>
      </c>
      <c r="AF34" s="1" t="s">
        <v>1176</v>
      </c>
      <c r="AG34" s="37">
        <f t="shared" si="1"/>
        <v>-27.61</v>
      </c>
      <c r="AL34" s="1" t="s">
        <v>1171</v>
      </c>
      <c r="AM34" s="1">
        <v>-27.61</v>
      </c>
    </row>
    <row r="35" s="4" customFormat="1" spans="1:16311">
      <c r="A35" s="5"/>
      <c r="B35" s="6"/>
      <c r="C35" s="7"/>
      <c r="D35" s="7"/>
      <c r="E35" s="1"/>
      <c r="F35" s="1"/>
      <c r="AE35" s="1" t="s">
        <v>1179</v>
      </c>
      <c r="AF35" s="1" t="s">
        <v>1141</v>
      </c>
      <c r="AG35" s="37">
        <f t="shared" si="1"/>
        <v>-27.61</v>
      </c>
      <c r="AL35" s="4" t="s">
        <v>1172</v>
      </c>
      <c r="AM35" s="4">
        <v>-27.61</v>
      </c>
      <c r="XCA35"/>
      <c r="XCB35"/>
      <c r="XCC35"/>
      <c r="XCD35" s="1"/>
      <c r="XCE35" s="1"/>
      <c r="XCF35" s="1"/>
      <c r="XCG35" s="1"/>
      <c r="XCH35" s="1"/>
      <c r="XCI35" s="1"/>
    </row>
    <row r="36" s="4" customFormat="1" spans="1:16311">
      <c r="A36" s="5"/>
      <c r="B36" s="6"/>
      <c r="C36" s="7"/>
      <c r="D36" s="7"/>
      <c r="E36" s="1"/>
      <c r="F36" s="1"/>
      <c r="AE36" s="4" t="s">
        <v>1179</v>
      </c>
      <c r="AF36" s="4" t="s">
        <v>1180</v>
      </c>
      <c r="AG36" s="37">
        <f t="shared" ref="AG36:AG41" si="2">-745.47/27</f>
        <v>-27.61</v>
      </c>
      <c r="AL36" s="4" t="s">
        <v>99</v>
      </c>
      <c r="AM36" s="4">
        <v>-27.61</v>
      </c>
      <c r="XCA36"/>
      <c r="XCB36"/>
      <c r="XCC36"/>
      <c r="XCD36" s="1"/>
      <c r="XCE36" s="1"/>
      <c r="XCF36" s="1"/>
      <c r="XCG36" s="1"/>
      <c r="XCH36" s="1"/>
      <c r="XCI36" s="1"/>
    </row>
    <row r="37" s="4" customFormat="1" spans="1:16311">
      <c r="A37" s="5"/>
      <c r="B37" s="6"/>
      <c r="C37" s="7"/>
      <c r="D37" s="7"/>
      <c r="E37" s="1"/>
      <c r="F37" s="1"/>
      <c r="AE37" s="4" t="s">
        <v>1179</v>
      </c>
      <c r="AF37" s="4" t="s">
        <v>808</v>
      </c>
      <c r="AG37" s="37">
        <f t="shared" si="2"/>
        <v>-27.61</v>
      </c>
      <c r="AL37" s="4" t="s">
        <v>1138</v>
      </c>
      <c r="AM37" s="4">
        <v>-10</v>
      </c>
      <c r="XCA37"/>
      <c r="XCB37"/>
      <c r="XCC37"/>
      <c r="XCD37" s="1"/>
      <c r="XCE37" s="1"/>
      <c r="XCF37" s="1"/>
      <c r="XCG37" s="1"/>
      <c r="XCH37" s="1"/>
      <c r="XCI37" s="1"/>
    </row>
    <row r="38" s="4" customFormat="1" spans="1:16311">
      <c r="A38" s="5"/>
      <c r="B38" s="6"/>
      <c r="C38" s="7"/>
      <c r="D38" s="7"/>
      <c r="E38" s="1"/>
      <c r="F38" s="1"/>
      <c r="AE38" s="4" t="s">
        <v>1179</v>
      </c>
      <c r="AF38" s="4" t="s">
        <v>1057</v>
      </c>
      <c r="AG38" s="37">
        <f t="shared" si="2"/>
        <v>-27.61</v>
      </c>
      <c r="AL38" s="4" t="s">
        <v>808</v>
      </c>
      <c r="AM38" s="4">
        <v>-27.61</v>
      </c>
      <c r="XCA38"/>
      <c r="XCB38"/>
      <c r="XCC38"/>
      <c r="XCD38" s="1"/>
      <c r="XCE38" s="1"/>
      <c r="XCF38" s="1"/>
      <c r="XCG38" s="1"/>
      <c r="XCH38" s="1"/>
      <c r="XCI38" s="1"/>
    </row>
    <row r="39" s="4" customFormat="1" spans="1:16311">
      <c r="A39" s="5"/>
      <c r="B39" s="6"/>
      <c r="C39" s="7"/>
      <c r="D39" s="7"/>
      <c r="E39" s="1"/>
      <c r="F39" s="1"/>
      <c r="AE39" s="4" t="s">
        <v>1179</v>
      </c>
      <c r="AF39" s="4" t="s">
        <v>1181</v>
      </c>
      <c r="AG39" s="37">
        <f t="shared" si="2"/>
        <v>-27.61</v>
      </c>
      <c r="AL39" s="4" t="s">
        <v>1177</v>
      </c>
      <c r="AM39" s="4">
        <v>-27.61</v>
      </c>
      <c r="XCA39"/>
      <c r="XCB39"/>
      <c r="XCC39"/>
      <c r="XCD39" s="1"/>
      <c r="XCE39" s="1"/>
      <c r="XCF39" s="1"/>
      <c r="XCG39" s="1"/>
      <c r="XCH39" s="1"/>
      <c r="XCI39" s="1"/>
    </row>
    <row r="40" s="4" customFormat="1" spans="1:16311">
      <c r="A40" s="5"/>
      <c r="B40" s="6"/>
      <c r="C40" s="7"/>
      <c r="D40" s="7"/>
      <c r="E40" s="1"/>
      <c r="F40" s="1"/>
      <c r="AE40" s="4" t="s">
        <v>1179</v>
      </c>
      <c r="AF40" s="4" t="s">
        <v>1182</v>
      </c>
      <c r="AG40" s="37">
        <f t="shared" si="2"/>
        <v>-27.61</v>
      </c>
      <c r="AL40" s="4" t="s">
        <v>1150</v>
      </c>
      <c r="AM40" s="4">
        <v>-160</v>
      </c>
      <c r="XCA40"/>
      <c r="XCB40"/>
      <c r="XCC40"/>
      <c r="XCD40" s="1"/>
      <c r="XCE40" s="1"/>
      <c r="XCF40" s="1"/>
      <c r="XCG40" s="1"/>
      <c r="XCH40" s="1"/>
      <c r="XCI40" s="1"/>
    </row>
    <row r="41" s="4" customFormat="1" spans="1:16311">
      <c r="A41" s="5"/>
      <c r="B41" s="6"/>
      <c r="C41" s="7"/>
      <c r="D41" s="7"/>
      <c r="E41" s="1"/>
      <c r="F41" s="1"/>
      <c r="AE41" s="4" t="s">
        <v>1179</v>
      </c>
      <c r="AF41" s="4" t="s">
        <v>1183</v>
      </c>
      <c r="AG41" s="37">
        <f t="shared" si="2"/>
        <v>-27.61</v>
      </c>
      <c r="AL41" s="4" t="s">
        <v>1149</v>
      </c>
      <c r="AM41" s="4">
        <v>-20</v>
      </c>
      <c r="XCA41"/>
      <c r="XCB41"/>
      <c r="XCC41"/>
      <c r="XCD41" s="1"/>
      <c r="XCE41" s="1"/>
      <c r="XCF41" s="1"/>
      <c r="XCG41" s="1"/>
      <c r="XCH41" s="1"/>
      <c r="XCI41" s="1"/>
    </row>
    <row r="42" s="4" customFormat="1" spans="1:16311">
      <c r="A42" s="5"/>
      <c r="B42" s="6"/>
      <c r="C42" s="7"/>
      <c r="D42" s="7"/>
      <c r="E42" s="1"/>
      <c r="F42" s="1"/>
      <c r="AL42" s="4" t="s">
        <v>476</v>
      </c>
      <c r="AM42" s="4">
        <v>-130</v>
      </c>
      <c r="XCA42"/>
      <c r="XCB42"/>
      <c r="XCC42"/>
      <c r="XCD42" s="1"/>
      <c r="XCE42" s="1"/>
      <c r="XCF42" s="1"/>
      <c r="XCG42" s="1"/>
      <c r="XCH42" s="1"/>
      <c r="XCI42" s="1"/>
    </row>
    <row r="43" s="4" customFormat="1" spans="1:16311">
      <c r="A43" s="5"/>
      <c r="B43" s="6"/>
      <c r="C43" s="7"/>
      <c r="D43" s="7"/>
      <c r="E43" s="1"/>
      <c r="F43" s="1"/>
      <c r="AG43" s="4">
        <f>SUM(AG5:AG42)</f>
        <v>-3645.47</v>
      </c>
      <c r="AL43" s="4" t="s">
        <v>1182</v>
      </c>
      <c r="AM43" s="4">
        <v>-27.61</v>
      </c>
      <c r="XCA43"/>
      <c r="XCB43"/>
      <c r="XCC43"/>
      <c r="XCD43" s="1"/>
      <c r="XCE43" s="1"/>
      <c r="XCF43" s="1"/>
      <c r="XCG43" s="1"/>
      <c r="XCH43" s="1"/>
      <c r="XCI43" s="1"/>
    </row>
    <row r="44" s="4" customFormat="1" spans="1:16311">
      <c r="A44" s="5"/>
      <c r="B44" s="6"/>
      <c r="C44" s="7"/>
      <c r="D44" s="7"/>
      <c r="E44" s="1"/>
      <c r="F44" s="1"/>
      <c r="AL44" s="4" t="s">
        <v>1181</v>
      </c>
      <c r="AM44" s="4">
        <v>-27.61</v>
      </c>
      <c r="XCA44"/>
      <c r="XCB44"/>
      <c r="XCC44"/>
      <c r="XCD44" s="1"/>
      <c r="XCE44" s="1"/>
      <c r="XCF44" s="1"/>
      <c r="XCG44" s="1"/>
      <c r="XCH44" s="1"/>
      <c r="XCI44" s="1"/>
    </row>
    <row r="45" s="4" customFormat="1" spans="1:16311">
      <c r="A45" s="5"/>
      <c r="B45" s="6"/>
      <c r="C45" s="7"/>
      <c r="D45" s="7"/>
      <c r="E45" s="1"/>
      <c r="F45" s="1"/>
      <c r="AL45" s="4" t="s">
        <v>1165</v>
      </c>
      <c r="AM45" s="4">
        <v>-22.5</v>
      </c>
      <c r="XCA45"/>
      <c r="XCB45"/>
      <c r="XCC45"/>
      <c r="XCD45" s="1"/>
      <c r="XCE45" s="1"/>
      <c r="XCF45" s="1"/>
      <c r="XCG45" s="1"/>
      <c r="XCH45" s="1"/>
      <c r="XCI45" s="1"/>
    </row>
    <row r="46" s="4" customFormat="1" spans="1:16311">
      <c r="A46" s="5"/>
      <c r="B46" s="6"/>
      <c r="C46" s="7"/>
      <c r="D46" s="7"/>
      <c r="E46" s="1"/>
      <c r="F46" s="1"/>
      <c r="AL46" s="4" t="s">
        <v>1148</v>
      </c>
      <c r="AM46" s="4">
        <v>-250</v>
      </c>
      <c r="XCA46"/>
      <c r="XCB46"/>
      <c r="XCC46"/>
      <c r="XCD46" s="1"/>
      <c r="XCE46" s="1"/>
      <c r="XCF46" s="1"/>
      <c r="XCG46" s="1"/>
      <c r="XCH46" s="1"/>
      <c r="XCI46" s="1"/>
    </row>
    <row r="47" s="4" customFormat="1" spans="1:16311">
      <c r="A47" s="5"/>
      <c r="B47" s="6"/>
      <c r="C47" s="7"/>
      <c r="D47" s="7"/>
      <c r="E47" s="1"/>
      <c r="F47" s="1"/>
      <c r="AL47" s="4" t="s">
        <v>1164</v>
      </c>
      <c r="AM47" s="4">
        <v>-22.5</v>
      </c>
      <c r="XCA47"/>
      <c r="XCB47"/>
      <c r="XCC47"/>
      <c r="XCD47" s="1"/>
      <c r="XCE47" s="1"/>
      <c r="XCF47" s="1"/>
      <c r="XCG47" s="1"/>
      <c r="XCH47" s="1"/>
      <c r="XCI47" s="1"/>
    </row>
    <row r="48" s="4" customFormat="1" spans="1:16311">
      <c r="A48" s="5"/>
      <c r="B48" s="6"/>
      <c r="C48" s="7"/>
      <c r="D48" s="7"/>
      <c r="E48" s="1"/>
      <c r="F48" s="1"/>
      <c r="AL48" s="4" t="s">
        <v>491</v>
      </c>
      <c r="AM48" s="4">
        <v>-27.61</v>
      </c>
      <c r="XCA48"/>
      <c r="XCB48"/>
      <c r="XCC48"/>
      <c r="XCD48" s="1"/>
      <c r="XCE48" s="1"/>
      <c r="XCF48" s="1"/>
      <c r="XCG48" s="1"/>
      <c r="XCH48" s="1"/>
      <c r="XCI48" s="1"/>
    </row>
    <row r="49" s="4" customFormat="1" spans="1:16311">
      <c r="A49" s="5"/>
      <c r="B49" s="6"/>
      <c r="C49" s="7"/>
      <c r="D49" s="7"/>
      <c r="E49" s="1"/>
      <c r="F49" s="1"/>
      <c r="AL49" s="4" t="s">
        <v>400</v>
      </c>
      <c r="AM49" s="4">
        <v>-500</v>
      </c>
      <c r="XCA49"/>
      <c r="XCB49"/>
      <c r="XCC49"/>
      <c r="XCD49" s="1"/>
      <c r="XCE49" s="1"/>
      <c r="XCF49" s="1"/>
      <c r="XCG49" s="1"/>
      <c r="XCH49" s="1"/>
      <c r="XCI49" s="1"/>
    </row>
    <row r="50" s="4" customFormat="1" spans="1:16311">
      <c r="A50" s="5"/>
      <c r="B50" s="6"/>
      <c r="C50" s="7"/>
      <c r="D50" s="7"/>
      <c r="E50" s="1"/>
      <c r="F50" s="1"/>
      <c r="AL50" s="4" t="s">
        <v>1061</v>
      </c>
      <c r="AM50" s="4">
        <v>-27.61</v>
      </c>
      <c r="XCA50"/>
      <c r="XCB50"/>
      <c r="XCC50"/>
      <c r="XCD50" s="1"/>
      <c r="XCE50" s="1"/>
      <c r="XCF50" s="1"/>
      <c r="XCG50" s="1"/>
      <c r="XCH50" s="1"/>
      <c r="XCI50" s="1"/>
    </row>
    <row r="51" s="4" customFormat="1" spans="1:16311">
      <c r="A51" s="5"/>
      <c r="B51" s="6"/>
      <c r="C51" s="7"/>
      <c r="D51" s="7"/>
      <c r="E51" s="1"/>
      <c r="F51" s="1"/>
      <c r="AL51" s="4" t="s">
        <v>1175</v>
      </c>
      <c r="AM51" s="4">
        <v>-27.61</v>
      </c>
      <c r="XCA51"/>
      <c r="XCB51"/>
      <c r="XCC51"/>
      <c r="XCD51" s="1"/>
      <c r="XCE51" s="1"/>
      <c r="XCF51" s="1"/>
      <c r="XCG51" s="1"/>
      <c r="XCH51" s="1"/>
      <c r="XCI51" s="1"/>
    </row>
    <row r="52" s="4" customFormat="1" spans="1:16311">
      <c r="A52" s="5"/>
      <c r="B52" s="6"/>
      <c r="C52" s="7"/>
      <c r="D52" s="7"/>
      <c r="E52" s="1"/>
      <c r="F52" s="1"/>
      <c r="AL52" s="4" t="s">
        <v>1183</v>
      </c>
      <c r="AM52" s="4">
        <v>-27.61</v>
      </c>
      <c r="XCA52"/>
      <c r="XCB52"/>
      <c r="XCC52"/>
      <c r="XCD52" s="1"/>
      <c r="XCE52" s="1"/>
      <c r="XCF52" s="1"/>
      <c r="XCG52" s="1"/>
      <c r="XCH52" s="1"/>
      <c r="XCI52" s="1"/>
    </row>
    <row r="53" s="4" customFormat="1" spans="1:16311">
      <c r="A53" s="5"/>
      <c r="B53" s="6"/>
      <c r="C53" s="7"/>
      <c r="D53" s="7"/>
      <c r="E53" s="1"/>
      <c r="F53" s="1"/>
      <c r="AL53" s="4" t="s">
        <v>270</v>
      </c>
      <c r="AM53" s="4">
        <v>-500</v>
      </c>
      <c r="XCA53"/>
      <c r="XCB53"/>
      <c r="XCC53"/>
      <c r="XCD53" s="1"/>
      <c r="XCE53" s="1"/>
      <c r="XCF53" s="1"/>
      <c r="XCG53" s="1"/>
      <c r="XCH53" s="1"/>
      <c r="XCI53" s="1"/>
    </row>
    <row r="54" s="4" customFormat="1" spans="1:16311">
      <c r="A54" s="5"/>
      <c r="B54" s="6"/>
      <c r="C54" s="7"/>
      <c r="D54" s="7"/>
      <c r="E54" s="1"/>
      <c r="F54" s="1"/>
      <c r="AL54" s="4" t="s">
        <v>1180</v>
      </c>
      <c r="AM54" s="4">
        <v>-27.61</v>
      </c>
      <c r="XCA54"/>
      <c r="XCB54"/>
      <c r="XCC54"/>
      <c r="XCD54" s="1"/>
      <c r="XCE54" s="1"/>
      <c r="XCF54" s="1"/>
      <c r="XCG54" s="1"/>
      <c r="XCH54" s="1"/>
      <c r="XCI54" s="1"/>
    </row>
    <row r="55" s="4" customFormat="1" spans="1:16311">
      <c r="A55" s="5"/>
      <c r="B55" s="6"/>
      <c r="C55" s="7"/>
      <c r="D55" s="7"/>
      <c r="E55" s="1"/>
      <c r="F55" s="1"/>
      <c r="AL55" s="4" t="s">
        <v>1062</v>
      </c>
      <c r="AM55" s="4">
        <v>-200</v>
      </c>
      <c r="XCA55"/>
      <c r="XCB55"/>
      <c r="XCC55"/>
      <c r="XCD55" s="1"/>
      <c r="XCE55" s="1"/>
      <c r="XCF55" s="1"/>
      <c r="XCG55" s="1"/>
      <c r="XCH55" s="1"/>
      <c r="XCI55" s="1"/>
    </row>
    <row r="56" s="4" customFormat="1" spans="1:16311">
      <c r="A56" s="5"/>
      <c r="B56" s="6"/>
      <c r="C56" s="7"/>
      <c r="D56" s="7"/>
      <c r="E56" s="1"/>
      <c r="F56" s="1"/>
      <c r="AL56" s="4" t="s">
        <v>1162</v>
      </c>
      <c r="AM56" s="4">
        <v>-22.5</v>
      </c>
      <c r="XCA56"/>
      <c r="XCB56"/>
      <c r="XCC56"/>
      <c r="XCD56" s="1"/>
      <c r="XCE56" s="1"/>
      <c r="XCF56" s="1"/>
      <c r="XCG56" s="1"/>
      <c r="XCH56" s="1"/>
      <c r="XCI56" s="1"/>
    </row>
    <row r="57" s="4" customFormat="1" spans="1:16311">
      <c r="A57" s="5"/>
      <c r="B57" s="6"/>
      <c r="C57" s="7"/>
      <c r="D57" s="7"/>
      <c r="E57" s="1"/>
      <c r="F57" s="1"/>
      <c r="AL57" s="4" t="s">
        <v>189</v>
      </c>
      <c r="AM57" s="4">
        <v>-300</v>
      </c>
      <c r="XCA57"/>
      <c r="XCB57"/>
      <c r="XCC57"/>
      <c r="XCD57" s="1"/>
      <c r="XCE57" s="1"/>
      <c r="XCF57" s="1"/>
      <c r="XCG57" s="1"/>
      <c r="XCH57" s="1"/>
      <c r="XCI57" s="1"/>
    </row>
    <row r="58" s="4" customFormat="1" spans="1:16311">
      <c r="A58" s="5"/>
      <c r="B58" s="6"/>
      <c r="C58" s="7"/>
      <c r="D58" s="7"/>
      <c r="E58" s="1"/>
      <c r="F58" s="1"/>
      <c r="AL58" s="4" t="s">
        <v>1145</v>
      </c>
      <c r="AM58" s="4">
        <v>-190</v>
      </c>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AM60" s="4">
        <f>SUM(AM5:AM59)</f>
        <v>-5805.47</v>
      </c>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AL63" s="4" t="s">
        <v>368</v>
      </c>
      <c r="AM63" s="4">
        <v>-5295.47</v>
      </c>
      <c r="XCA63"/>
      <c r="XCB63"/>
      <c r="XCC63"/>
      <c r="XCD63" s="1"/>
      <c r="XCE63" s="1"/>
      <c r="XCF63" s="1"/>
      <c r="XCG63" s="1"/>
      <c r="XCH63" s="1"/>
      <c r="XCI63" s="1"/>
    </row>
    <row r="64" s="4" customFormat="1" spans="1:16311">
      <c r="A64" s="5"/>
      <c r="B64" s="6"/>
      <c r="C64" s="7"/>
      <c r="D64" s="7"/>
      <c r="E64" s="1"/>
      <c r="F64" s="1"/>
      <c r="AL64" s="4" t="s">
        <v>484</v>
      </c>
      <c r="AM64" s="4">
        <v>-500</v>
      </c>
      <c r="XCA64"/>
      <c r="XCB64"/>
      <c r="XCC64"/>
      <c r="XCD64" s="1"/>
      <c r="XCE64" s="1"/>
      <c r="XCF64" s="1"/>
      <c r="XCG64" s="1"/>
      <c r="XCH64" s="1"/>
      <c r="XCI64" s="1"/>
    </row>
    <row r="65" s="4" customFormat="1" spans="1:16311">
      <c r="A65" s="5"/>
      <c r="B65" s="6"/>
      <c r="C65" s="7"/>
      <c r="D65" s="7"/>
      <c r="E65" s="1"/>
      <c r="F65" s="1"/>
      <c r="AL65" s="4" t="s">
        <v>669</v>
      </c>
      <c r="AM65" s="4">
        <v>-10</v>
      </c>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AM67" s="40">
        <f>AM60-AM63-AM64-AM65</f>
        <v>2.72848410531878e-12</v>
      </c>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sheetData>
  <mergeCells count="3">
    <mergeCell ref="A1:F1"/>
    <mergeCell ref="A2:F2"/>
    <mergeCell ref="A14:B14"/>
  </mergeCells>
  <pageMargins left="0.354166666666667" right="0.236111111111111" top="0.432638888888889" bottom="0.432638888888889" header="0.196527777777778" footer="0.156944444444444"/>
  <pageSetup paperSize="9" scale="85" orientation="portrait"/>
  <headerFooter/>
  <drawing r:id="rId2"/>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CI128"/>
  <sheetViews>
    <sheetView workbookViewId="0">
      <pane xSplit="4" ySplit="3" topLeftCell="E4" activePane="bottomRight" state="frozen"/>
      <selection/>
      <selection pane="topRight"/>
      <selection pane="bottomLeft"/>
      <selection pane="bottomRight" activeCell="H3" sqref="H3:I4"/>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18.25" style="1" customWidth="1"/>
    <col min="7" max="9" width="9" style="1"/>
    <col min="10" max="10" width="3.25" style="1" customWidth="1"/>
    <col min="11" max="12" width="9" style="1"/>
    <col min="13" max="13" width="6.375" style="1" customWidth="1"/>
    <col min="14" max="15" width="9" style="1"/>
    <col min="16" max="16" width="4.375" style="1" customWidth="1"/>
    <col min="17" max="18" width="9" style="1"/>
    <col min="19" max="19" width="3.5" style="1" customWidth="1"/>
    <col min="20" max="21" width="9" style="1"/>
    <col min="22" max="22" width="3.875" style="1" customWidth="1"/>
    <col min="23" max="24" width="9" style="1"/>
    <col min="25" max="25" width="4.5" style="1" customWidth="1"/>
    <col min="26" max="27" width="9" style="1"/>
    <col min="28" max="28" width="6" style="1" customWidth="1"/>
    <col min="29" max="30" width="9" style="1"/>
    <col min="31" max="31" width="3" style="1" customWidth="1"/>
    <col min="32" max="33" width="9" style="1"/>
    <col min="34" max="34" width="2.5" style="1" customWidth="1"/>
    <col min="35" max="16302" width="9" style="1"/>
    <col min="16306" max="16384" width="9" style="1"/>
  </cols>
  <sheetData>
    <row r="1" s="1" customFormat="1" ht="17" customHeight="1" spans="1:6">
      <c r="A1" s="7"/>
      <c r="B1" s="8"/>
      <c r="C1" s="7"/>
      <c r="D1" s="7"/>
      <c r="E1" s="7"/>
      <c r="F1" s="7"/>
    </row>
    <row r="2" s="1" customFormat="1" ht="39.15" customHeight="1" spans="1:6">
      <c r="A2" s="9" t="s">
        <v>1184</v>
      </c>
      <c r="B2" s="10"/>
      <c r="C2" s="11"/>
      <c r="D2" s="11"/>
      <c r="E2" s="11"/>
      <c r="F2" s="11"/>
    </row>
    <row r="3" s="2" customFormat="1" ht="28.75" customHeight="1" spans="1:39">
      <c r="A3" s="12" t="s">
        <v>1</v>
      </c>
      <c r="B3" s="13" t="s">
        <v>2</v>
      </c>
      <c r="C3" s="14" t="s">
        <v>3</v>
      </c>
      <c r="D3" s="14" t="s">
        <v>4</v>
      </c>
      <c r="E3" s="12" t="s">
        <v>5</v>
      </c>
      <c r="F3" s="12" t="s">
        <v>6</v>
      </c>
      <c r="H3" s="33">
        <v>1</v>
      </c>
      <c r="I3" s="35" t="s">
        <v>1185</v>
      </c>
      <c r="K3" s="33">
        <v>2</v>
      </c>
      <c r="L3" s="35" t="s">
        <v>1186</v>
      </c>
      <c r="N3" s="33">
        <v>3</v>
      </c>
      <c r="O3" s="35" t="s">
        <v>1187</v>
      </c>
      <c r="Q3" s="33">
        <v>4</v>
      </c>
      <c r="R3" s="35" t="s">
        <v>1188</v>
      </c>
      <c r="T3" s="33">
        <v>5</v>
      </c>
      <c r="U3" s="35" t="s">
        <v>1189</v>
      </c>
      <c r="W3" s="33">
        <v>6</v>
      </c>
      <c r="X3" s="35" t="s">
        <v>1190</v>
      </c>
      <c r="Z3" s="33">
        <v>7</v>
      </c>
      <c r="AA3" s="35" t="s">
        <v>1191</v>
      </c>
      <c r="AC3" s="33">
        <v>8</v>
      </c>
      <c r="AD3" s="35" t="s">
        <v>1192</v>
      </c>
      <c r="AF3" s="33">
        <v>9</v>
      </c>
      <c r="AG3" s="35" t="s">
        <v>1193</v>
      </c>
      <c r="AI3" s="33">
        <v>10</v>
      </c>
      <c r="AJ3" s="35" t="s">
        <v>1194</v>
      </c>
      <c r="AL3" s="33" t="s">
        <v>1195</v>
      </c>
      <c r="AM3" s="35" t="s">
        <v>1196</v>
      </c>
    </row>
    <row r="4" s="3" customFormat="1" ht="66" customHeight="1" spans="1:39">
      <c r="A4" s="15">
        <v>1</v>
      </c>
      <c r="B4" s="16" t="s">
        <v>1197</v>
      </c>
      <c r="C4" s="17"/>
      <c r="D4" s="18">
        <v>445</v>
      </c>
      <c r="E4" s="19" t="s">
        <v>1198</v>
      </c>
      <c r="F4" s="20"/>
      <c r="H4" s="34" t="s">
        <v>52</v>
      </c>
      <c r="I4" s="34" t="s">
        <v>53</v>
      </c>
      <c r="K4" s="34" t="s">
        <v>52</v>
      </c>
      <c r="L4" s="34" t="s">
        <v>53</v>
      </c>
      <c r="N4" s="34" t="s">
        <v>52</v>
      </c>
      <c r="O4" s="34" t="s">
        <v>53</v>
      </c>
      <c r="Q4" s="34" t="s">
        <v>52</v>
      </c>
      <c r="R4" s="34" t="s">
        <v>53</v>
      </c>
      <c r="T4" s="34" t="s">
        <v>52</v>
      </c>
      <c r="U4" s="34" t="s">
        <v>53</v>
      </c>
      <c r="W4" s="34" t="s">
        <v>52</v>
      </c>
      <c r="X4" s="34" t="s">
        <v>53</v>
      </c>
      <c r="Z4" s="34" t="s">
        <v>52</v>
      </c>
      <c r="AA4" s="34" t="s">
        <v>53</v>
      </c>
      <c r="AC4" s="34" t="s">
        <v>52</v>
      </c>
      <c r="AD4" s="34" t="s">
        <v>53</v>
      </c>
      <c r="AF4" s="34" t="s">
        <v>52</v>
      </c>
      <c r="AG4" s="34" t="s">
        <v>53</v>
      </c>
      <c r="AI4" s="34" t="s">
        <v>52</v>
      </c>
      <c r="AJ4" s="34" t="s">
        <v>53</v>
      </c>
      <c r="AL4" s="34" t="s">
        <v>52</v>
      </c>
      <c r="AM4" s="34" t="s">
        <v>53</v>
      </c>
    </row>
    <row r="5" s="3" customFormat="1" ht="72" customHeight="1" spans="1:39">
      <c r="A5" s="15">
        <v>2</v>
      </c>
      <c r="B5" s="16" t="s">
        <v>1199</v>
      </c>
      <c r="C5" s="17"/>
      <c r="D5" s="18">
        <v>250</v>
      </c>
      <c r="E5" s="19" t="s">
        <v>1200</v>
      </c>
      <c r="F5" s="20"/>
      <c r="H5" s="3" t="s">
        <v>1062</v>
      </c>
      <c r="I5" s="3">
        <v>-80</v>
      </c>
      <c r="K5" s="3" t="s">
        <v>1201</v>
      </c>
      <c r="L5" s="3">
        <v>-50</v>
      </c>
      <c r="N5" s="3" t="s">
        <v>1176</v>
      </c>
      <c r="O5" s="3">
        <v>-5</v>
      </c>
      <c r="Q5" s="3" t="s">
        <v>246</v>
      </c>
      <c r="R5" s="3">
        <v>-10</v>
      </c>
      <c r="T5" s="3" t="s">
        <v>1202</v>
      </c>
      <c r="U5" s="3">
        <v>-30</v>
      </c>
      <c r="W5" s="3" t="s">
        <v>1140</v>
      </c>
      <c r="X5" s="3">
        <v>-5</v>
      </c>
      <c r="Z5" s="3" t="s">
        <v>401</v>
      </c>
      <c r="AA5" s="3">
        <v>-50</v>
      </c>
      <c r="AC5" s="3" t="s">
        <v>106</v>
      </c>
      <c r="AD5" s="3">
        <v>-30</v>
      </c>
      <c r="AF5" s="3" t="s">
        <v>1140</v>
      </c>
      <c r="AG5" s="3">
        <v>-20</v>
      </c>
      <c r="AI5" s="3" t="s">
        <v>1203</v>
      </c>
      <c r="AJ5" s="3">
        <v>-10</v>
      </c>
      <c r="AL5" s="3" t="s">
        <v>246</v>
      </c>
      <c r="AM5" s="3">
        <v>-30</v>
      </c>
    </row>
    <row r="6" s="3" customFormat="1" ht="48" customHeight="1" spans="1:39">
      <c r="A6" s="15">
        <v>3</v>
      </c>
      <c r="B6" s="16" t="s">
        <v>1187</v>
      </c>
      <c r="C6" s="17"/>
      <c r="D6" s="18">
        <v>5</v>
      </c>
      <c r="E6" s="19" t="s">
        <v>1204</v>
      </c>
      <c r="F6" s="20"/>
      <c r="H6" s="3" t="s">
        <v>1137</v>
      </c>
      <c r="I6" s="3">
        <v>-120</v>
      </c>
      <c r="K6" s="3" t="s">
        <v>333</v>
      </c>
      <c r="L6" s="3">
        <v>-50</v>
      </c>
      <c r="Q6" s="3" t="s">
        <v>476</v>
      </c>
      <c r="R6" s="3">
        <v>-10</v>
      </c>
      <c r="T6" s="3" t="s">
        <v>1140</v>
      </c>
      <c r="U6" s="3">
        <v>-30</v>
      </c>
      <c r="Z6" s="3" t="s">
        <v>1205</v>
      </c>
      <c r="AA6" s="3">
        <v>50</v>
      </c>
      <c r="AI6" s="3" t="s">
        <v>1136</v>
      </c>
      <c r="AJ6" s="3">
        <v>-10</v>
      </c>
      <c r="AL6" s="3" t="s">
        <v>333</v>
      </c>
      <c r="AM6" s="3">
        <v>-50</v>
      </c>
    </row>
    <row r="7" s="3" customFormat="1" ht="64" customHeight="1" spans="1:39">
      <c r="A7" s="15">
        <v>4</v>
      </c>
      <c r="B7" s="16" t="s">
        <v>1188</v>
      </c>
      <c r="C7" s="17"/>
      <c r="D7" s="18">
        <v>20</v>
      </c>
      <c r="E7" s="19" t="s">
        <v>1206</v>
      </c>
      <c r="F7" s="20"/>
      <c r="H7" s="3" t="s">
        <v>400</v>
      </c>
      <c r="I7" s="3">
        <v>-45</v>
      </c>
      <c r="K7" s="3" t="s">
        <v>270</v>
      </c>
      <c r="L7" s="3">
        <v>-50</v>
      </c>
      <c r="R7" s="3">
        <f>SUM(R5:R6)</f>
        <v>-20</v>
      </c>
      <c r="T7" s="3" t="s">
        <v>1207</v>
      </c>
      <c r="U7" s="3">
        <v>-10</v>
      </c>
      <c r="AA7" s="3">
        <f>SUM(AA5:AA6)</f>
        <v>0</v>
      </c>
      <c r="AJ7" s="3">
        <f>SUM(AJ5:AJ6)</f>
        <v>-20</v>
      </c>
      <c r="AL7" s="3" t="s">
        <v>431</v>
      </c>
      <c r="AM7" s="3">
        <v>-50</v>
      </c>
    </row>
    <row r="8" s="3" customFormat="1" ht="72" customHeight="1" spans="1:39">
      <c r="A8" s="15">
        <v>5</v>
      </c>
      <c r="B8" s="16" t="s">
        <v>1189</v>
      </c>
      <c r="C8" s="17"/>
      <c r="D8" s="18">
        <v>80</v>
      </c>
      <c r="E8" s="19" t="s">
        <v>1208</v>
      </c>
      <c r="F8" s="20"/>
      <c r="H8" s="3" t="s">
        <v>431</v>
      </c>
      <c r="I8" s="3">
        <v>-50</v>
      </c>
      <c r="K8" s="3" t="s">
        <v>194</v>
      </c>
      <c r="L8" s="3">
        <v>-20</v>
      </c>
      <c r="T8" s="3" t="s">
        <v>1136</v>
      </c>
      <c r="U8" s="3">
        <v>-10</v>
      </c>
      <c r="AL8" s="3" t="s">
        <v>1140</v>
      </c>
      <c r="AM8" s="3">
        <v>-55</v>
      </c>
    </row>
    <row r="9" s="3" customFormat="1" ht="48" customHeight="1" spans="1:39">
      <c r="A9" s="15">
        <v>6</v>
      </c>
      <c r="B9" s="16" t="s">
        <v>1190</v>
      </c>
      <c r="C9" s="17"/>
      <c r="D9" s="18">
        <v>5</v>
      </c>
      <c r="E9" s="19" t="s">
        <v>1209</v>
      </c>
      <c r="F9" s="21"/>
      <c r="H9" s="3" t="s">
        <v>1162</v>
      </c>
      <c r="I9" s="3">
        <v>-50</v>
      </c>
      <c r="K9" s="3" t="s">
        <v>207</v>
      </c>
      <c r="L9" s="3">
        <v>-20</v>
      </c>
      <c r="U9" s="3">
        <f>SUM(U5:U8)</f>
        <v>-80</v>
      </c>
      <c r="AL9" s="3" t="s">
        <v>1136</v>
      </c>
      <c r="AM9" s="3">
        <v>-20</v>
      </c>
    </row>
    <row r="10" s="3" customFormat="1" ht="61" customHeight="1" spans="1:39">
      <c r="A10" s="15">
        <v>7</v>
      </c>
      <c r="B10" s="16" t="s">
        <v>1191</v>
      </c>
      <c r="C10" s="17"/>
      <c r="D10" s="18">
        <v>0</v>
      </c>
      <c r="E10" s="19" t="s">
        <v>1210</v>
      </c>
      <c r="F10" s="21"/>
      <c r="H10" s="3" t="s">
        <v>1165</v>
      </c>
      <c r="I10" s="3">
        <v>-50</v>
      </c>
      <c r="K10" s="3" t="s">
        <v>476</v>
      </c>
      <c r="L10" s="3">
        <v>-10</v>
      </c>
      <c r="AL10" s="3" t="s">
        <v>1202</v>
      </c>
      <c r="AM10" s="3">
        <v>-30</v>
      </c>
    </row>
    <row r="11" s="1" customFormat="1" ht="63" customHeight="1" spans="1:39">
      <c r="A11" s="15">
        <v>8</v>
      </c>
      <c r="B11" s="16" t="s">
        <v>1192</v>
      </c>
      <c r="C11" s="17"/>
      <c r="D11" s="18">
        <v>30</v>
      </c>
      <c r="E11" s="19" t="s">
        <v>1211</v>
      </c>
      <c r="F11" s="21"/>
      <c r="H11" s="1" t="s">
        <v>1164</v>
      </c>
      <c r="I11" s="1">
        <v>-50</v>
      </c>
      <c r="K11" s="1" t="s">
        <v>246</v>
      </c>
      <c r="L11" s="1">
        <v>-20</v>
      </c>
      <c r="AL11" s="1" t="s">
        <v>1137</v>
      </c>
      <c r="AM11" s="1">
        <v>-120</v>
      </c>
    </row>
    <row r="12" s="1" customFormat="1" ht="57" customHeight="1" spans="1:39">
      <c r="A12" s="15">
        <v>9</v>
      </c>
      <c r="B12" s="16" t="s">
        <v>1193</v>
      </c>
      <c r="C12" s="17"/>
      <c r="D12" s="18">
        <v>20</v>
      </c>
      <c r="E12" s="19" t="s">
        <v>1212</v>
      </c>
      <c r="F12" s="21"/>
      <c r="I12" s="1">
        <f>SUM(I5:I11)</f>
        <v>-445</v>
      </c>
      <c r="K12" s="1" t="s">
        <v>1213</v>
      </c>
      <c r="L12" s="1">
        <v>-10</v>
      </c>
      <c r="AL12" s="1" t="s">
        <v>1176</v>
      </c>
      <c r="AM12" s="1">
        <v>-5</v>
      </c>
    </row>
    <row r="13" s="1" customFormat="1" ht="54" customHeight="1" spans="1:39">
      <c r="A13" s="15">
        <v>10</v>
      </c>
      <c r="B13" s="22" t="s">
        <v>1194</v>
      </c>
      <c r="C13" s="17"/>
      <c r="D13" s="18">
        <v>20</v>
      </c>
      <c r="E13" s="19" t="s">
        <v>1214</v>
      </c>
      <c r="F13" s="20"/>
      <c r="K13" s="1" t="s">
        <v>466</v>
      </c>
      <c r="L13" s="1">
        <v>-10</v>
      </c>
      <c r="AL13" s="1" t="s">
        <v>1205</v>
      </c>
      <c r="AM13" s="1">
        <v>50</v>
      </c>
    </row>
    <row r="14" s="1" customFormat="1" ht="30" customHeight="1" spans="1:39">
      <c r="A14" s="15">
        <v>11</v>
      </c>
      <c r="B14" s="22"/>
      <c r="C14" s="17"/>
      <c r="D14" s="18"/>
      <c r="E14" s="19"/>
      <c r="F14" s="20"/>
      <c r="K14" s="1" t="s">
        <v>1215</v>
      </c>
      <c r="L14" s="1">
        <v>-10</v>
      </c>
      <c r="AL14" s="1" t="s">
        <v>106</v>
      </c>
      <c r="AM14" s="1">
        <v>-30</v>
      </c>
    </row>
    <row r="15" s="1" customFormat="1" ht="28" customHeight="1" spans="1:39">
      <c r="A15" s="23" t="s">
        <v>12</v>
      </c>
      <c r="B15" s="24"/>
      <c r="C15" s="25">
        <f>SUM(C4:C14)</f>
        <v>0</v>
      </c>
      <c r="D15" s="25">
        <f>SUM(D4:D14)</f>
        <v>875</v>
      </c>
      <c r="E15" s="26"/>
      <c r="F15" s="26"/>
      <c r="L15" s="1">
        <f>SUM(L5:L14)</f>
        <v>-250</v>
      </c>
      <c r="AL15" s="1" t="s">
        <v>401</v>
      </c>
      <c r="AM15" s="1">
        <v>-50</v>
      </c>
    </row>
    <row r="16" s="1" customFormat="1" ht="27" customHeight="1" spans="1:39">
      <c r="A16" s="2"/>
      <c r="B16" s="27"/>
      <c r="C16" s="28"/>
      <c r="D16" s="28"/>
      <c r="E16" s="29"/>
      <c r="F16" s="3"/>
      <c r="AL16" s="1" t="s">
        <v>207</v>
      </c>
      <c r="AM16" s="1">
        <v>-20</v>
      </c>
    </row>
    <row r="17" s="1" customFormat="1" ht="27" customHeight="1" spans="1:39">
      <c r="A17" s="5"/>
      <c r="B17" s="6"/>
      <c r="C17" s="30" t="s">
        <v>13</v>
      </c>
      <c r="D17" s="30" t="s">
        <v>242</v>
      </c>
      <c r="E17" s="31" t="s">
        <v>1216</v>
      </c>
      <c r="F17" s="30" t="s">
        <v>16</v>
      </c>
      <c r="AL17" s="1" t="s">
        <v>1215</v>
      </c>
      <c r="AM17" s="1">
        <v>-10</v>
      </c>
    </row>
    <row r="18" s="1" customFormat="1" ht="27" customHeight="1" spans="1:39">
      <c r="A18" s="5"/>
      <c r="B18" s="6"/>
      <c r="C18" s="32">
        <f>C15+D15</f>
        <v>875</v>
      </c>
      <c r="D18" s="7"/>
      <c r="AL18" s="1" t="s">
        <v>476</v>
      </c>
      <c r="AM18" s="1">
        <v>-20</v>
      </c>
    </row>
    <row r="19" s="1" customFormat="1" ht="27" customHeight="1" spans="1:39">
      <c r="A19" s="5"/>
      <c r="B19" s="6"/>
      <c r="C19" s="7"/>
      <c r="D19" s="7"/>
      <c r="AL19" s="1" t="s">
        <v>1165</v>
      </c>
      <c r="AM19" s="1">
        <v>-50</v>
      </c>
    </row>
    <row r="20" s="1" customFormat="1" ht="27" customHeight="1" spans="1:39">
      <c r="A20" s="5"/>
      <c r="B20" s="6"/>
      <c r="C20" s="7"/>
      <c r="D20" s="7"/>
      <c r="AL20" s="1" t="s">
        <v>466</v>
      </c>
      <c r="AM20" s="1">
        <v>-10</v>
      </c>
    </row>
    <row r="21" s="1" customFormat="1" ht="27" customHeight="1" spans="1:39">
      <c r="A21" s="5"/>
      <c r="B21" s="6"/>
      <c r="C21" s="7"/>
      <c r="D21" s="7"/>
      <c r="AL21" s="1" t="s">
        <v>1164</v>
      </c>
      <c r="AM21" s="1">
        <v>-50</v>
      </c>
    </row>
    <row r="22" s="1" customFormat="1" ht="27" customHeight="1" spans="1:39">
      <c r="A22" s="5"/>
      <c r="B22" s="6"/>
      <c r="C22" s="7"/>
      <c r="D22" s="7"/>
      <c r="AL22" s="1" t="s">
        <v>194</v>
      </c>
      <c r="AM22" s="1">
        <v>-20</v>
      </c>
    </row>
    <row r="23" s="1" customFormat="1" ht="27" customHeight="1" spans="1:40">
      <c r="A23" s="5"/>
      <c r="B23" s="6"/>
      <c r="C23" s="7"/>
      <c r="D23" s="7"/>
      <c r="AL23" s="36" t="s">
        <v>1207</v>
      </c>
      <c r="AN23" s="36">
        <v>-10</v>
      </c>
    </row>
    <row r="24" s="1" customFormat="1" ht="27" customHeight="1" spans="1:39">
      <c r="A24" s="5"/>
      <c r="B24" s="6"/>
      <c r="C24" s="7"/>
      <c r="D24" s="7"/>
      <c r="AL24" s="1" t="s">
        <v>1203</v>
      </c>
      <c r="AM24" s="1">
        <v>-20</v>
      </c>
    </row>
    <row r="25" s="1" customFormat="1" ht="27" customHeight="1" spans="1:39">
      <c r="A25" s="5"/>
      <c r="B25" s="6"/>
      <c r="C25" s="7"/>
      <c r="D25" s="7"/>
      <c r="AL25" s="1" t="s">
        <v>400</v>
      </c>
      <c r="AM25" s="1">
        <v>-45</v>
      </c>
    </row>
    <row r="26" s="1" customFormat="1" spans="1:39">
      <c r="A26" s="5"/>
      <c r="B26" s="6"/>
      <c r="C26" s="7"/>
      <c r="D26" s="7"/>
      <c r="AL26" s="1" t="s">
        <v>1213</v>
      </c>
      <c r="AM26" s="1">
        <v>-10</v>
      </c>
    </row>
    <row r="27" s="1" customFormat="1" spans="1:39">
      <c r="A27" s="5"/>
      <c r="B27" s="6"/>
      <c r="C27" s="7"/>
      <c r="D27" s="7"/>
      <c r="AL27" s="1" t="s">
        <v>270</v>
      </c>
      <c r="AM27" s="37">
        <v>-50</v>
      </c>
    </row>
    <row r="28" s="1" customFormat="1" spans="1:39">
      <c r="A28" s="5"/>
      <c r="B28" s="6"/>
      <c r="C28" s="7"/>
      <c r="D28" s="7"/>
      <c r="AL28" s="1" t="s">
        <v>1062</v>
      </c>
      <c r="AM28" s="1">
        <v>-80</v>
      </c>
    </row>
    <row r="29" s="1" customFormat="1" spans="1:39">
      <c r="A29" s="5"/>
      <c r="B29" s="6"/>
      <c r="C29" s="7"/>
      <c r="D29" s="7"/>
      <c r="AL29" s="1" t="s">
        <v>1162</v>
      </c>
      <c r="AM29" s="1">
        <v>-50</v>
      </c>
    </row>
    <row r="30" s="1" customFormat="1" spans="1:39">
      <c r="A30" s="5"/>
      <c r="B30" s="6"/>
      <c r="C30" s="7"/>
      <c r="D30" s="7"/>
      <c r="AL30" s="1" t="s">
        <v>1201</v>
      </c>
      <c r="AM30" s="1">
        <v>-50</v>
      </c>
    </row>
    <row r="31" s="1" customFormat="1" spans="1:39">
      <c r="A31" s="5"/>
      <c r="B31" s="6"/>
      <c r="C31" s="7"/>
      <c r="D31" s="7"/>
      <c r="AM31" s="1">
        <f>SUM(AM5:AM30)</f>
        <v>-875</v>
      </c>
    </row>
    <row r="32" s="1" customFormat="1" spans="1:4">
      <c r="A32" s="5"/>
      <c r="B32" s="6"/>
      <c r="C32" s="7"/>
      <c r="D32" s="7"/>
    </row>
    <row r="33" s="1" customFormat="1" spans="1:4">
      <c r="A33" s="5"/>
      <c r="B33" s="6"/>
      <c r="C33" s="7"/>
      <c r="D33" s="7"/>
    </row>
    <row r="34" s="1" customFormat="1" spans="1:40">
      <c r="A34" s="5"/>
      <c r="B34" s="6"/>
      <c r="C34" s="7"/>
      <c r="D34" s="7"/>
      <c r="AM34" s="1">
        <v>-825</v>
      </c>
      <c r="AN34" s="1" t="s">
        <v>368</v>
      </c>
    </row>
    <row r="35" s="1" customFormat="1" spans="1:40">
      <c r="A35" s="5"/>
      <c r="B35" s="6"/>
      <c r="C35" s="7"/>
      <c r="D35" s="7"/>
      <c r="AM35" s="1">
        <v>-50</v>
      </c>
      <c r="AN35" s="1" t="s">
        <v>484</v>
      </c>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AM37" s="4">
        <f>AM31-AM34-AM35</f>
        <v>0</v>
      </c>
      <c r="AN37" s="4" t="s">
        <v>1217</v>
      </c>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156944444444444" right="0.75" top="0.472222222222222" bottom="1" header="0.275" footer="0.5"/>
  <pageSetup paperSize="9" scale="94" orientation="portrait"/>
  <headerFooter/>
  <drawing r:id="rId2"/>
  <legacyDrawing r:id="rId3"/>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tabSelected="1" workbookViewId="0">
      <pane xSplit="2" ySplit="3" topLeftCell="C4" activePane="bottomRight" state="frozen"/>
      <selection/>
      <selection pane="topRight"/>
      <selection pane="bottomLeft"/>
      <selection pane="bottomRight" activeCell="F7" sqref="F7"/>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7" width="4.625" style="1" customWidth="1"/>
    <col min="8" max="9" width="9" style="1"/>
    <col min="10" max="10" width="3.625" style="1" customWidth="1"/>
    <col min="11" max="12" width="9" style="1"/>
    <col min="13" max="13" width="5.875" style="1" customWidth="1"/>
    <col min="14" max="15" width="9" style="1"/>
    <col min="16" max="16" width="3.75" style="1" customWidth="1"/>
    <col min="17" max="16302" width="9" style="1"/>
    <col min="16306" max="16384" width="9" style="1"/>
  </cols>
  <sheetData>
    <row r="1" s="1" customFormat="1" ht="17" customHeight="1" spans="1:6">
      <c r="A1" s="7"/>
      <c r="B1" s="8"/>
      <c r="C1" s="7"/>
      <c r="D1" s="7"/>
      <c r="E1" s="7"/>
      <c r="F1" s="7"/>
    </row>
    <row r="2" s="1" customFormat="1" ht="39.15" customHeight="1" spans="1:6">
      <c r="A2" s="9" t="s">
        <v>1218</v>
      </c>
      <c r="B2" s="10"/>
      <c r="C2" s="11"/>
      <c r="D2" s="11"/>
      <c r="E2" s="11"/>
      <c r="F2" s="11"/>
    </row>
    <row r="3" s="2" customFormat="1" ht="28.75" customHeight="1" spans="1:21">
      <c r="A3" s="12" t="s">
        <v>1</v>
      </c>
      <c r="B3" s="13" t="s">
        <v>2</v>
      </c>
      <c r="C3" s="14" t="s">
        <v>3</v>
      </c>
      <c r="D3" s="14" t="s">
        <v>4</v>
      </c>
      <c r="E3" s="12" t="s">
        <v>5</v>
      </c>
      <c r="F3" s="12" t="s">
        <v>6</v>
      </c>
      <c r="H3" s="33">
        <v>1</v>
      </c>
      <c r="I3" s="35" t="s">
        <v>1219</v>
      </c>
      <c r="K3" s="33">
        <v>2</v>
      </c>
      <c r="L3" s="35" t="s">
        <v>1220</v>
      </c>
      <c r="N3" s="33">
        <v>3</v>
      </c>
      <c r="O3" s="35" t="s">
        <v>1221</v>
      </c>
      <c r="Q3" s="33">
        <v>5</v>
      </c>
      <c r="R3" s="35" t="s">
        <v>1222</v>
      </c>
      <c r="T3" s="33" t="s">
        <v>958</v>
      </c>
      <c r="U3" s="35" t="s">
        <v>1223</v>
      </c>
    </row>
    <row r="4" s="3" customFormat="1" ht="33" customHeight="1" spans="1:21">
      <c r="A4" s="15">
        <v>1</v>
      </c>
      <c r="B4" s="16" t="s">
        <v>1224</v>
      </c>
      <c r="C4" s="17"/>
      <c r="D4" s="18">
        <v>-20</v>
      </c>
      <c r="E4" s="19" t="s">
        <v>1225</v>
      </c>
      <c r="F4" s="20"/>
      <c r="H4" s="34" t="s">
        <v>52</v>
      </c>
      <c r="I4" s="34" t="s">
        <v>53</v>
      </c>
      <c r="K4" s="34" t="s">
        <v>52</v>
      </c>
      <c r="L4" s="34" t="s">
        <v>53</v>
      </c>
      <c r="N4" s="34" t="s">
        <v>52</v>
      </c>
      <c r="O4" s="34" t="s">
        <v>53</v>
      </c>
      <c r="Q4" s="34" t="s">
        <v>52</v>
      </c>
      <c r="R4" s="34" t="s">
        <v>53</v>
      </c>
      <c r="T4" s="34" t="s">
        <v>52</v>
      </c>
      <c r="U4" s="34" t="s">
        <v>53</v>
      </c>
    </row>
    <row r="5" s="3" customFormat="1" ht="40.75" customHeight="1" spans="1:21">
      <c r="A5" s="15">
        <v>2</v>
      </c>
      <c r="B5" s="16" t="s">
        <v>1220</v>
      </c>
      <c r="C5" s="17">
        <v>2000</v>
      </c>
      <c r="D5" s="18"/>
      <c r="E5" s="19" t="s">
        <v>1226</v>
      </c>
      <c r="F5" s="20"/>
      <c r="H5" s="3" t="s">
        <v>1227</v>
      </c>
      <c r="I5" s="3">
        <v>-20</v>
      </c>
      <c r="K5" s="3" t="s">
        <v>242</v>
      </c>
      <c r="L5" s="3">
        <v>1000</v>
      </c>
      <c r="N5" s="3" t="s">
        <v>1228</v>
      </c>
      <c r="O5" s="3">
        <v>-100</v>
      </c>
      <c r="Q5" s="3" t="s">
        <v>1180</v>
      </c>
      <c r="R5" s="3">
        <v>-20</v>
      </c>
      <c r="T5" s="3" t="s">
        <v>1227</v>
      </c>
      <c r="U5" s="3">
        <v>-20</v>
      </c>
    </row>
    <row r="6" s="3" customFormat="1" ht="40.75" customHeight="1" spans="1:21">
      <c r="A6" s="15">
        <v>3</v>
      </c>
      <c r="B6" s="16" t="s">
        <v>1221</v>
      </c>
      <c r="C6" s="17"/>
      <c r="D6" s="18">
        <v>-100</v>
      </c>
      <c r="E6" s="19" t="s">
        <v>1229</v>
      </c>
      <c r="F6" s="20"/>
      <c r="I6" s="3">
        <f>SUM(I5:I5)</f>
        <v>-20</v>
      </c>
      <c r="K6" s="3" t="s">
        <v>68</v>
      </c>
      <c r="L6" s="3">
        <v>1000</v>
      </c>
      <c r="O6" s="3">
        <f>SUM(O5:O5)</f>
        <v>-100</v>
      </c>
      <c r="Q6" s="3" t="s">
        <v>1230</v>
      </c>
      <c r="R6" s="3">
        <v>-20</v>
      </c>
      <c r="T6" s="3" t="s">
        <v>242</v>
      </c>
      <c r="U6" s="3">
        <v>1000</v>
      </c>
    </row>
    <row r="7" s="3" customFormat="1" ht="54" customHeight="1" spans="1:21">
      <c r="A7" s="15">
        <v>4</v>
      </c>
      <c r="B7" s="16" t="s">
        <v>1222</v>
      </c>
      <c r="C7" s="17"/>
      <c r="D7" s="18"/>
      <c r="E7" s="19" t="s">
        <v>1231</v>
      </c>
      <c r="F7" s="20"/>
      <c r="L7" s="3">
        <f>SUM(L5:L6)</f>
        <v>2000</v>
      </c>
      <c r="Q7" s="3" t="s">
        <v>1181</v>
      </c>
      <c r="R7" s="3">
        <v>-20</v>
      </c>
      <c r="T7" s="3" t="s">
        <v>68</v>
      </c>
      <c r="U7" s="3">
        <v>1000</v>
      </c>
    </row>
    <row r="8" s="3" customFormat="1" ht="40.75" customHeight="1" spans="1:21">
      <c r="A8" s="15">
        <v>5</v>
      </c>
      <c r="B8" s="16" t="s">
        <v>1222</v>
      </c>
      <c r="C8" s="17"/>
      <c r="D8" s="18">
        <v>-60</v>
      </c>
      <c r="E8" s="19" t="s">
        <v>1232</v>
      </c>
      <c r="F8" s="20"/>
      <c r="R8" s="3">
        <f>SUM(R5:R7)</f>
        <v>-60</v>
      </c>
      <c r="T8" s="3" t="s">
        <v>1228</v>
      </c>
      <c r="U8" s="3">
        <v>-100</v>
      </c>
    </row>
    <row r="9" s="3" customFormat="1" ht="57" customHeight="1" spans="1:21">
      <c r="A9" s="15">
        <v>6</v>
      </c>
      <c r="B9" s="16"/>
      <c r="C9" s="17"/>
      <c r="D9" s="18"/>
      <c r="E9" s="19"/>
      <c r="F9" s="21"/>
      <c r="T9" s="3" t="s">
        <v>1180</v>
      </c>
      <c r="U9" s="3">
        <v>-20</v>
      </c>
    </row>
    <row r="10" s="3" customFormat="1" ht="40.75" customHeight="1" spans="1:21">
      <c r="A10" s="15">
        <v>7</v>
      </c>
      <c r="B10" s="16"/>
      <c r="C10" s="17"/>
      <c r="D10" s="18"/>
      <c r="E10" s="19"/>
      <c r="F10" s="21"/>
      <c r="T10" s="3" t="s">
        <v>1230</v>
      </c>
      <c r="U10" s="3">
        <v>-20</v>
      </c>
    </row>
    <row r="11" s="1" customFormat="1" ht="40.75" customHeight="1" spans="1:21">
      <c r="A11" s="15">
        <v>8</v>
      </c>
      <c r="B11" s="16"/>
      <c r="C11" s="17"/>
      <c r="D11" s="18"/>
      <c r="E11" s="19"/>
      <c r="F11" s="21"/>
      <c r="T11" s="3" t="s">
        <v>1181</v>
      </c>
      <c r="U11" s="3">
        <v>-20</v>
      </c>
    </row>
    <row r="12" s="1" customFormat="1" ht="40.75" customHeight="1" spans="1:21">
      <c r="A12" s="15">
        <v>9</v>
      </c>
      <c r="B12" s="16"/>
      <c r="C12" s="17"/>
      <c r="D12" s="18"/>
      <c r="E12" s="19"/>
      <c r="F12" s="21"/>
      <c r="U12" s="1">
        <f>SUM(U5:U11)</f>
        <v>1820</v>
      </c>
    </row>
    <row r="13" s="1" customFormat="1" ht="40.75" customHeight="1" spans="1:22">
      <c r="A13" s="15">
        <v>10</v>
      </c>
      <c r="B13" s="22"/>
      <c r="C13" s="17"/>
      <c r="D13" s="18"/>
      <c r="E13" s="19"/>
      <c r="F13" s="20"/>
      <c r="U13" s="1">
        <v>-180</v>
      </c>
      <c r="V13" s="1" t="s">
        <v>368</v>
      </c>
    </row>
    <row r="14" s="1" customFormat="1" ht="30" customHeight="1" spans="1:22">
      <c r="A14" s="15">
        <v>11</v>
      </c>
      <c r="B14" s="22"/>
      <c r="C14" s="17"/>
      <c r="D14" s="18"/>
      <c r="E14" s="19"/>
      <c r="F14" s="20"/>
      <c r="U14" s="1">
        <v>2000</v>
      </c>
      <c r="V14" s="1" t="s">
        <v>484</v>
      </c>
    </row>
    <row r="15" s="1" customFormat="1" ht="28" customHeight="1" spans="1:6">
      <c r="A15" s="23" t="s">
        <v>12</v>
      </c>
      <c r="B15" s="24"/>
      <c r="C15" s="25">
        <f>SUM(C4:C14)</f>
        <v>2000</v>
      </c>
      <c r="D15" s="25">
        <f>SUM(D4:D14)</f>
        <v>-180</v>
      </c>
      <c r="E15" s="26"/>
      <c r="F15" s="26"/>
    </row>
    <row r="16" s="1" customFormat="1" ht="27" customHeight="1" spans="1:22">
      <c r="A16" s="2"/>
      <c r="B16" s="27"/>
      <c r="C16" s="28"/>
      <c r="D16" s="28"/>
      <c r="E16" s="29"/>
      <c r="F16" s="3"/>
      <c r="U16" s="1">
        <f>U12-U13-U14</f>
        <v>0</v>
      </c>
      <c r="V16" s="1" t="s">
        <v>1233</v>
      </c>
    </row>
    <row r="17" s="1" customFormat="1" ht="27" customHeight="1" spans="1:6">
      <c r="A17" s="5"/>
      <c r="B17" s="6"/>
      <c r="C17" s="30" t="s">
        <v>13</v>
      </c>
      <c r="D17" s="30" t="s">
        <v>242</v>
      </c>
      <c r="E17" s="31" t="s">
        <v>355</v>
      </c>
      <c r="F17" s="30" t="s">
        <v>16</v>
      </c>
    </row>
    <row r="18" s="1" customFormat="1" ht="27" customHeight="1" spans="1:4">
      <c r="A18" s="5"/>
      <c r="B18" s="6"/>
      <c r="C18" s="32">
        <f>C15+D15</f>
        <v>1820</v>
      </c>
      <c r="D18" s="7"/>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headerFooter/>
  <drawing r:id="rId2"/>
  <legacyDrawing r:id="rId3"/>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D1:J66"/>
  <sheetViews>
    <sheetView topLeftCell="A25" workbookViewId="0">
      <selection activeCell="I18" sqref="I18:J43"/>
    </sheetView>
  </sheetViews>
  <sheetFormatPr defaultColWidth="9" defaultRowHeight="13.5"/>
  <cols>
    <col min="4" max="4" width="13.75"/>
    <col min="6" max="6" width="9.375"/>
    <col min="9" max="9" width="7.375"/>
    <col min="10" max="10" width="12.75"/>
  </cols>
  <sheetData>
    <row r="1" spans="4:5">
      <c r="D1" t="s">
        <v>52</v>
      </c>
      <c r="E1" t="s">
        <v>53</v>
      </c>
    </row>
    <row r="2" spans="4:5">
      <c r="D2" s="3" t="s">
        <v>1062</v>
      </c>
      <c r="E2" s="3">
        <v>-80</v>
      </c>
    </row>
    <row r="3" spans="4:5">
      <c r="D3" s="3" t="s">
        <v>1137</v>
      </c>
      <c r="E3" s="3">
        <v>-120</v>
      </c>
    </row>
    <row r="4" spans="4:5">
      <c r="D4" s="3" t="s">
        <v>400</v>
      </c>
      <c r="E4" s="3">
        <v>-45</v>
      </c>
    </row>
    <row r="5" spans="4:5">
      <c r="D5" s="3" t="s">
        <v>431</v>
      </c>
      <c r="E5" s="3">
        <v>-50</v>
      </c>
    </row>
    <row r="6" spans="4:5">
      <c r="D6" s="3" t="s">
        <v>1162</v>
      </c>
      <c r="E6" s="3">
        <v>-50</v>
      </c>
    </row>
    <row r="7" spans="4:5">
      <c r="D7" s="3" t="s">
        <v>1165</v>
      </c>
      <c r="E7" s="3">
        <v>-50</v>
      </c>
    </row>
    <row r="8" spans="4:5">
      <c r="D8" s="3" t="s">
        <v>1164</v>
      </c>
      <c r="E8" s="3">
        <v>-50</v>
      </c>
    </row>
    <row r="9" spans="4:5">
      <c r="D9" s="3" t="s">
        <v>1201</v>
      </c>
      <c r="E9" s="3">
        <v>-50</v>
      </c>
    </row>
    <row r="10" spans="4:5">
      <c r="D10" s="3" t="s">
        <v>333</v>
      </c>
      <c r="E10" s="3">
        <v>-50</v>
      </c>
    </row>
    <row r="11" spans="4:5">
      <c r="D11" s="3" t="s">
        <v>270</v>
      </c>
      <c r="E11" s="3">
        <v>-50</v>
      </c>
    </row>
    <row r="12" spans="4:5">
      <c r="D12" s="3" t="s">
        <v>194</v>
      </c>
      <c r="E12" s="3">
        <v>-20</v>
      </c>
    </row>
    <row r="13" spans="4:5">
      <c r="D13" s="3" t="s">
        <v>207</v>
      </c>
      <c r="E13" s="3">
        <v>-20</v>
      </c>
    </row>
    <row r="14" spans="4:5">
      <c r="D14" s="3" t="s">
        <v>476</v>
      </c>
      <c r="E14" s="3">
        <v>-10</v>
      </c>
    </row>
    <row r="15" spans="4:5">
      <c r="D15" s="3" t="s">
        <v>246</v>
      </c>
      <c r="E15" s="3">
        <v>-20</v>
      </c>
    </row>
    <row r="16" spans="4:6">
      <c r="D16" s="3" t="s">
        <v>1213</v>
      </c>
      <c r="E16" s="3">
        <v>-10</v>
      </c>
      <c r="F16">
        <f>SUM(E2:E71)</f>
        <v>-875</v>
      </c>
    </row>
    <row r="17" spans="4:10">
      <c r="D17" s="3" t="s">
        <v>1215</v>
      </c>
      <c r="E17" s="3">
        <v>-10</v>
      </c>
      <c r="I17" t="s">
        <v>52</v>
      </c>
      <c r="J17" t="s">
        <v>1234</v>
      </c>
    </row>
    <row r="18" spans="4:10">
      <c r="D18" s="3" t="s">
        <v>466</v>
      </c>
      <c r="E18" s="3">
        <v>-10</v>
      </c>
      <c r="I18" t="s">
        <v>246</v>
      </c>
      <c r="J18">
        <v>-30</v>
      </c>
    </row>
    <row r="19" spans="4:10">
      <c r="D19" s="3" t="s">
        <v>1176</v>
      </c>
      <c r="E19" s="3">
        <v>-5</v>
      </c>
      <c r="I19" t="s">
        <v>333</v>
      </c>
      <c r="J19">
        <v>-50</v>
      </c>
    </row>
    <row r="20" spans="4:10">
      <c r="D20" s="3" t="s">
        <v>246</v>
      </c>
      <c r="E20" s="3">
        <v>-10</v>
      </c>
      <c r="I20" t="s">
        <v>431</v>
      </c>
      <c r="J20">
        <v>-50</v>
      </c>
    </row>
    <row r="21" spans="4:10">
      <c r="D21" s="3" t="s">
        <v>476</v>
      </c>
      <c r="E21" s="3">
        <v>-10</v>
      </c>
      <c r="I21" t="s">
        <v>1140</v>
      </c>
      <c r="J21">
        <v>-55</v>
      </c>
    </row>
    <row r="22" spans="4:10">
      <c r="D22" s="3" t="s">
        <v>1202</v>
      </c>
      <c r="E22" s="3">
        <v>-30</v>
      </c>
      <c r="I22" t="s">
        <v>1136</v>
      </c>
      <c r="J22">
        <v>-20</v>
      </c>
    </row>
    <row r="23" spans="4:10">
      <c r="D23" s="3" t="s">
        <v>1140</v>
      </c>
      <c r="E23" s="3">
        <v>-30</v>
      </c>
      <c r="I23" t="s">
        <v>1202</v>
      </c>
      <c r="J23">
        <v>-30</v>
      </c>
    </row>
    <row r="24" spans="4:10">
      <c r="D24" s="3" t="s">
        <v>1207</v>
      </c>
      <c r="E24" s="3">
        <v>-10</v>
      </c>
      <c r="I24" t="s">
        <v>1137</v>
      </c>
      <c r="J24">
        <v>-120</v>
      </c>
    </row>
    <row r="25" spans="4:10">
      <c r="D25" s="3" t="s">
        <v>1136</v>
      </c>
      <c r="E25" s="3">
        <v>-10</v>
      </c>
      <c r="I25" t="s">
        <v>1176</v>
      </c>
      <c r="J25">
        <v>-5</v>
      </c>
    </row>
    <row r="26" spans="4:10">
      <c r="D26" s="3" t="s">
        <v>1140</v>
      </c>
      <c r="E26" s="3">
        <v>-5</v>
      </c>
      <c r="I26" t="s">
        <v>1205</v>
      </c>
      <c r="J26">
        <v>50</v>
      </c>
    </row>
    <row r="27" spans="4:10">
      <c r="D27" s="3" t="s">
        <v>401</v>
      </c>
      <c r="E27" s="3">
        <v>-50</v>
      </c>
      <c r="I27" t="s">
        <v>106</v>
      </c>
      <c r="J27">
        <v>-30</v>
      </c>
    </row>
    <row r="28" spans="4:10">
      <c r="D28" s="3" t="s">
        <v>1205</v>
      </c>
      <c r="E28" s="3">
        <v>50</v>
      </c>
      <c r="I28" t="s">
        <v>401</v>
      </c>
      <c r="J28">
        <v>-50</v>
      </c>
    </row>
    <row r="29" spans="4:10">
      <c r="D29" s="3" t="s">
        <v>106</v>
      </c>
      <c r="E29" s="3">
        <v>-30</v>
      </c>
      <c r="I29" t="s">
        <v>207</v>
      </c>
      <c r="J29">
        <v>-20</v>
      </c>
    </row>
    <row r="30" spans="4:10">
      <c r="D30" s="3" t="s">
        <v>1140</v>
      </c>
      <c r="E30" s="3">
        <v>-20</v>
      </c>
      <c r="I30" t="s">
        <v>1215</v>
      </c>
      <c r="J30">
        <v>-10</v>
      </c>
    </row>
    <row r="31" spans="4:10">
      <c r="D31" s="3" t="s">
        <v>1203</v>
      </c>
      <c r="E31" s="3">
        <v>-10</v>
      </c>
      <c r="I31" t="s">
        <v>476</v>
      </c>
      <c r="J31">
        <v>-20</v>
      </c>
    </row>
    <row r="32" spans="4:10">
      <c r="D32" s="3" t="s">
        <v>1136</v>
      </c>
      <c r="E32" s="3">
        <v>-10</v>
      </c>
      <c r="I32" t="s">
        <v>1165</v>
      </c>
      <c r="J32">
        <v>-50</v>
      </c>
    </row>
    <row r="33" spans="4:10">
      <c r="D33" s="3"/>
      <c r="E33" s="3"/>
      <c r="I33" t="s">
        <v>466</v>
      </c>
      <c r="J33">
        <v>-10</v>
      </c>
    </row>
    <row r="34" spans="4:10">
      <c r="D34" s="3"/>
      <c r="E34" s="3"/>
      <c r="I34" t="s">
        <v>1164</v>
      </c>
      <c r="J34">
        <v>-50</v>
      </c>
    </row>
    <row r="35" spans="4:10">
      <c r="D35" s="3"/>
      <c r="E35" s="3"/>
      <c r="I35" t="s">
        <v>194</v>
      </c>
      <c r="J35">
        <v>-20</v>
      </c>
    </row>
    <row r="36" spans="4:10">
      <c r="D36" s="3"/>
      <c r="E36" s="3"/>
      <c r="I36" t="s">
        <v>1207</v>
      </c>
      <c r="J36">
        <v>-10</v>
      </c>
    </row>
    <row r="37" spans="4:10">
      <c r="D37" s="3"/>
      <c r="E37" s="3"/>
      <c r="I37" t="s">
        <v>1203</v>
      </c>
      <c r="J37">
        <v>-10</v>
      </c>
    </row>
    <row r="38" spans="4:10">
      <c r="D38" s="3"/>
      <c r="E38" s="3"/>
      <c r="I38" t="s">
        <v>400</v>
      </c>
      <c r="J38">
        <v>-45</v>
      </c>
    </row>
    <row r="39" spans="4:10">
      <c r="D39" s="3"/>
      <c r="E39" s="3"/>
      <c r="I39" t="s">
        <v>1213</v>
      </c>
      <c r="J39">
        <v>-10</v>
      </c>
    </row>
    <row r="40" spans="4:10">
      <c r="D40" s="3"/>
      <c r="E40" s="3"/>
      <c r="I40" t="s">
        <v>270</v>
      </c>
      <c r="J40">
        <v>-50</v>
      </c>
    </row>
    <row r="41" spans="4:10">
      <c r="D41" s="3"/>
      <c r="E41" s="3"/>
      <c r="I41" t="s">
        <v>1062</v>
      </c>
      <c r="J41">
        <v>-80</v>
      </c>
    </row>
    <row r="42" spans="4:10">
      <c r="D42" s="3"/>
      <c r="E42" s="3"/>
      <c r="I42" t="s">
        <v>1162</v>
      </c>
      <c r="J42">
        <v>-50</v>
      </c>
    </row>
    <row r="43" spans="4:10">
      <c r="D43" s="3"/>
      <c r="E43" s="3"/>
      <c r="I43" t="s">
        <v>1201</v>
      </c>
      <c r="J43">
        <v>-50</v>
      </c>
    </row>
    <row r="44" spans="4:9">
      <c r="D44" s="3"/>
      <c r="E44" s="3"/>
      <c r="I44" t="s">
        <v>1235</v>
      </c>
    </row>
    <row r="45" spans="4:10">
      <c r="D45" s="3"/>
      <c r="E45" s="3"/>
      <c r="I45" t="s">
        <v>274</v>
      </c>
      <c r="J45">
        <v>-875</v>
      </c>
    </row>
    <row r="46" spans="4:5">
      <c r="D46" s="3"/>
      <c r="E46" s="3"/>
    </row>
    <row r="47" spans="4:5">
      <c r="D47" s="3"/>
      <c r="E47" s="3"/>
    </row>
    <row r="48" spans="4:5">
      <c r="D48" s="3"/>
      <c r="E48" s="3"/>
    </row>
    <row r="49" spans="4:5">
      <c r="D49" s="3"/>
      <c r="E49" s="3"/>
    </row>
    <row r="50" spans="4:5">
      <c r="D50" s="3"/>
      <c r="E50" s="3"/>
    </row>
    <row r="51" spans="4:5">
      <c r="D51" s="3"/>
      <c r="E51" s="3"/>
    </row>
    <row r="52" spans="4:5">
      <c r="D52" s="3"/>
      <c r="E52" s="3"/>
    </row>
    <row r="53" spans="4:5">
      <c r="D53" s="3"/>
      <c r="E53" s="3"/>
    </row>
    <row r="54" spans="4:5">
      <c r="D54" s="3"/>
      <c r="E54" s="3"/>
    </row>
    <row r="55" spans="4:5">
      <c r="D55" s="3"/>
      <c r="E55" s="3"/>
    </row>
    <row r="56" spans="4:5">
      <c r="D56" s="3"/>
      <c r="E56" s="3"/>
    </row>
    <row r="57" spans="4:5">
      <c r="D57" s="3"/>
      <c r="E57" s="3"/>
    </row>
    <row r="58" spans="4:5">
      <c r="D58" s="3"/>
      <c r="E58" s="3"/>
    </row>
    <row r="59" spans="4:5">
      <c r="D59" s="3"/>
      <c r="E59" s="3"/>
    </row>
    <row r="60" spans="4:5">
      <c r="D60" s="3"/>
      <c r="E60" s="3"/>
    </row>
    <row r="61" spans="4:5">
      <c r="D61" s="3"/>
      <c r="E61" s="3"/>
    </row>
    <row r="62" spans="4:5">
      <c r="D62" s="3"/>
      <c r="E62" s="3"/>
    </row>
    <row r="63" spans="4:5">
      <c r="D63" s="3"/>
      <c r="E63" s="3"/>
    </row>
    <row r="64" spans="4:5">
      <c r="D64" s="3"/>
      <c r="E64" s="3"/>
    </row>
    <row r="65" spans="4:5">
      <c r="D65" s="3"/>
      <c r="E65" s="3"/>
    </row>
    <row r="66" spans="4:5">
      <c r="D66" s="3"/>
      <c r="E66" s="3"/>
    </row>
  </sheetData>
  <pageMargins left="0.75" right="0.75" top="1" bottom="1" header="0.5" footer="0.5"/>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I128"/>
  <sheetViews>
    <sheetView workbookViewId="0">
      <selection activeCell="A1" sqref="$A1:$XFD1048576"/>
    </sheetView>
  </sheetViews>
  <sheetFormatPr defaultColWidth="9" defaultRowHeight="13.5"/>
  <cols>
    <col min="1" max="1" width="5.80833333333333" style="5" customWidth="1"/>
    <col min="2" max="2" width="9.775" style="6" customWidth="1"/>
    <col min="3" max="3" width="9.08333333333333" style="7" customWidth="1"/>
    <col min="4" max="4" width="9.775" style="7" customWidth="1"/>
    <col min="5" max="5" width="41.5" style="1" customWidth="1"/>
    <col min="6" max="6" width="48.25" style="1" customWidth="1"/>
    <col min="7" max="16302" width="9" style="1"/>
    <col min="16306" max="16384" width="9" style="1"/>
  </cols>
  <sheetData>
    <row r="1" s="1" customFormat="1" ht="17" customHeight="1" spans="1:6">
      <c r="A1" s="7"/>
      <c r="B1" s="8"/>
      <c r="C1" s="7"/>
      <c r="D1" s="7"/>
      <c r="E1" s="7"/>
      <c r="F1" s="7"/>
    </row>
    <row r="2" s="1" customFormat="1" ht="39.15" customHeight="1" spans="1:6">
      <c r="A2" s="9" t="s">
        <v>1236</v>
      </c>
      <c r="B2" s="10"/>
      <c r="C2" s="11"/>
      <c r="D2" s="11"/>
      <c r="E2" s="11"/>
      <c r="F2" s="11"/>
    </row>
    <row r="3" s="2" customFormat="1" ht="28.75" customHeight="1" spans="1:6">
      <c r="A3" s="12" t="s">
        <v>1</v>
      </c>
      <c r="B3" s="13" t="s">
        <v>2</v>
      </c>
      <c r="C3" s="14" t="s">
        <v>3</v>
      </c>
      <c r="D3" s="14" t="s">
        <v>4</v>
      </c>
      <c r="E3" s="12" t="s">
        <v>5</v>
      </c>
      <c r="F3" s="12" t="s">
        <v>6</v>
      </c>
    </row>
    <row r="4" s="3" customFormat="1" ht="33" customHeight="1" spans="1:6">
      <c r="A4" s="15">
        <v>1</v>
      </c>
      <c r="B4" s="16"/>
      <c r="C4" s="17"/>
      <c r="D4" s="18"/>
      <c r="E4" s="19"/>
      <c r="F4" s="20"/>
    </row>
    <row r="5" s="3" customFormat="1" ht="40.75" customHeight="1" spans="1:6">
      <c r="A5" s="15">
        <v>2</v>
      </c>
      <c r="B5" s="16"/>
      <c r="C5" s="17"/>
      <c r="D5" s="18"/>
      <c r="E5" s="19"/>
      <c r="F5" s="20"/>
    </row>
    <row r="6" s="3" customFormat="1" ht="40.75" customHeight="1" spans="1:6">
      <c r="A6" s="15">
        <v>3</v>
      </c>
      <c r="B6" s="16"/>
      <c r="C6" s="17"/>
      <c r="D6" s="18"/>
      <c r="E6" s="19"/>
      <c r="F6" s="20"/>
    </row>
    <row r="7" s="3" customFormat="1" ht="54" customHeight="1" spans="1:6">
      <c r="A7" s="15">
        <v>4</v>
      </c>
      <c r="B7" s="16"/>
      <c r="C7" s="17"/>
      <c r="D7" s="18"/>
      <c r="E7" s="19"/>
      <c r="F7" s="20"/>
    </row>
    <row r="8" s="3" customFormat="1" ht="40.75" customHeight="1" spans="1:6">
      <c r="A8" s="15">
        <v>5</v>
      </c>
      <c r="B8" s="16"/>
      <c r="C8" s="17"/>
      <c r="D8" s="18"/>
      <c r="E8" s="19"/>
      <c r="F8" s="20"/>
    </row>
    <row r="9" s="3" customFormat="1" ht="57" customHeight="1" spans="1:6">
      <c r="A9" s="15">
        <v>6</v>
      </c>
      <c r="B9" s="16"/>
      <c r="C9" s="17"/>
      <c r="D9" s="18"/>
      <c r="E9" s="19"/>
      <c r="F9" s="21"/>
    </row>
    <row r="10" s="3" customFormat="1" ht="40.75" customHeight="1" spans="1:6">
      <c r="A10" s="15">
        <v>7</v>
      </c>
      <c r="B10" s="16"/>
      <c r="C10" s="17"/>
      <c r="D10" s="18"/>
      <c r="E10" s="19"/>
      <c r="F10" s="21"/>
    </row>
    <row r="11" s="1" customFormat="1" ht="40.75" customHeight="1" spans="1:6">
      <c r="A11" s="15">
        <v>8</v>
      </c>
      <c r="B11" s="16"/>
      <c r="C11" s="17"/>
      <c r="D11" s="18"/>
      <c r="E11" s="19"/>
      <c r="F11" s="21"/>
    </row>
    <row r="12" s="1" customFormat="1" ht="40.75" customHeight="1" spans="1:6">
      <c r="A12" s="15">
        <v>9</v>
      </c>
      <c r="B12" s="16"/>
      <c r="C12" s="17"/>
      <c r="D12" s="18"/>
      <c r="E12" s="19"/>
      <c r="F12" s="21"/>
    </row>
    <row r="13" s="1" customFormat="1" ht="40.75" customHeight="1" spans="1:6">
      <c r="A13" s="15">
        <v>10</v>
      </c>
      <c r="B13" s="22"/>
      <c r="C13" s="17"/>
      <c r="D13" s="18"/>
      <c r="E13" s="19"/>
      <c r="F13" s="20"/>
    </row>
    <row r="14" s="1" customFormat="1" ht="30" customHeight="1" spans="1:6">
      <c r="A14" s="15">
        <v>11</v>
      </c>
      <c r="B14" s="22"/>
      <c r="C14" s="17"/>
      <c r="D14" s="18"/>
      <c r="E14" s="19"/>
      <c r="F14" s="20"/>
    </row>
    <row r="15" s="1" customFormat="1" ht="28" customHeight="1" spans="1:6">
      <c r="A15" s="23" t="s">
        <v>12</v>
      </c>
      <c r="B15" s="24"/>
      <c r="C15" s="25">
        <f>SUM(C4:C14)</f>
        <v>0</v>
      </c>
      <c r="D15" s="25">
        <f>SUM(D4:D14)</f>
        <v>0</v>
      </c>
      <c r="E15" s="26"/>
      <c r="F15" s="26"/>
    </row>
    <row r="16" s="1" customFormat="1" ht="27" customHeight="1" spans="1:6">
      <c r="A16" s="2"/>
      <c r="B16" s="27"/>
      <c r="C16" s="28"/>
      <c r="D16" s="28"/>
      <c r="E16" s="29"/>
      <c r="F16" s="3"/>
    </row>
    <row r="17" s="1" customFormat="1" ht="27" customHeight="1" spans="1:6">
      <c r="A17" s="5"/>
      <c r="B17" s="6"/>
      <c r="C17" s="30" t="s">
        <v>13</v>
      </c>
      <c r="D17" s="30" t="s">
        <v>242</v>
      </c>
      <c r="E17" s="31" t="s">
        <v>355</v>
      </c>
      <c r="F17" s="30" t="s">
        <v>16</v>
      </c>
    </row>
    <row r="18" s="1" customFormat="1" ht="27" customHeight="1" spans="1:4">
      <c r="A18" s="5"/>
      <c r="B18" s="6"/>
      <c r="C18" s="32">
        <f>C15+D15</f>
        <v>0</v>
      </c>
      <c r="D18" s="7"/>
    </row>
    <row r="19" s="1" customFormat="1" ht="27" customHeight="1" spans="1:4">
      <c r="A19" s="5"/>
      <c r="B19" s="6"/>
      <c r="C19" s="7"/>
      <c r="D19" s="7"/>
    </row>
    <row r="20" s="1" customFormat="1" ht="27" customHeight="1" spans="1:4">
      <c r="A20" s="5"/>
      <c r="B20" s="6"/>
      <c r="C20" s="7"/>
      <c r="D20" s="7"/>
    </row>
    <row r="21" s="1" customFormat="1" ht="27" customHeight="1" spans="1:4">
      <c r="A21" s="5"/>
      <c r="B21" s="6"/>
      <c r="C21" s="7"/>
      <c r="D21" s="7"/>
    </row>
    <row r="22" s="1" customFormat="1" ht="27" customHeight="1" spans="1:4">
      <c r="A22" s="5"/>
      <c r="B22" s="6"/>
      <c r="C22" s="7"/>
      <c r="D22" s="7"/>
    </row>
    <row r="23" s="1" customFormat="1" ht="27" customHeight="1" spans="1:4">
      <c r="A23" s="5"/>
      <c r="B23" s="6"/>
      <c r="C23" s="7"/>
      <c r="D23" s="7"/>
    </row>
    <row r="24" s="1" customFormat="1" ht="27" customHeight="1" spans="1:4">
      <c r="A24" s="5"/>
      <c r="B24" s="6"/>
      <c r="C24" s="7"/>
      <c r="D24" s="7"/>
    </row>
    <row r="25" s="1" customFormat="1" ht="27" customHeight="1" spans="1:4">
      <c r="A25" s="5"/>
      <c r="B25" s="6"/>
      <c r="C25" s="7"/>
      <c r="D25" s="7"/>
    </row>
    <row r="26" s="1" customFormat="1" spans="1:4">
      <c r="A26" s="5"/>
      <c r="B26" s="6"/>
      <c r="C26" s="7"/>
      <c r="D26" s="7"/>
    </row>
    <row r="27" s="1" customFormat="1" spans="1:4">
      <c r="A27" s="5"/>
      <c r="B27" s="6"/>
      <c r="C27" s="7"/>
      <c r="D27" s="7"/>
    </row>
    <row r="28" s="1" customFormat="1" spans="1:4">
      <c r="A28" s="5"/>
      <c r="B28" s="6"/>
      <c r="C28" s="7"/>
      <c r="D28" s="7"/>
    </row>
    <row r="29" s="1" customFormat="1" spans="1:4">
      <c r="A29" s="5"/>
      <c r="B29" s="6"/>
      <c r="C29" s="7"/>
      <c r="D29" s="7"/>
    </row>
    <row r="30" s="1" customFormat="1" spans="1:4">
      <c r="A30" s="5"/>
      <c r="B30" s="6"/>
      <c r="C30" s="7"/>
      <c r="D30" s="7"/>
    </row>
    <row r="31" s="1" customFormat="1" spans="1:4">
      <c r="A31" s="5"/>
      <c r="B31" s="6"/>
      <c r="C31" s="7"/>
      <c r="D31" s="7"/>
    </row>
    <row r="32" s="1" customFormat="1" spans="1:4">
      <c r="A32" s="5"/>
      <c r="B32" s="6"/>
      <c r="C32" s="7"/>
      <c r="D32" s="7"/>
    </row>
    <row r="33" s="1" customFormat="1" spans="1:4">
      <c r="A33" s="5"/>
      <c r="B33" s="6"/>
      <c r="C33" s="7"/>
      <c r="D33" s="7"/>
    </row>
    <row r="34" s="1" customFormat="1" spans="1:4">
      <c r="A34" s="5"/>
      <c r="B34" s="6"/>
      <c r="C34" s="7"/>
      <c r="D34" s="7"/>
    </row>
    <row r="35" s="1" customFormat="1" spans="1:4">
      <c r="A35" s="5"/>
      <c r="B35" s="6"/>
      <c r="C35" s="7"/>
      <c r="D35" s="7"/>
    </row>
    <row r="36" s="4" customFormat="1" spans="1:16311">
      <c r="A36" s="5"/>
      <c r="B36" s="6"/>
      <c r="C36" s="7"/>
      <c r="D36" s="7"/>
      <c r="E36" s="1"/>
      <c r="F36" s="1"/>
      <c r="XCA36"/>
      <c r="XCB36"/>
      <c r="XCC36"/>
      <c r="XCD36" s="1"/>
      <c r="XCE36" s="1"/>
      <c r="XCF36" s="1"/>
      <c r="XCG36" s="1"/>
      <c r="XCH36" s="1"/>
      <c r="XCI36" s="1"/>
    </row>
    <row r="37" s="4" customFormat="1" spans="1:16311">
      <c r="A37" s="5"/>
      <c r="B37" s="6"/>
      <c r="C37" s="7"/>
      <c r="D37" s="7"/>
      <c r="E37" s="1"/>
      <c r="F37" s="1"/>
      <c r="XCA37"/>
      <c r="XCB37"/>
      <c r="XCC37"/>
      <c r="XCD37" s="1"/>
      <c r="XCE37" s="1"/>
      <c r="XCF37" s="1"/>
      <c r="XCG37" s="1"/>
      <c r="XCH37" s="1"/>
      <c r="XCI37" s="1"/>
    </row>
    <row r="38" s="4" customFormat="1" spans="1:16311">
      <c r="A38" s="5"/>
      <c r="B38" s="6"/>
      <c r="C38" s="7"/>
      <c r="D38" s="7"/>
      <c r="E38" s="1"/>
      <c r="F38" s="1"/>
      <c r="XCA38"/>
      <c r="XCB38"/>
      <c r="XCC38"/>
      <c r="XCD38" s="1"/>
      <c r="XCE38" s="1"/>
      <c r="XCF38" s="1"/>
      <c r="XCG38" s="1"/>
      <c r="XCH38" s="1"/>
      <c r="XCI38" s="1"/>
    </row>
    <row r="39" s="4" customFormat="1" spans="1:16311">
      <c r="A39" s="5"/>
      <c r="B39" s="6"/>
      <c r="C39" s="7"/>
      <c r="D39" s="7"/>
      <c r="E39" s="1"/>
      <c r="F39" s="1"/>
      <c r="XCA39"/>
      <c r="XCB39"/>
      <c r="XCC39"/>
      <c r="XCD39" s="1"/>
      <c r="XCE39" s="1"/>
      <c r="XCF39" s="1"/>
      <c r="XCG39" s="1"/>
      <c r="XCH39" s="1"/>
      <c r="XCI39" s="1"/>
    </row>
    <row r="40" s="4" customFormat="1" spans="1:16311">
      <c r="A40" s="5"/>
      <c r="B40" s="6"/>
      <c r="C40" s="7"/>
      <c r="D40" s="7"/>
      <c r="E40" s="1"/>
      <c r="F40" s="1"/>
      <c r="XCA40"/>
      <c r="XCB40"/>
      <c r="XCC40"/>
      <c r="XCD40" s="1"/>
      <c r="XCE40" s="1"/>
      <c r="XCF40" s="1"/>
      <c r="XCG40" s="1"/>
      <c r="XCH40" s="1"/>
      <c r="XCI40" s="1"/>
    </row>
    <row r="41" s="4" customFormat="1" spans="1:16311">
      <c r="A41" s="5"/>
      <c r="B41" s="6"/>
      <c r="C41" s="7"/>
      <c r="D41" s="7"/>
      <c r="E41" s="1"/>
      <c r="F41" s="1"/>
      <c r="XCA41"/>
      <c r="XCB41"/>
      <c r="XCC41"/>
      <c r="XCD41" s="1"/>
      <c r="XCE41" s="1"/>
      <c r="XCF41" s="1"/>
      <c r="XCG41" s="1"/>
      <c r="XCH41" s="1"/>
      <c r="XCI41" s="1"/>
    </row>
    <row r="42" s="4" customFormat="1" spans="1:16311">
      <c r="A42" s="5"/>
      <c r="B42" s="6"/>
      <c r="C42" s="7"/>
      <c r="D42" s="7"/>
      <c r="E42" s="1"/>
      <c r="F42" s="1"/>
      <c r="XCA42"/>
      <c r="XCB42"/>
      <c r="XCC42"/>
      <c r="XCD42" s="1"/>
      <c r="XCE42" s="1"/>
      <c r="XCF42" s="1"/>
      <c r="XCG42" s="1"/>
      <c r="XCH42" s="1"/>
      <c r="XCI42" s="1"/>
    </row>
    <row r="43" s="4" customFormat="1" spans="1:16311">
      <c r="A43" s="5"/>
      <c r="B43" s="6"/>
      <c r="C43" s="7"/>
      <c r="D43" s="7"/>
      <c r="E43" s="1"/>
      <c r="F43" s="1"/>
      <c r="XCA43"/>
      <c r="XCB43"/>
      <c r="XCC43"/>
      <c r="XCD43" s="1"/>
      <c r="XCE43" s="1"/>
      <c r="XCF43" s="1"/>
      <c r="XCG43" s="1"/>
      <c r="XCH43" s="1"/>
      <c r="XCI43" s="1"/>
    </row>
    <row r="44" s="4" customFormat="1" spans="1:16311">
      <c r="A44" s="5"/>
      <c r="B44" s="6"/>
      <c r="C44" s="7"/>
      <c r="D44" s="7"/>
      <c r="E44" s="1"/>
      <c r="F44" s="1"/>
      <c r="XCA44"/>
      <c r="XCB44"/>
      <c r="XCC44"/>
      <c r="XCD44" s="1"/>
      <c r="XCE44" s="1"/>
      <c r="XCF44" s="1"/>
      <c r="XCG44" s="1"/>
      <c r="XCH44" s="1"/>
      <c r="XCI44" s="1"/>
    </row>
    <row r="45" s="4" customFormat="1" spans="1:16311">
      <c r="A45" s="5"/>
      <c r="B45" s="6"/>
      <c r="C45" s="7"/>
      <c r="D45" s="7"/>
      <c r="E45" s="1"/>
      <c r="F45" s="1"/>
      <c r="XCA45"/>
      <c r="XCB45"/>
      <c r="XCC45"/>
      <c r="XCD45" s="1"/>
      <c r="XCE45" s="1"/>
      <c r="XCF45" s="1"/>
      <c r="XCG45" s="1"/>
      <c r="XCH45" s="1"/>
      <c r="XCI45" s="1"/>
    </row>
    <row r="46" s="4" customFormat="1" spans="1:16311">
      <c r="A46" s="5"/>
      <c r="B46" s="6"/>
      <c r="C46" s="7"/>
      <c r="D46" s="7"/>
      <c r="E46" s="1"/>
      <c r="F46" s="1"/>
      <c r="XCA46"/>
      <c r="XCB46"/>
      <c r="XCC46"/>
      <c r="XCD46" s="1"/>
      <c r="XCE46" s="1"/>
      <c r="XCF46" s="1"/>
      <c r="XCG46" s="1"/>
      <c r="XCH46" s="1"/>
      <c r="XCI46" s="1"/>
    </row>
    <row r="47" s="4" customFormat="1" spans="1:16311">
      <c r="A47" s="5"/>
      <c r="B47" s="6"/>
      <c r="C47" s="7"/>
      <c r="D47" s="7"/>
      <c r="E47" s="1"/>
      <c r="F47" s="1"/>
      <c r="XCA47"/>
      <c r="XCB47"/>
      <c r="XCC47"/>
      <c r="XCD47" s="1"/>
      <c r="XCE47" s="1"/>
      <c r="XCF47" s="1"/>
      <c r="XCG47" s="1"/>
      <c r="XCH47" s="1"/>
      <c r="XCI47" s="1"/>
    </row>
    <row r="48" s="4" customFormat="1" spans="1:16311">
      <c r="A48" s="5"/>
      <c r="B48" s="6"/>
      <c r="C48" s="7"/>
      <c r="D48" s="7"/>
      <c r="E48" s="1"/>
      <c r="F48" s="1"/>
      <c r="XCA48"/>
      <c r="XCB48"/>
      <c r="XCC48"/>
      <c r="XCD48" s="1"/>
      <c r="XCE48" s="1"/>
      <c r="XCF48" s="1"/>
      <c r="XCG48" s="1"/>
      <c r="XCH48" s="1"/>
      <c r="XCI48" s="1"/>
    </row>
    <row r="49" s="4" customFormat="1" spans="1:16311">
      <c r="A49" s="5"/>
      <c r="B49" s="6"/>
      <c r="C49" s="7"/>
      <c r="D49" s="7"/>
      <c r="E49" s="1"/>
      <c r="F49" s="1"/>
      <c r="XCA49"/>
      <c r="XCB49"/>
      <c r="XCC49"/>
      <c r="XCD49" s="1"/>
      <c r="XCE49" s="1"/>
      <c r="XCF49" s="1"/>
      <c r="XCG49" s="1"/>
      <c r="XCH49" s="1"/>
      <c r="XCI49" s="1"/>
    </row>
    <row r="50" s="4" customFormat="1" spans="1:16311">
      <c r="A50" s="5"/>
      <c r="B50" s="6"/>
      <c r="C50" s="7"/>
      <c r="D50" s="7"/>
      <c r="E50" s="1"/>
      <c r="F50" s="1"/>
      <c r="XCA50"/>
      <c r="XCB50"/>
      <c r="XCC50"/>
      <c r="XCD50" s="1"/>
      <c r="XCE50" s="1"/>
      <c r="XCF50" s="1"/>
      <c r="XCG50" s="1"/>
      <c r="XCH50" s="1"/>
      <c r="XCI50" s="1"/>
    </row>
    <row r="51" s="4" customFormat="1" spans="1:16311">
      <c r="A51" s="5"/>
      <c r="B51" s="6"/>
      <c r="C51" s="7"/>
      <c r="D51" s="7"/>
      <c r="E51" s="1"/>
      <c r="F51" s="1"/>
      <c r="XCA51"/>
      <c r="XCB51"/>
      <c r="XCC51"/>
      <c r="XCD51" s="1"/>
      <c r="XCE51" s="1"/>
      <c r="XCF51" s="1"/>
      <c r="XCG51" s="1"/>
      <c r="XCH51" s="1"/>
      <c r="XCI51" s="1"/>
    </row>
    <row r="52" s="4" customFormat="1" spans="1:16311">
      <c r="A52" s="5"/>
      <c r="B52" s="6"/>
      <c r="C52" s="7"/>
      <c r="D52" s="7"/>
      <c r="E52" s="1"/>
      <c r="F52" s="1"/>
      <c r="XCA52"/>
      <c r="XCB52"/>
      <c r="XCC52"/>
      <c r="XCD52" s="1"/>
      <c r="XCE52" s="1"/>
      <c r="XCF52" s="1"/>
      <c r="XCG52" s="1"/>
      <c r="XCH52" s="1"/>
      <c r="XCI52" s="1"/>
    </row>
    <row r="53" s="4" customFormat="1" spans="1:16311">
      <c r="A53" s="5"/>
      <c r="B53" s="6"/>
      <c r="C53" s="7"/>
      <c r="D53" s="7"/>
      <c r="E53" s="1"/>
      <c r="F53" s="1"/>
      <c r="XCA53"/>
      <c r="XCB53"/>
      <c r="XCC53"/>
      <c r="XCD53" s="1"/>
      <c r="XCE53" s="1"/>
      <c r="XCF53" s="1"/>
      <c r="XCG53" s="1"/>
      <c r="XCH53" s="1"/>
      <c r="XCI53" s="1"/>
    </row>
    <row r="54" s="4" customFormat="1" spans="1:16311">
      <c r="A54" s="5"/>
      <c r="B54" s="6"/>
      <c r="C54" s="7"/>
      <c r="D54" s="7"/>
      <c r="E54" s="1"/>
      <c r="F54" s="1"/>
      <c r="XCA54"/>
      <c r="XCB54"/>
      <c r="XCC54"/>
      <c r="XCD54" s="1"/>
      <c r="XCE54" s="1"/>
      <c r="XCF54" s="1"/>
      <c r="XCG54" s="1"/>
      <c r="XCH54" s="1"/>
      <c r="XCI54" s="1"/>
    </row>
    <row r="55" s="4" customFormat="1" spans="1:16311">
      <c r="A55" s="5"/>
      <c r="B55" s="6"/>
      <c r="C55" s="7"/>
      <c r="D55" s="7"/>
      <c r="E55" s="1"/>
      <c r="F55" s="1"/>
      <c r="XCA55"/>
      <c r="XCB55"/>
      <c r="XCC55"/>
      <c r="XCD55" s="1"/>
      <c r="XCE55" s="1"/>
      <c r="XCF55" s="1"/>
      <c r="XCG55" s="1"/>
      <c r="XCH55" s="1"/>
      <c r="XCI55" s="1"/>
    </row>
    <row r="56" s="4" customFormat="1" spans="1:16311">
      <c r="A56" s="5"/>
      <c r="B56" s="6"/>
      <c r="C56" s="7"/>
      <c r="D56" s="7"/>
      <c r="E56" s="1"/>
      <c r="F56" s="1"/>
      <c r="XCA56"/>
      <c r="XCB56"/>
      <c r="XCC56"/>
      <c r="XCD56" s="1"/>
      <c r="XCE56" s="1"/>
      <c r="XCF56" s="1"/>
      <c r="XCG56" s="1"/>
      <c r="XCH56" s="1"/>
      <c r="XCI56" s="1"/>
    </row>
    <row r="57" s="4" customFormat="1" spans="1:16311">
      <c r="A57" s="5"/>
      <c r="B57" s="6"/>
      <c r="C57" s="7"/>
      <c r="D57" s="7"/>
      <c r="E57" s="1"/>
      <c r="F57" s="1"/>
      <c r="XCA57"/>
      <c r="XCB57"/>
      <c r="XCC57"/>
      <c r="XCD57" s="1"/>
      <c r="XCE57" s="1"/>
      <c r="XCF57" s="1"/>
      <c r="XCG57" s="1"/>
      <c r="XCH57" s="1"/>
      <c r="XCI57" s="1"/>
    </row>
    <row r="58" s="4" customFormat="1" spans="1:16311">
      <c r="A58" s="5"/>
      <c r="B58" s="6"/>
      <c r="C58" s="7"/>
      <c r="D58" s="7"/>
      <c r="E58" s="1"/>
      <c r="F58" s="1"/>
      <c r="XCA58"/>
      <c r="XCB58"/>
      <c r="XCC58"/>
      <c r="XCD58" s="1"/>
      <c r="XCE58" s="1"/>
      <c r="XCF58" s="1"/>
      <c r="XCG58" s="1"/>
      <c r="XCH58" s="1"/>
      <c r="XCI58" s="1"/>
    </row>
    <row r="59" s="4" customFormat="1" spans="1:16311">
      <c r="A59" s="5"/>
      <c r="B59" s="6"/>
      <c r="C59" s="7"/>
      <c r="D59" s="7"/>
      <c r="E59" s="1"/>
      <c r="F59" s="1"/>
      <c r="XCA59"/>
      <c r="XCB59"/>
      <c r="XCC59"/>
      <c r="XCD59" s="1"/>
      <c r="XCE59" s="1"/>
      <c r="XCF59" s="1"/>
      <c r="XCG59" s="1"/>
      <c r="XCH59" s="1"/>
      <c r="XCI59" s="1"/>
    </row>
    <row r="60" s="4" customFormat="1" spans="1:16311">
      <c r="A60" s="5"/>
      <c r="B60" s="6"/>
      <c r="C60" s="7"/>
      <c r="D60" s="7"/>
      <c r="E60" s="1"/>
      <c r="F60" s="1"/>
      <c r="XCA60"/>
      <c r="XCB60"/>
      <c r="XCC60"/>
      <c r="XCD60" s="1"/>
      <c r="XCE60" s="1"/>
      <c r="XCF60" s="1"/>
      <c r="XCG60" s="1"/>
      <c r="XCH60" s="1"/>
      <c r="XCI60" s="1"/>
    </row>
    <row r="61" s="4" customFormat="1" spans="1:16311">
      <c r="A61" s="5"/>
      <c r="B61" s="6"/>
      <c r="C61" s="7"/>
      <c r="D61" s="7"/>
      <c r="E61" s="1"/>
      <c r="F61" s="1"/>
      <c r="XCA61"/>
      <c r="XCB61"/>
      <c r="XCC61"/>
      <c r="XCD61" s="1"/>
      <c r="XCE61" s="1"/>
      <c r="XCF61" s="1"/>
      <c r="XCG61" s="1"/>
      <c r="XCH61" s="1"/>
      <c r="XCI61" s="1"/>
    </row>
    <row r="62" s="4" customFormat="1" spans="1:16311">
      <c r="A62" s="5"/>
      <c r="B62" s="6"/>
      <c r="C62" s="7"/>
      <c r="D62" s="7"/>
      <c r="E62" s="1"/>
      <c r="F62" s="1"/>
      <c r="XCA62"/>
      <c r="XCB62"/>
      <c r="XCC62"/>
      <c r="XCD62" s="1"/>
      <c r="XCE62" s="1"/>
      <c r="XCF62" s="1"/>
      <c r="XCG62" s="1"/>
      <c r="XCH62" s="1"/>
      <c r="XCI62" s="1"/>
    </row>
    <row r="63" s="4" customFormat="1" spans="1:16311">
      <c r="A63" s="5"/>
      <c r="B63" s="6"/>
      <c r="C63" s="7"/>
      <c r="D63" s="7"/>
      <c r="E63" s="1"/>
      <c r="F63" s="1"/>
      <c r="XCA63"/>
      <c r="XCB63"/>
      <c r="XCC63"/>
      <c r="XCD63" s="1"/>
      <c r="XCE63" s="1"/>
      <c r="XCF63" s="1"/>
      <c r="XCG63" s="1"/>
      <c r="XCH63" s="1"/>
      <c r="XCI63" s="1"/>
    </row>
    <row r="64" s="4" customFormat="1" spans="1:16311">
      <c r="A64" s="5"/>
      <c r="B64" s="6"/>
      <c r="C64" s="7"/>
      <c r="D64" s="7"/>
      <c r="E64" s="1"/>
      <c r="F64" s="1"/>
      <c r="XCA64"/>
      <c r="XCB64"/>
      <c r="XCC64"/>
      <c r="XCD64" s="1"/>
      <c r="XCE64" s="1"/>
      <c r="XCF64" s="1"/>
      <c r="XCG64" s="1"/>
      <c r="XCH64" s="1"/>
      <c r="XCI64" s="1"/>
    </row>
    <row r="65" s="4" customFormat="1" spans="1:16311">
      <c r="A65" s="5"/>
      <c r="B65" s="6"/>
      <c r="C65" s="7"/>
      <c r="D65" s="7"/>
      <c r="E65" s="1"/>
      <c r="F65" s="1"/>
      <c r="XCA65"/>
      <c r="XCB65"/>
      <c r="XCC65"/>
      <c r="XCD65" s="1"/>
      <c r="XCE65" s="1"/>
      <c r="XCF65" s="1"/>
      <c r="XCG65" s="1"/>
      <c r="XCH65" s="1"/>
      <c r="XCI65" s="1"/>
    </row>
    <row r="66" s="4" customFormat="1" spans="1:16311">
      <c r="A66" s="5"/>
      <c r="B66" s="6"/>
      <c r="C66" s="7"/>
      <c r="D66" s="7"/>
      <c r="E66" s="1"/>
      <c r="F66" s="1"/>
      <c r="XCA66"/>
      <c r="XCB66"/>
      <c r="XCC66"/>
      <c r="XCD66" s="1"/>
      <c r="XCE66" s="1"/>
      <c r="XCF66" s="1"/>
      <c r="XCG66" s="1"/>
      <c r="XCH66" s="1"/>
      <c r="XCI66" s="1"/>
    </row>
    <row r="67" s="4" customFormat="1" spans="1:16311">
      <c r="A67" s="5"/>
      <c r="B67" s="6"/>
      <c r="C67" s="7"/>
      <c r="D67" s="7"/>
      <c r="E67" s="1"/>
      <c r="F67" s="1"/>
      <c r="XCA67"/>
      <c r="XCB67"/>
      <c r="XCC67"/>
      <c r="XCD67" s="1"/>
      <c r="XCE67" s="1"/>
      <c r="XCF67" s="1"/>
      <c r="XCG67" s="1"/>
      <c r="XCH67" s="1"/>
      <c r="XCI67" s="1"/>
    </row>
    <row r="68" s="4" customFormat="1" spans="1:16311">
      <c r="A68" s="5"/>
      <c r="B68" s="6"/>
      <c r="C68" s="7"/>
      <c r="D68" s="7"/>
      <c r="E68" s="1"/>
      <c r="F68" s="1"/>
      <c r="XCA68"/>
      <c r="XCB68"/>
      <c r="XCC68"/>
      <c r="XCD68" s="1"/>
      <c r="XCE68" s="1"/>
      <c r="XCF68" s="1"/>
      <c r="XCG68" s="1"/>
      <c r="XCH68" s="1"/>
      <c r="XCI68" s="1"/>
    </row>
    <row r="69" s="4" customFormat="1" spans="1:16311">
      <c r="A69" s="5"/>
      <c r="B69" s="6"/>
      <c r="C69" s="7"/>
      <c r="D69" s="7"/>
      <c r="E69" s="1"/>
      <c r="F69" s="1"/>
      <c r="XCA69"/>
      <c r="XCB69"/>
      <c r="XCC69"/>
      <c r="XCD69" s="1"/>
      <c r="XCE69" s="1"/>
      <c r="XCF69" s="1"/>
      <c r="XCG69" s="1"/>
      <c r="XCH69" s="1"/>
      <c r="XCI69" s="1"/>
    </row>
    <row r="70" s="4" customFormat="1" spans="1:16311">
      <c r="A70" s="5"/>
      <c r="B70" s="6"/>
      <c r="C70" s="7"/>
      <c r="D70" s="7"/>
      <c r="E70" s="1"/>
      <c r="F70" s="1"/>
      <c r="XCA70"/>
      <c r="XCB70"/>
      <c r="XCC70"/>
      <c r="XCD70" s="1"/>
      <c r="XCE70" s="1"/>
      <c r="XCF70" s="1"/>
      <c r="XCG70" s="1"/>
      <c r="XCH70" s="1"/>
      <c r="XCI70" s="1"/>
    </row>
    <row r="71" s="4" customFormat="1" spans="1:16311">
      <c r="A71" s="5"/>
      <c r="B71" s="6"/>
      <c r="C71" s="7"/>
      <c r="D71" s="7"/>
      <c r="E71" s="1"/>
      <c r="F71" s="1"/>
      <c r="XCA71"/>
      <c r="XCB71"/>
      <c r="XCC71"/>
      <c r="XCD71" s="1"/>
      <c r="XCE71" s="1"/>
      <c r="XCF71" s="1"/>
      <c r="XCG71" s="1"/>
      <c r="XCH71" s="1"/>
      <c r="XCI71" s="1"/>
    </row>
    <row r="72" s="4" customFormat="1" spans="1:16311">
      <c r="A72" s="5"/>
      <c r="B72" s="6"/>
      <c r="C72" s="7"/>
      <c r="D72" s="7"/>
      <c r="E72" s="1"/>
      <c r="F72" s="1"/>
      <c r="XCA72"/>
      <c r="XCB72"/>
      <c r="XCC72"/>
      <c r="XCD72" s="1"/>
      <c r="XCE72" s="1"/>
      <c r="XCF72" s="1"/>
      <c r="XCG72" s="1"/>
      <c r="XCH72" s="1"/>
      <c r="XCI72" s="1"/>
    </row>
    <row r="73" s="4" customFormat="1" spans="1:16311">
      <c r="A73" s="5"/>
      <c r="B73" s="6"/>
      <c r="C73" s="7"/>
      <c r="D73" s="7"/>
      <c r="E73" s="1"/>
      <c r="F73" s="1"/>
      <c r="XCA73"/>
      <c r="XCB73"/>
      <c r="XCC73"/>
      <c r="XCD73" s="1"/>
      <c r="XCE73" s="1"/>
      <c r="XCF73" s="1"/>
      <c r="XCG73" s="1"/>
      <c r="XCH73" s="1"/>
      <c r="XCI73" s="1"/>
    </row>
    <row r="74" s="4" customFormat="1" spans="1:16311">
      <c r="A74" s="5"/>
      <c r="B74" s="6"/>
      <c r="C74" s="7"/>
      <c r="D74" s="7"/>
      <c r="E74" s="1"/>
      <c r="F74" s="1"/>
      <c r="XCA74"/>
      <c r="XCB74"/>
      <c r="XCC74"/>
      <c r="XCD74" s="1"/>
      <c r="XCE74" s="1"/>
      <c r="XCF74" s="1"/>
      <c r="XCG74" s="1"/>
      <c r="XCH74" s="1"/>
      <c r="XCI74" s="1"/>
    </row>
    <row r="75" s="4" customFormat="1" spans="1:16311">
      <c r="A75" s="5"/>
      <c r="B75" s="6"/>
      <c r="C75" s="7"/>
      <c r="D75" s="7"/>
      <c r="E75" s="1"/>
      <c r="F75" s="1"/>
      <c r="XCA75"/>
      <c r="XCB75"/>
      <c r="XCC75"/>
      <c r="XCD75" s="1"/>
      <c r="XCE75" s="1"/>
      <c r="XCF75" s="1"/>
      <c r="XCG75" s="1"/>
      <c r="XCH75" s="1"/>
      <c r="XCI75" s="1"/>
    </row>
    <row r="76" s="4" customFormat="1" spans="1:16311">
      <c r="A76" s="5"/>
      <c r="B76" s="6"/>
      <c r="C76" s="7"/>
      <c r="D76" s="7"/>
      <c r="E76" s="1"/>
      <c r="F76" s="1"/>
      <c r="XCA76"/>
      <c r="XCB76"/>
      <c r="XCC76"/>
      <c r="XCD76" s="1"/>
      <c r="XCE76" s="1"/>
      <c r="XCF76" s="1"/>
      <c r="XCG76" s="1"/>
      <c r="XCH76" s="1"/>
      <c r="XCI76" s="1"/>
    </row>
    <row r="77" s="4" customFormat="1" spans="1:16311">
      <c r="A77" s="5"/>
      <c r="B77" s="6"/>
      <c r="C77" s="7"/>
      <c r="D77" s="7"/>
      <c r="E77" s="1"/>
      <c r="F77" s="1"/>
      <c r="XCA77"/>
      <c r="XCB77"/>
      <c r="XCC77"/>
      <c r="XCD77" s="1"/>
      <c r="XCE77" s="1"/>
      <c r="XCF77" s="1"/>
      <c r="XCG77" s="1"/>
      <c r="XCH77" s="1"/>
      <c r="XCI77" s="1"/>
    </row>
    <row r="78" s="4" customFormat="1" spans="1:16311">
      <c r="A78" s="5"/>
      <c r="B78" s="6"/>
      <c r="C78" s="7"/>
      <c r="D78" s="7"/>
      <c r="E78" s="1"/>
      <c r="F78" s="1"/>
      <c r="XCA78"/>
      <c r="XCB78"/>
      <c r="XCC78"/>
      <c r="XCD78" s="1"/>
      <c r="XCE78" s="1"/>
      <c r="XCF78" s="1"/>
      <c r="XCG78" s="1"/>
      <c r="XCH78" s="1"/>
      <c r="XCI78" s="1"/>
    </row>
    <row r="79" s="4" customFormat="1" spans="1:16311">
      <c r="A79" s="5"/>
      <c r="B79" s="6"/>
      <c r="C79" s="7"/>
      <c r="D79" s="7"/>
      <c r="E79" s="1"/>
      <c r="F79" s="1"/>
      <c r="XCA79"/>
      <c r="XCB79"/>
      <c r="XCC79"/>
      <c r="XCD79" s="1"/>
      <c r="XCE79" s="1"/>
      <c r="XCF79" s="1"/>
      <c r="XCG79" s="1"/>
      <c r="XCH79" s="1"/>
      <c r="XCI79" s="1"/>
    </row>
    <row r="80" s="4" customFormat="1" spans="1:16311">
      <c r="A80" s="5"/>
      <c r="B80" s="6"/>
      <c r="C80" s="7"/>
      <c r="D80" s="7"/>
      <c r="E80" s="1"/>
      <c r="F80" s="1"/>
      <c r="XCA80"/>
      <c r="XCB80"/>
      <c r="XCC80"/>
      <c r="XCD80" s="1"/>
      <c r="XCE80" s="1"/>
      <c r="XCF80" s="1"/>
      <c r="XCG80" s="1"/>
      <c r="XCH80" s="1"/>
      <c r="XCI80" s="1"/>
    </row>
    <row r="81" s="4" customFormat="1" spans="1:16311">
      <c r="A81" s="5"/>
      <c r="B81" s="6"/>
      <c r="C81" s="7"/>
      <c r="D81" s="7"/>
      <c r="E81" s="1"/>
      <c r="F81" s="1"/>
      <c r="XCA81"/>
      <c r="XCB81"/>
      <c r="XCC81"/>
      <c r="XCD81" s="1"/>
      <c r="XCE81" s="1"/>
      <c r="XCF81" s="1"/>
      <c r="XCG81" s="1"/>
      <c r="XCH81" s="1"/>
      <c r="XCI81" s="1"/>
    </row>
    <row r="82" s="4" customFormat="1" spans="1:16311">
      <c r="A82" s="5"/>
      <c r="B82" s="6"/>
      <c r="C82" s="7"/>
      <c r="D82" s="7"/>
      <c r="E82" s="1"/>
      <c r="F82" s="1"/>
      <c r="XCA82"/>
      <c r="XCB82"/>
      <c r="XCC82"/>
      <c r="XCD82" s="1"/>
      <c r="XCE82" s="1"/>
      <c r="XCF82" s="1"/>
      <c r="XCG82" s="1"/>
      <c r="XCH82" s="1"/>
      <c r="XCI82" s="1"/>
    </row>
    <row r="83" s="4" customFormat="1" spans="1:16311">
      <c r="A83" s="5"/>
      <c r="B83" s="6"/>
      <c r="C83" s="7"/>
      <c r="D83" s="7"/>
      <c r="E83" s="1"/>
      <c r="F83" s="1"/>
      <c r="XCA83"/>
      <c r="XCB83"/>
      <c r="XCC83"/>
      <c r="XCD83" s="1"/>
      <c r="XCE83" s="1"/>
      <c r="XCF83" s="1"/>
      <c r="XCG83" s="1"/>
      <c r="XCH83" s="1"/>
      <c r="XCI83" s="1"/>
    </row>
    <row r="84" s="4" customFormat="1" spans="1:16311">
      <c r="A84" s="5"/>
      <c r="B84" s="6"/>
      <c r="C84" s="7"/>
      <c r="D84" s="7"/>
      <c r="E84" s="1"/>
      <c r="F84" s="1"/>
      <c r="XCA84"/>
      <c r="XCB84"/>
      <c r="XCC84"/>
      <c r="XCD84" s="1"/>
      <c r="XCE84" s="1"/>
      <c r="XCF84" s="1"/>
      <c r="XCG84" s="1"/>
      <c r="XCH84" s="1"/>
      <c r="XCI84" s="1"/>
    </row>
    <row r="85" s="4" customFormat="1" spans="1:16311">
      <c r="A85" s="5"/>
      <c r="B85" s="6"/>
      <c r="C85" s="7"/>
      <c r="D85" s="7"/>
      <c r="E85" s="1"/>
      <c r="F85" s="1"/>
      <c r="XCA85"/>
      <c r="XCB85"/>
      <c r="XCC85"/>
      <c r="XCD85" s="1"/>
      <c r="XCE85" s="1"/>
      <c r="XCF85" s="1"/>
      <c r="XCG85" s="1"/>
      <c r="XCH85" s="1"/>
      <c r="XCI85" s="1"/>
    </row>
    <row r="86" s="4" customFormat="1" spans="1:16311">
      <c r="A86" s="5"/>
      <c r="B86" s="6"/>
      <c r="C86" s="7"/>
      <c r="D86" s="7"/>
      <c r="E86" s="1"/>
      <c r="F86" s="1"/>
      <c r="XCA86"/>
      <c r="XCB86"/>
      <c r="XCC86"/>
      <c r="XCD86" s="1"/>
      <c r="XCE86" s="1"/>
      <c r="XCF86" s="1"/>
      <c r="XCG86" s="1"/>
      <c r="XCH86" s="1"/>
      <c r="XCI86" s="1"/>
    </row>
    <row r="87" s="4" customFormat="1" spans="1:16311">
      <c r="A87" s="5"/>
      <c r="B87" s="6"/>
      <c r="C87" s="7"/>
      <c r="D87" s="7"/>
      <c r="E87" s="1"/>
      <c r="F87" s="1"/>
      <c r="XCA87"/>
      <c r="XCB87"/>
      <c r="XCC87"/>
      <c r="XCD87" s="1"/>
      <c r="XCE87" s="1"/>
      <c r="XCF87" s="1"/>
      <c r="XCG87" s="1"/>
      <c r="XCH87" s="1"/>
      <c r="XCI87" s="1"/>
    </row>
    <row r="88" s="4" customFormat="1" spans="1:16311">
      <c r="A88" s="5"/>
      <c r="B88" s="6"/>
      <c r="C88" s="7"/>
      <c r="D88" s="7"/>
      <c r="E88" s="1"/>
      <c r="F88" s="1"/>
      <c r="XCA88"/>
      <c r="XCB88"/>
      <c r="XCC88"/>
      <c r="XCD88" s="1"/>
      <c r="XCE88" s="1"/>
      <c r="XCF88" s="1"/>
      <c r="XCG88" s="1"/>
      <c r="XCH88" s="1"/>
      <c r="XCI88" s="1"/>
    </row>
    <row r="89" s="4" customFormat="1" spans="1:16311">
      <c r="A89" s="5"/>
      <c r="B89" s="6"/>
      <c r="C89" s="7"/>
      <c r="D89" s="7"/>
      <c r="E89" s="1"/>
      <c r="F89" s="1"/>
      <c r="XCA89"/>
      <c r="XCB89"/>
      <c r="XCC89"/>
      <c r="XCD89" s="1"/>
      <c r="XCE89" s="1"/>
      <c r="XCF89" s="1"/>
      <c r="XCG89" s="1"/>
      <c r="XCH89" s="1"/>
      <c r="XCI89" s="1"/>
    </row>
    <row r="90" s="4" customFormat="1" spans="1:16311">
      <c r="A90" s="5"/>
      <c r="B90" s="6"/>
      <c r="C90" s="7"/>
      <c r="D90" s="7"/>
      <c r="E90" s="1"/>
      <c r="F90" s="1"/>
      <c r="XCA90"/>
      <c r="XCB90"/>
      <c r="XCC90"/>
      <c r="XCD90" s="1"/>
      <c r="XCE90" s="1"/>
      <c r="XCF90" s="1"/>
      <c r="XCG90" s="1"/>
      <c r="XCH90" s="1"/>
      <c r="XCI90" s="1"/>
    </row>
    <row r="91" s="4" customFormat="1" spans="1:16311">
      <c r="A91" s="5"/>
      <c r="B91" s="6"/>
      <c r="C91" s="7"/>
      <c r="D91" s="7"/>
      <c r="E91" s="1"/>
      <c r="F91" s="1"/>
      <c r="XCA91"/>
      <c r="XCB91"/>
      <c r="XCC91"/>
      <c r="XCD91" s="1"/>
      <c r="XCE91" s="1"/>
      <c r="XCF91" s="1"/>
      <c r="XCG91" s="1"/>
      <c r="XCH91" s="1"/>
      <c r="XCI91" s="1"/>
    </row>
    <row r="92" s="4" customFormat="1" spans="1:16311">
      <c r="A92" s="5"/>
      <c r="B92" s="6"/>
      <c r="C92" s="7"/>
      <c r="D92" s="7"/>
      <c r="E92" s="1"/>
      <c r="F92" s="1"/>
      <c r="XCA92"/>
      <c r="XCB92"/>
      <c r="XCC92"/>
      <c r="XCD92" s="1"/>
      <c r="XCE92" s="1"/>
      <c r="XCF92" s="1"/>
      <c r="XCG92" s="1"/>
      <c r="XCH92" s="1"/>
      <c r="XCI92" s="1"/>
    </row>
    <row r="93" s="4" customFormat="1" spans="1:16311">
      <c r="A93" s="5"/>
      <c r="B93" s="6"/>
      <c r="C93" s="7"/>
      <c r="D93" s="7"/>
      <c r="E93" s="1"/>
      <c r="F93" s="1"/>
      <c r="XCA93"/>
      <c r="XCB93"/>
      <c r="XCC93"/>
      <c r="XCD93" s="1"/>
      <c r="XCE93" s="1"/>
      <c r="XCF93" s="1"/>
      <c r="XCG93" s="1"/>
      <c r="XCH93" s="1"/>
      <c r="XCI93" s="1"/>
    </row>
    <row r="94" s="4" customFormat="1" spans="1:16311">
      <c r="A94" s="5"/>
      <c r="B94" s="6"/>
      <c r="C94" s="7"/>
      <c r="D94" s="7"/>
      <c r="E94" s="1"/>
      <c r="F94" s="1"/>
      <c r="XCA94"/>
      <c r="XCB94"/>
      <c r="XCC94"/>
      <c r="XCD94" s="1"/>
      <c r="XCE94" s="1"/>
      <c r="XCF94" s="1"/>
      <c r="XCG94" s="1"/>
      <c r="XCH94" s="1"/>
      <c r="XCI94" s="1"/>
    </row>
    <row r="95" s="4" customFormat="1" spans="1:16311">
      <c r="A95" s="5"/>
      <c r="B95" s="6"/>
      <c r="C95" s="7"/>
      <c r="D95" s="7"/>
      <c r="E95" s="1"/>
      <c r="F95" s="1"/>
      <c r="XCA95"/>
      <c r="XCB95"/>
      <c r="XCC95"/>
      <c r="XCD95" s="1"/>
      <c r="XCE95" s="1"/>
      <c r="XCF95" s="1"/>
      <c r="XCG95" s="1"/>
      <c r="XCH95" s="1"/>
      <c r="XCI95" s="1"/>
    </row>
    <row r="96" s="4" customFormat="1" spans="1:16311">
      <c r="A96" s="5"/>
      <c r="B96" s="6"/>
      <c r="C96" s="7"/>
      <c r="D96" s="7"/>
      <c r="E96" s="1"/>
      <c r="F96" s="1"/>
      <c r="XCA96"/>
      <c r="XCB96"/>
      <c r="XCC96"/>
      <c r="XCD96" s="1"/>
      <c r="XCE96" s="1"/>
      <c r="XCF96" s="1"/>
      <c r="XCG96" s="1"/>
      <c r="XCH96" s="1"/>
      <c r="XCI96" s="1"/>
    </row>
    <row r="97" s="4" customFormat="1" spans="1:16311">
      <c r="A97" s="5"/>
      <c r="B97" s="6"/>
      <c r="C97" s="7"/>
      <c r="D97" s="7"/>
      <c r="E97" s="1"/>
      <c r="F97" s="1"/>
      <c r="XCA97"/>
      <c r="XCB97"/>
      <c r="XCC97"/>
      <c r="XCD97" s="1"/>
      <c r="XCE97" s="1"/>
      <c r="XCF97" s="1"/>
      <c r="XCG97" s="1"/>
      <c r="XCH97" s="1"/>
      <c r="XCI97" s="1"/>
    </row>
    <row r="98" s="4" customFormat="1" spans="1:16311">
      <c r="A98" s="5"/>
      <c r="B98" s="6"/>
      <c r="C98" s="7"/>
      <c r="D98" s="7"/>
      <c r="E98" s="1"/>
      <c r="F98" s="1"/>
      <c r="XCA98"/>
      <c r="XCB98"/>
      <c r="XCC98"/>
      <c r="XCD98" s="1"/>
      <c r="XCE98" s="1"/>
      <c r="XCF98" s="1"/>
      <c r="XCG98" s="1"/>
      <c r="XCH98" s="1"/>
      <c r="XCI98" s="1"/>
    </row>
    <row r="99" s="4" customFormat="1" spans="1:16311">
      <c r="A99" s="5"/>
      <c r="B99" s="6"/>
      <c r="C99" s="7"/>
      <c r="D99" s="7"/>
      <c r="E99" s="1"/>
      <c r="F99" s="1"/>
      <c r="XCA99"/>
      <c r="XCB99"/>
      <c r="XCC99"/>
      <c r="XCD99" s="1"/>
      <c r="XCE99" s="1"/>
      <c r="XCF99" s="1"/>
      <c r="XCG99" s="1"/>
      <c r="XCH99" s="1"/>
      <c r="XCI99" s="1"/>
    </row>
    <row r="100" s="4" customFormat="1" spans="1:16311">
      <c r="A100" s="5"/>
      <c r="B100" s="6"/>
      <c r="C100" s="7"/>
      <c r="D100" s="7"/>
      <c r="E100" s="1"/>
      <c r="F100" s="1"/>
      <c r="XCA100"/>
      <c r="XCB100"/>
      <c r="XCC100"/>
      <c r="XCD100" s="1"/>
      <c r="XCE100" s="1"/>
      <c r="XCF100" s="1"/>
      <c r="XCG100" s="1"/>
      <c r="XCH100" s="1"/>
      <c r="XCI100" s="1"/>
    </row>
    <row r="101" s="4" customFormat="1" spans="1:16311">
      <c r="A101" s="5"/>
      <c r="B101" s="6"/>
      <c r="C101" s="7"/>
      <c r="D101" s="7"/>
      <c r="E101" s="1"/>
      <c r="F101" s="1"/>
      <c r="XCA101"/>
      <c r="XCB101"/>
      <c r="XCC101"/>
      <c r="XCD101" s="1"/>
      <c r="XCE101" s="1"/>
      <c r="XCF101" s="1"/>
      <c r="XCG101" s="1"/>
      <c r="XCH101" s="1"/>
      <c r="XCI101" s="1"/>
    </row>
    <row r="102" s="4" customFormat="1" spans="1:16311">
      <c r="A102" s="5"/>
      <c r="B102" s="6"/>
      <c r="C102" s="7"/>
      <c r="D102" s="7"/>
      <c r="E102" s="1"/>
      <c r="F102" s="1"/>
      <c r="XCA102"/>
      <c r="XCB102"/>
      <c r="XCC102"/>
      <c r="XCD102" s="1"/>
      <c r="XCE102" s="1"/>
      <c r="XCF102" s="1"/>
      <c r="XCG102" s="1"/>
      <c r="XCH102" s="1"/>
      <c r="XCI102" s="1"/>
    </row>
    <row r="103" s="4" customFormat="1" spans="1:16311">
      <c r="A103" s="5"/>
      <c r="B103" s="6"/>
      <c r="C103" s="7"/>
      <c r="D103" s="7"/>
      <c r="E103" s="1"/>
      <c r="F103" s="1"/>
      <c r="XCA103"/>
      <c r="XCB103"/>
      <c r="XCC103"/>
      <c r="XCD103" s="1"/>
      <c r="XCE103" s="1"/>
      <c r="XCF103" s="1"/>
      <c r="XCG103" s="1"/>
      <c r="XCH103" s="1"/>
      <c r="XCI103" s="1"/>
    </row>
    <row r="104" s="4" customFormat="1" spans="1:16311">
      <c r="A104" s="5"/>
      <c r="B104" s="6"/>
      <c r="C104" s="7"/>
      <c r="D104" s="7"/>
      <c r="E104" s="1"/>
      <c r="F104" s="1"/>
      <c r="XCA104"/>
      <c r="XCB104"/>
      <c r="XCC104"/>
      <c r="XCD104" s="1"/>
      <c r="XCE104" s="1"/>
      <c r="XCF104" s="1"/>
      <c r="XCG104" s="1"/>
      <c r="XCH104" s="1"/>
      <c r="XCI104" s="1"/>
    </row>
    <row r="105" s="4" customFormat="1" spans="1:16311">
      <c r="A105" s="5"/>
      <c r="B105" s="6"/>
      <c r="C105" s="7"/>
      <c r="D105" s="7"/>
      <c r="E105" s="1"/>
      <c r="F105" s="1"/>
      <c r="XCA105"/>
      <c r="XCB105"/>
      <c r="XCC105"/>
      <c r="XCD105" s="1"/>
      <c r="XCE105" s="1"/>
      <c r="XCF105" s="1"/>
      <c r="XCG105" s="1"/>
      <c r="XCH105" s="1"/>
      <c r="XCI105" s="1"/>
    </row>
    <row r="106" s="4" customFormat="1" spans="1:16311">
      <c r="A106" s="5"/>
      <c r="B106" s="6"/>
      <c r="C106" s="7"/>
      <c r="D106" s="7"/>
      <c r="E106" s="1"/>
      <c r="F106" s="1"/>
      <c r="XCA106"/>
      <c r="XCB106"/>
      <c r="XCC106"/>
      <c r="XCD106" s="1"/>
      <c r="XCE106" s="1"/>
      <c r="XCF106" s="1"/>
      <c r="XCG106" s="1"/>
      <c r="XCH106" s="1"/>
      <c r="XCI106" s="1"/>
    </row>
    <row r="107" s="4" customFormat="1" spans="1:16311">
      <c r="A107" s="5"/>
      <c r="B107" s="6"/>
      <c r="C107" s="7"/>
      <c r="D107" s="7"/>
      <c r="E107" s="1"/>
      <c r="F107" s="1"/>
      <c r="XCA107"/>
      <c r="XCB107"/>
      <c r="XCC107"/>
      <c r="XCD107" s="1"/>
      <c r="XCE107" s="1"/>
      <c r="XCF107" s="1"/>
      <c r="XCG107" s="1"/>
      <c r="XCH107" s="1"/>
      <c r="XCI107" s="1"/>
    </row>
    <row r="108" s="4" customFormat="1" spans="1:16311">
      <c r="A108" s="5"/>
      <c r="B108" s="6"/>
      <c r="C108" s="7"/>
      <c r="D108" s="7"/>
      <c r="E108" s="1"/>
      <c r="F108" s="1"/>
      <c r="XCA108"/>
      <c r="XCB108"/>
      <c r="XCC108"/>
      <c r="XCD108" s="1"/>
      <c r="XCE108" s="1"/>
      <c r="XCF108" s="1"/>
      <c r="XCG108" s="1"/>
      <c r="XCH108" s="1"/>
      <c r="XCI108" s="1"/>
    </row>
    <row r="109" s="4" customFormat="1" spans="1:16311">
      <c r="A109" s="5"/>
      <c r="B109" s="6"/>
      <c r="C109" s="7"/>
      <c r="D109" s="7"/>
      <c r="E109" s="1"/>
      <c r="F109" s="1"/>
      <c r="XCA109"/>
      <c r="XCB109"/>
      <c r="XCC109"/>
      <c r="XCD109" s="1"/>
      <c r="XCE109" s="1"/>
      <c r="XCF109" s="1"/>
      <c r="XCG109" s="1"/>
      <c r="XCH109" s="1"/>
      <c r="XCI109" s="1"/>
    </row>
    <row r="110" s="4" customFormat="1" spans="1:16311">
      <c r="A110" s="5"/>
      <c r="B110" s="6"/>
      <c r="C110" s="7"/>
      <c r="D110" s="7"/>
      <c r="E110" s="1"/>
      <c r="F110" s="1"/>
      <c r="XCA110"/>
      <c r="XCB110"/>
      <c r="XCC110"/>
      <c r="XCD110" s="1"/>
      <c r="XCE110" s="1"/>
      <c r="XCF110" s="1"/>
      <c r="XCG110" s="1"/>
      <c r="XCH110" s="1"/>
      <c r="XCI110" s="1"/>
    </row>
    <row r="111" s="4" customFormat="1" spans="1:16311">
      <c r="A111" s="5"/>
      <c r="B111" s="6"/>
      <c r="C111" s="7"/>
      <c r="D111" s="7"/>
      <c r="E111" s="1"/>
      <c r="F111" s="1"/>
      <c r="XCA111"/>
      <c r="XCB111"/>
      <c r="XCC111"/>
      <c r="XCD111" s="1"/>
      <c r="XCE111" s="1"/>
      <c r="XCF111" s="1"/>
      <c r="XCG111" s="1"/>
      <c r="XCH111" s="1"/>
      <c r="XCI111" s="1"/>
    </row>
    <row r="112" s="4" customFormat="1" spans="1:16311">
      <c r="A112" s="5"/>
      <c r="B112" s="6"/>
      <c r="C112" s="7"/>
      <c r="D112" s="7"/>
      <c r="E112" s="1"/>
      <c r="F112" s="1"/>
      <c r="XCA112"/>
      <c r="XCB112"/>
      <c r="XCC112"/>
      <c r="XCD112" s="1"/>
      <c r="XCE112" s="1"/>
      <c r="XCF112" s="1"/>
      <c r="XCG112" s="1"/>
      <c r="XCH112" s="1"/>
      <c r="XCI112" s="1"/>
    </row>
    <row r="113" s="4" customFormat="1" spans="1:16311">
      <c r="A113" s="5"/>
      <c r="B113" s="6"/>
      <c r="C113" s="7"/>
      <c r="D113" s="7"/>
      <c r="E113" s="1"/>
      <c r="F113" s="1"/>
      <c r="XCA113"/>
      <c r="XCB113"/>
      <c r="XCC113"/>
      <c r="XCD113" s="1"/>
      <c r="XCE113" s="1"/>
      <c r="XCF113" s="1"/>
      <c r="XCG113" s="1"/>
      <c r="XCH113" s="1"/>
      <c r="XCI113" s="1"/>
    </row>
    <row r="114" s="4" customFormat="1" spans="1:16311">
      <c r="A114" s="5"/>
      <c r="B114" s="6"/>
      <c r="C114" s="7"/>
      <c r="D114" s="7"/>
      <c r="E114" s="1"/>
      <c r="F114" s="1"/>
      <c r="XCA114"/>
      <c r="XCB114"/>
      <c r="XCC114"/>
      <c r="XCD114" s="1"/>
      <c r="XCE114" s="1"/>
      <c r="XCF114" s="1"/>
      <c r="XCG114" s="1"/>
      <c r="XCH114" s="1"/>
      <c r="XCI114" s="1"/>
    </row>
    <row r="115" s="4" customFormat="1" spans="1:16311">
      <c r="A115" s="5"/>
      <c r="B115" s="6"/>
      <c r="C115" s="7"/>
      <c r="D115" s="7"/>
      <c r="E115" s="1"/>
      <c r="F115" s="1"/>
      <c r="XCA115"/>
      <c r="XCB115"/>
      <c r="XCC115"/>
      <c r="XCD115" s="1"/>
      <c r="XCE115" s="1"/>
      <c r="XCF115" s="1"/>
      <c r="XCG115" s="1"/>
      <c r="XCH115" s="1"/>
      <c r="XCI115" s="1"/>
    </row>
    <row r="116" s="4" customFormat="1" spans="1:16311">
      <c r="A116" s="5"/>
      <c r="B116" s="6"/>
      <c r="C116" s="7"/>
      <c r="D116" s="7"/>
      <c r="E116" s="1"/>
      <c r="F116" s="1"/>
      <c r="XCA116"/>
      <c r="XCB116"/>
      <c r="XCC116"/>
      <c r="XCD116" s="1"/>
      <c r="XCE116" s="1"/>
      <c r="XCF116" s="1"/>
      <c r="XCG116" s="1"/>
      <c r="XCH116" s="1"/>
      <c r="XCI116" s="1"/>
    </row>
    <row r="117" s="4" customFormat="1" spans="1:16311">
      <c r="A117" s="5"/>
      <c r="B117" s="6"/>
      <c r="C117" s="7"/>
      <c r="D117" s="7"/>
      <c r="E117" s="1"/>
      <c r="F117" s="1"/>
      <c r="XCA117"/>
      <c r="XCB117"/>
      <c r="XCC117"/>
      <c r="XCD117" s="1"/>
      <c r="XCE117" s="1"/>
      <c r="XCF117" s="1"/>
      <c r="XCG117" s="1"/>
      <c r="XCH117" s="1"/>
      <c r="XCI117" s="1"/>
    </row>
    <row r="118" s="4" customFormat="1" spans="1:16311">
      <c r="A118" s="5"/>
      <c r="B118" s="6"/>
      <c r="C118" s="7"/>
      <c r="D118" s="7"/>
      <c r="E118" s="1"/>
      <c r="F118" s="1"/>
      <c r="XCA118"/>
      <c r="XCB118"/>
      <c r="XCC118"/>
      <c r="XCD118" s="1"/>
      <c r="XCE118" s="1"/>
      <c r="XCF118" s="1"/>
      <c r="XCG118" s="1"/>
      <c r="XCH118" s="1"/>
      <c r="XCI118" s="1"/>
    </row>
    <row r="119" s="4" customFormat="1" spans="1:16311">
      <c r="A119" s="5"/>
      <c r="B119" s="6"/>
      <c r="C119" s="7"/>
      <c r="D119" s="7"/>
      <c r="E119" s="1"/>
      <c r="F119" s="1"/>
      <c r="XCA119"/>
      <c r="XCB119"/>
      <c r="XCC119"/>
      <c r="XCD119" s="1"/>
      <c r="XCE119" s="1"/>
      <c r="XCF119" s="1"/>
      <c r="XCG119" s="1"/>
      <c r="XCH119" s="1"/>
      <c r="XCI119" s="1"/>
    </row>
    <row r="120" s="4" customFormat="1" spans="1:16311">
      <c r="A120" s="5"/>
      <c r="B120" s="6"/>
      <c r="C120" s="7"/>
      <c r="D120" s="7"/>
      <c r="E120" s="1"/>
      <c r="F120" s="1"/>
      <c r="XCA120"/>
      <c r="XCB120"/>
      <c r="XCC120"/>
      <c r="XCD120" s="1"/>
      <c r="XCE120" s="1"/>
      <c r="XCF120" s="1"/>
      <c r="XCG120" s="1"/>
      <c r="XCH120" s="1"/>
      <c r="XCI120" s="1"/>
    </row>
    <row r="121" s="4" customFormat="1" spans="1:16311">
      <c r="A121" s="5"/>
      <c r="B121" s="6"/>
      <c r="C121" s="7"/>
      <c r="D121" s="7"/>
      <c r="E121" s="1"/>
      <c r="F121" s="1"/>
      <c r="XCA121"/>
      <c r="XCB121"/>
      <c r="XCC121"/>
      <c r="XCD121" s="1"/>
      <c r="XCE121" s="1"/>
      <c r="XCF121" s="1"/>
      <c r="XCG121" s="1"/>
      <c r="XCH121" s="1"/>
      <c r="XCI121" s="1"/>
    </row>
    <row r="122" s="4" customFormat="1" spans="1:16311">
      <c r="A122" s="5"/>
      <c r="B122" s="6"/>
      <c r="C122" s="7"/>
      <c r="D122" s="7"/>
      <c r="E122" s="1"/>
      <c r="F122" s="1"/>
      <c r="XCA122"/>
      <c r="XCB122"/>
      <c r="XCC122"/>
      <c r="XCD122" s="1"/>
      <c r="XCE122" s="1"/>
      <c r="XCF122" s="1"/>
      <c r="XCG122" s="1"/>
      <c r="XCH122" s="1"/>
      <c r="XCI122" s="1"/>
    </row>
    <row r="123" s="4" customFormat="1" spans="1:16311">
      <c r="A123" s="5"/>
      <c r="B123" s="6"/>
      <c r="C123" s="7"/>
      <c r="D123" s="7"/>
      <c r="E123" s="1"/>
      <c r="F123" s="1"/>
      <c r="XCA123"/>
      <c r="XCB123"/>
      <c r="XCC123"/>
      <c r="XCD123" s="1"/>
      <c r="XCE123" s="1"/>
      <c r="XCF123" s="1"/>
      <c r="XCG123" s="1"/>
      <c r="XCH123" s="1"/>
      <c r="XCI123" s="1"/>
    </row>
    <row r="124" s="4" customFormat="1" spans="1:16311">
      <c r="A124" s="5"/>
      <c r="B124" s="6"/>
      <c r="C124" s="7"/>
      <c r="D124" s="7"/>
      <c r="E124" s="1"/>
      <c r="F124" s="1"/>
      <c r="XCA124"/>
      <c r="XCB124"/>
      <c r="XCC124"/>
      <c r="XCD124" s="1"/>
      <c r="XCE124" s="1"/>
      <c r="XCF124" s="1"/>
      <c r="XCG124" s="1"/>
      <c r="XCH124" s="1"/>
      <c r="XCI124" s="1"/>
    </row>
    <row r="125" s="4" customFormat="1" spans="1:16311">
      <c r="A125" s="5"/>
      <c r="B125" s="6"/>
      <c r="C125" s="7"/>
      <c r="D125" s="7"/>
      <c r="E125" s="1"/>
      <c r="F125" s="1"/>
      <c r="XCA125"/>
      <c r="XCB125"/>
      <c r="XCC125"/>
      <c r="XCD125" s="1"/>
      <c r="XCE125" s="1"/>
      <c r="XCF125" s="1"/>
      <c r="XCG125" s="1"/>
      <c r="XCH125" s="1"/>
      <c r="XCI125" s="1"/>
    </row>
    <row r="126" s="4" customFormat="1" spans="1:16311">
      <c r="A126" s="5"/>
      <c r="B126" s="6"/>
      <c r="C126" s="7"/>
      <c r="D126" s="7"/>
      <c r="E126" s="1"/>
      <c r="F126" s="1"/>
      <c r="XCA126"/>
      <c r="XCB126"/>
      <c r="XCC126"/>
      <c r="XCD126" s="1"/>
      <c r="XCE126" s="1"/>
      <c r="XCF126" s="1"/>
      <c r="XCG126" s="1"/>
      <c r="XCH126" s="1"/>
      <c r="XCI126" s="1"/>
    </row>
    <row r="127" s="4" customFormat="1" spans="1:16311">
      <c r="A127" s="5"/>
      <c r="B127" s="6"/>
      <c r="C127" s="7"/>
      <c r="D127" s="7"/>
      <c r="E127" s="1"/>
      <c r="F127" s="1"/>
      <c r="XCA127"/>
      <c r="XCB127"/>
      <c r="XCC127"/>
      <c r="XCD127" s="1"/>
      <c r="XCE127" s="1"/>
      <c r="XCF127" s="1"/>
      <c r="XCG127" s="1"/>
      <c r="XCH127" s="1"/>
      <c r="XCI127" s="1"/>
    </row>
    <row r="128" s="4" customFormat="1" spans="1:16311">
      <c r="A128" s="5"/>
      <c r="B128" s="6"/>
      <c r="C128" s="7"/>
      <c r="D128" s="7"/>
      <c r="E128" s="1"/>
      <c r="F128" s="1"/>
      <c r="XCA128"/>
      <c r="XCB128"/>
      <c r="XCC128"/>
      <c r="XCD128" s="1"/>
      <c r="XCE128" s="1"/>
      <c r="XCF128" s="1"/>
      <c r="XCG128" s="1"/>
      <c r="XCH128" s="1"/>
      <c r="XCI128" s="1"/>
    </row>
  </sheetData>
  <mergeCells count="3">
    <mergeCell ref="A1:F1"/>
    <mergeCell ref="A2:F2"/>
    <mergeCell ref="A15:B15"/>
  </mergeCells>
  <pageMargins left="0.75" right="0.75" top="1" bottom="1" header="0.5" footer="0.5"/>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F13"/>
  <sheetViews>
    <sheetView workbookViewId="0">
      <selection activeCell="A1" sqref="$A1:$XFD1048576"/>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111</v>
      </c>
      <c r="B2" s="10"/>
      <c r="C2" s="11"/>
      <c r="D2" s="11"/>
      <c r="E2" s="11"/>
      <c r="F2" s="11"/>
    </row>
    <row r="3" s="2" customFormat="1" ht="28" customHeight="1" spans="1:6">
      <c r="A3" s="12" t="s">
        <v>1</v>
      </c>
      <c r="B3" s="13" t="s">
        <v>2</v>
      </c>
      <c r="C3" s="14" t="s">
        <v>3</v>
      </c>
      <c r="D3" s="14" t="s">
        <v>4</v>
      </c>
      <c r="E3" s="12" t="s">
        <v>5</v>
      </c>
      <c r="F3" s="12" t="s">
        <v>6</v>
      </c>
    </row>
    <row r="4" s="3" customFormat="1" ht="42" customHeight="1" spans="1:6">
      <c r="A4" s="15">
        <v>1</v>
      </c>
      <c r="B4" s="16" t="s">
        <v>112</v>
      </c>
      <c r="C4" s="17"/>
      <c r="D4" s="18">
        <f>20+80+10+10+30+10</f>
        <v>160</v>
      </c>
      <c r="E4" s="19" t="s">
        <v>113</v>
      </c>
      <c r="F4" s="21"/>
    </row>
    <row r="5" s="3" customFormat="1" ht="42" customHeight="1" spans="1:6">
      <c r="A5" s="15">
        <v>2</v>
      </c>
      <c r="B5" s="16" t="s">
        <v>114</v>
      </c>
      <c r="C5" s="17"/>
      <c r="D5" s="18">
        <v>600</v>
      </c>
      <c r="E5" s="19" t="s">
        <v>115</v>
      </c>
      <c r="F5" s="21"/>
    </row>
    <row r="6" s="3" customFormat="1" ht="42" customHeight="1" spans="1:6">
      <c r="A6" s="15">
        <v>3</v>
      </c>
      <c r="B6" s="16" t="s">
        <v>116</v>
      </c>
      <c r="C6" s="17"/>
      <c r="D6" s="18">
        <v>50</v>
      </c>
      <c r="E6" s="19" t="s">
        <v>117</v>
      </c>
      <c r="F6" s="21"/>
    </row>
    <row r="7" s="3" customFormat="1" ht="42" customHeight="1" spans="1:6">
      <c r="A7" s="15">
        <v>4</v>
      </c>
      <c r="B7" s="16" t="s">
        <v>116</v>
      </c>
      <c r="C7" s="17">
        <v>1000</v>
      </c>
      <c r="D7" s="18"/>
      <c r="E7" s="19"/>
      <c r="F7" s="21" t="s">
        <v>118</v>
      </c>
    </row>
    <row r="8" s="3" customFormat="1" ht="42" customHeight="1" spans="1:6">
      <c r="A8" s="15">
        <v>5</v>
      </c>
      <c r="B8" s="16"/>
      <c r="C8" s="12"/>
      <c r="D8" s="18"/>
      <c r="E8" s="19"/>
      <c r="F8" s="21"/>
    </row>
    <row r="9" s="3" customFormat="1" ht="42" customHeight="1" spans="1:6">
      <c r="A9" s="15">
        <v>6</v>
      </c>
      <c r="B9" s="16"/>
      <c r="C9" s="215"/>
      <c r="D9" s="18"/>
      <c r="E9" s="19"/>
      <c r="F9" s="21"/>
    </row>
    <row r="10" s="3" customFormat="1" ht="42" customHeight="1" spans="1:6">
      <c r="A10" s="15">
        <v>7</v>
      </c>
      <c r="B10" s="16"/>
      <c r="C10" s="215"/>
      <c r="D10" s="18"/>
      <c r="E10" s="19"/>
      <c r="F10" s="21"/>
    </row>
    <row r="11" s="3" customFormat="1" ht="30" customHeight="1" spans="1:6">
      <c r="A11" s="23" t="s">
        <v>12</v>
      </c>
      <c r="B11" s="24"/>
      <c r="C11" s="25">
        <f>SUM(C4:C10)</f>
        <v>1000</v>
      </c>
      <c r="D11" s="25">
        <f>SUM(D4:D10)</f>
        <v>810</v>
      </c>
      <c r="E11" s="26"/>
      <c r="F11" s="26"/>
    </row>
    <row r="12" s="3" customFormat="1" ht="30" customHeight="1" spans="1:5">
      <c r="A12" s="2"/>
      <c r="B12" s="27"/>
      <c r="C12" s="28"/>
      <c r="D12" s="28"/>
      <c r="E12" s="29"/>
    </row>
    <row r="13" s="1" customFormat="1" ht="33.6" customHeight="1" spans="1:6">
      <c r="A13" s="5"/>
      <c r="B13" s="6"/>
      <c r="C13" s="30" t="s">
        <v>13</v>
      </c>
      <c r="D13" s="30" t="s">
        <v>44</v>
      </c>
      <c r="E13" s="31" t="s">
        <v>119</v>
      </c>
      <c r="F13" s="30" t="s">
        <v>16</v>
      </c>
    </row>
  </sheetData>
  <mergeCells count="3">
    <mergeCell ref="A1:F1"/>
    <mergeCell ref="A2:F2"/>
    <mergeCell ref="A11:B11"/>
  </mergeCells>
  <pageMargins left="0.75" right="0.75" top="1" bottom="1" header="0.5" footer="0.5"/>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H13"/>
  <sheetViews>
    <sheetView workbookViewId="0">
      <selection activeCell="A1" sqref="$A1:$XFD1048576"/>
    </sheetView>
  </sheetViews>
  <sheetFormatPr defaultColWidth="9" defaultRowHeight="13.5" outlineLevelCol="7"/>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120</v>
      </c>
      <c r="B2" s="10"/>
      <c r="C2" s="11"/>
      <c r="D2" s="11"/>
      <c r="E2" s="11"/>
      <c r="F2" s="11"/>
    </row>
    <row r="3" s="2" customFormat="1" ht="28" customHeight="1" spans="1:6">
      <c r="A3" s="12" t="s">
        <v>1</v>
      </c>
      <c r="B3" s="13" t="s">
        <v>2</v>
      </c>
      <c r="C3" s="14" t="s">
        <v>3</v>
      </c>
      <c r="D3" s="14" t="s">
        <v>4</v>
      </c>
      <c r="E3" s="12" t="s">
        <v>5</v>
      </c>
      <c r="F3" s="12" t="s">
        <v>6</v>
      </c>
    </row>
    <row r="4" s="3" customFormat="1" ht="42" customHeight="1" spans="1:8">
      <c r="A4" s="15">
        <v>1</v>
      </c>
      <c r="B4" s="16" t="s">
        <v>121</v>
      </c>
      <c r="C4" s="17">
        <v>400</v>
      </c>
      <c r="D4" s="18"/>
      <c r="E4" s="19"/>
      <c r="F4" s="217" t="s">
        <v>122</v>
      </c>
      <c r="H4" s="3">
        <v>400</v>
      </c>
    </row>
    <row r="5" s="3" customFormat="1" ht="42" customHeight="1" spans="1:8">
      <c r="A5" s="15">
        <v>2</v>
      </c>
      <c r="B5" s="16" t="s">
        <v>123</v>
      </c>
      <c r="C5" s="17">
        <v>200</v>
      </c>
      <c r="D5" s="18"/>
      <c r="E5" s="19"/>
      <c r="F5" s="21" t="s">
        <v>124</v>
      </c>
      <c r="H5" s="3">
        <v>150</v>
      </c>
    </row>
    <row r="6" s="3" customFormat="1" ht="42" customHeight="1" spans="1:8">
      <c r="A6" s="15">
        <v>3</v>
      </c>
      <c r="B6" s="16" t="s">
        <v>125</v>
      </c>
      <c r="C6" s="17"/>
      <c r="D6" s="18">
        <v>40</v>
      </c>
      <c r="E6" s="19"/>
      <c r="F6" s="21" t="s">
        <v>126</v>
      </c>
      <c r="H6" s="3">
        <v>-10</v>
      </c>
    </row>
    <row r="7" s="3" customFormat="1" ht="42" customHeight="1" spans="1:6">
      <c r="A7" s="15">
        <v>4</v>
      </c>
      <c r="B7" s="16"/>
      <c r="C7" s="17"/>
      <c r="D7" s="18"/>
      <c r="E7" s="19"/>
      <c r="F7" s="21"/>
    </row>
    <row r="8" s="3" customFormat="1" ht="42" customHeight="1" spans="1:6">
      <c r="A8" s="15">
        <v>5</v>
      </c>
      <c r="B8" s="16"/>
      <c r="C8" s="12"/>
      <c r="D8" s="18"/>
      <c r="E8" s="19"/>
      <c r="F8" s="21"/>
    </row>
    <row r="9" s="3" customFormat="1" ht="42" customHeight="1" spans="1:6">
      <c r="A9" s="15">
        <v>6</v>
      </c>
      <c r="B9" s="16"/>
      <c r="C9" s="215"/>
      <c r="D9" s="18"/>
      <c r="E9" s="19"/>
      <c r="F9" s="21"/>
    </row>
    <row r="10" s="3" customFormat="1" ht="42" customHeight="1" spans="1:6">
      <c r="A10" s="15">
        <v>7</v>
      </c>
      <c r="B10" s="16"/>
      <c r="C10" s="215"/>
      <c r="D10" s="18"/>
      <c r="E10" s="19"/>
      <c r="F10" s="21"/>
    </row>
    <row r="11" s="3" customFormat="1" ht="30" customHeight="1" spans="1:6">
      <c r="A11" s="23" t="s">
        <v>12</v>
      </c>
      <c r="B11" s="24"/>
      <c r="C11" s="25">
        <f>SUM(C4:C10)</f>
        <v>600</v>
      </c>
      <c r="D11" s="25">
        <f>SUM(D4:D10)</f>
        <v>40</v>
      </c>
      <c r="E11" s="26"/>
      <c r="F11" s="26"/>
    </row>
    <row r="12" s="3" customFormat="1" ht="30" customHeight="1" spans="1:5">
      <c r="A12" s="2"/>
      <c r="B12" s="27"/>
      <c r="C12" s="28"/>
      <c r="D12" s="28"/>
      <c r="E12" s="29"/>
    </row>
    <row r="13" s="1" customFormat="1" ht="33.6" customHeight="1" spans="1:6">
      <c r="A13" s="5"/>
      <c r="B13" s="6"/>
      <c r="C13" s="30" t="s">
        <v>13</v>
      </c>
      <c r="D13" s="30" t="s">
        <v>44</v>
      </c>
      <c r="E13" s="31" t="s">
        <v>127</v>
      </c>
      <c r="F13" s="30" t="s">
        <v>16</v>
      </c>
    </row>
  </sheetData>
  <mergeCells count="3">
    <mergeCell ref="A1:F1"/>
    <mergeCell ref="A2:F2"/>
    <mergeCell ref="A11:B11"/>
  </mergeCells>
  <pageMargins left="0.75" right="0.75" top="1" bottom="1" header="0.5" footer="0.5"/>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F13"/>
  <sheetViews>
    <sheetView workbookViewId="0">
      <selection activeCell="A1" sqref="$A1:$XFD1048576"/>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128</v>
      </c>
      <c r="B2" s="10"/>
      <c r="C2" s="11"/>
      <c r="D2" s="11"/>
      <c r="E2" s="11"/>
      <c r="F2" s="11"/>
    </row>
    <row r="3" s="2" customFormat="1" ht="28" customHeight="1" spans="1:6">
      <c r="A3" s="12" t="s">
        <v>1</v>
      </c>
      <c r="B3" s="13" t="s">
        <v>2</v>
      </c>
      <c r="C3" s="14" t="s">
        <v>3</v>
      </c>
      <c r="D3" s="14" t="s">
        <v>4</v>
      </c>
      <c r="E3" s="12" t="s">
        <v>5</v>
      </c>
      <c r="F3" s="12" t="s">
        <v>6</v>
      </c>
    </row>
    <row r="4" s="3" customFormat="1" ht="42" customHeight="1" spans="1:6">
      <c r="A4" s="15">
        <v>1</v>
      </c>
      <c r="B4" s="16">
        <v>44426</v>
      </c>
      <c r="C4" s="17">
        <v>500</v>
      </c>
      <c r="D4" s="18"/>
      <c r="E4" s="19"/>
      <c r="F4" s="216" t="s">
        <v>129</v>
      </c>
    </row>
    <row r="5" s="3" customFormat="1" ht="42" customHeight="1" spans="1:6">
      <c r="A5" s="15">
        <v>2</v>
      </c>
      <c r="B5" s="16"/>
      <c r="C5" s="17"/>
      <c r="D5" s="18"/>
      <c r="E5" s="19"/>
      <c r="F5" s="21"/>
    </row>
    <row r="6" s="3" customFormat="1" ht="42" customHeight="1" spans="1:6">
      <c r="A6" s="15">
        <v>3</v>
      </c>
      <c r="B6" s="16"/>
      <c r="C6" s="17"/>
      <c r="D6" s="18"/>
      <c r="E6" s="19"/>
      <c r="F6" s="21"/>
    </row>
    <row r="7" s="3" customFormat="1" ht="42" customHeight="1" spans="1:6">
      <c r="A7" s="15">
        <v>4</v>
      </c>
      <c r="B7" s="16"/>
      <c r="C7" s="17"/>
      <c r="D7" s="18"/>
      <c r="E7" s="19"/>
      <c r="F7" s="21"/>
    </row>
    <row r="8" s="3" customFormat="1" ht="42" customHeight="1" spans="1:6">
      <c r="A8" s="15">
        <v>5</v>
      </c>
      <c r="B8" s="16"/>
      <c r="C8" s="12"/>
      <c r="D8" s="18"/>
      <c r="E8" s="19"/>
      <c r="F8" s="21"/>
    </row>
    <row r="9" s="3" customFormat="1" ht="42" customHeight="1" spans="1:6">
      <c r="A9" s="15">
        <v>6</v>
      </c>
      <c r="B9" s="16"/>
      <c r="C9" s="215"/>
      <c r="D9" s="18"/>
      <c r="E9" s="19"/>
      <c r="F9" s="21"/>
    </row>
    <row r="10" s="3" customFormat="1" ht="42" customHeight="1" spans="1:6">
      <c r="A10" s="15">
        <v>7</v>
      </c>
      <c r="B10" s="16"/>
      <c r="C10" s="215"/>
      <c r="D10" s="18"/>
      <c r="E10" s="19"/>
      <c r="F10" s="21"/>
    </row>
    <row r="11" s="3" customFormat="1" ht="30" customHeight="1" spans="1:6">
      <c r="A11" s="23" t="s">
        <v>12</v>
      </c>
      <c r="B11" s="24"/>
      <c r="C11" s="25">
        <f>SUM(C4:C10)</f>
        <v>500</v>
      </c>
      <c r="D11" s="25">
        <f>SUM(D4:D10)</f>
        <v>0</v>
      </c>
      <c r="E11" s="26"/>
      <c r="F11" s="26"/>
    </row>
    <row r="12" s="3" customFormat="1" ht="30" customHeight="1" spans="1:5">
      <c r="A12" s="2"/>
      <c r="B12" s="27"/>
      <c r="C12" s="28"/>
      <c r="D12" s="28"/>
      <c r="E12" s="29"/>
    </row>
    <row r="13" s="1" customFormat="1" ht="33.6" customHeight="1" spans="1:6">
      <c r="A13" s="5"/>
      <c r="B13" s="6"/>
      <c r="C13" s="30" t="s">
        <v>13</v>
      </c>
      <c r="D13" s="30" t="s">
        <v>44</v>
      </c>
      <c r="E13" s="31" t="s">
        <v>127</v>
      </c>
      <c r="F13" s="30" t="s">
        <v>16</v>
      </c>
    </row>
  </sheetData>
  <mergeCells count="3">
    <mergeCell ref="A1:F1"/>
    <mergeCell ref="A2:F2"/>
    <mergeCell ref="A11:B11"/>
  </mergeCells>
  <pageMargins left="0.75" right="0.75" top="1" bottom="1" header="0.5" footer="0.5"/>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F13"/>
  <sheetViews>
    <sheetView workbookViewId="0">
      <selection activeCell="A1" sqref="$A1:$XFD1048576"/>
    </sheetView>
  </sheetViews>
  <sheetFormatPr defaultColWidth="9" defaultRowHeight="13.5" outlineLevelCol="5"/>
  <cols>
    <col min="1" max="1" width="5.80833333333333" style="5" customWidth="1"/>
    <col min="2" max="2" width="9.775" style="6" customWidth="1"/>
    <col min="3" max="3" width="9.08333333333333" style="7" customWidth="1"/>
    <col min="4" max="4" width="9.775" style="7" customWidth="1"/>
    <col min="5" max="5" width="55" style="1" customWidth="1"/>
    <col min="6" max="6" width="48.25" style="1" customWidth="1"/>
    <col min="7" max="7" width="9" style="1"/>
    <col min="8" max="8" width="11.125" style="1"/>
    <col min="9" max="16384" width="9" style="1"/>
  </cols>
  <sheetData>
    <row r="1" s="1" customFormat="1" spans="1:6">
      <c r="A1" s="7"/>
      <c r="B1" s="8"/>
      <c r="C1" s="7"/>
      <c r="D1" s="7"/>
      <c r="E1" s="7"/>
      <c r="F1" s="7"/>
    </row>
    <row r="2" s="1" customFormat="1" ht="38.4" customHeight="1" spans="1:6">
      <c r="A2" s="9" t="s">
        <v>130</v>
      </c>
      <c r="B2" s="10"/>
      <c r="C2" s="11"/>
      <c r="D2" s="11"/>
      <c r="E2" s="11"/>
      <c r="F2" s="11"/>
    </row>
    <row r="3" s="2" customFormat="1" ht="28" customHeight="1" spans="1:6">
      <c r="A3" s="12" t="s">
        <v>1</v>
      </c>
      <c r="B3" s="13" t="s">
        <v>2</v>
      </c>
      <c r="C3" s="14" t="s">
        <v>3</v>
      </c>
      <c r="D3" s="14" t="s">
        <v>4</v>
      </c>
      <c r="E3" s="12" t="s">
        <v>5</v>
      </c>
      <c r="F3" s="12" t="s">
        <v>6</v>
      </c>
    </row>
    <row r="4" s="3" customFormat="1" ht="42" customHeight="1" spans="1:6">
      <c r="A4" s="15">
        <v>1</v>
      </c>
      <c r="B4" s="16" t="s">
        <v>131</v>
      </c>
      <c r="C4" s="17"/>
      <c r="D4" s="18">
        <v>2000</v>
      </c>
      <c r="E4" s="19" t="s">
        <v>132</v>
      </c>
      <c r="F4" s="216"/>
    </row>
    <row r="5" s="3" customFormat="1" ht="42" customHeight="1" spans="1:6">
      <c r="A5" s="15">
        <v>2</v>
      </c>
      <c r="B5" s="16" t="s">
        <v>133</v>
      </c>
      <c r="C5" s="17">
        <v>500</v>
      </c>
      <c r="D5" s="18"/>
      <c r="E5" s="19"/>
      <c r="F5" s="21" t="s">
        <v>134</v>
      </c>
    </row>
    <row r="6" s="3" customFormat="1" ht="42" customHeight="1" spans="1:6">
      <c r="A6" s="15">
        <v>3</v>
      </c>
      <c r="B6" s="16"/>
      <c r="C6" s="17"/>
      <c r="D6" s="18"/>
      <c r="E6" s="19"/>
      <c r="F6" s="21"/>
    </row>
    <row r="7" s="3" customFormat="1" ht="42" customHeight="1" spans="1:6">
      <c r="A7" s="15">
        <v>4</v>
      </c>
      <c r="B7" s="16"/>
      <c r="C7" s="17"/>
      <c r="D7" s="18"/>
      <c r="E7" s="19"/>
      <c r="F7" s="21"/>
    </row>
    <row r="8" s="3" customFormat="1" ht="42" customHeight="1" spans="1:6">
      <c r="A8" s="15">
        <v>5</v>
      </c>
      <c r="B8" s="16"/>
      <c r="C8" s="12"/>
      <c r="D8" s="18"/>
      <c r="E8" s="19"/>
      <c r="F8" s="21"/>
    </row>
    <row r="9" s="3" customFormat="1" ht="42" customHeight="1" spans="1:6">
      <c r="A9" s="15">
        <v>6</v>
      </c>
      <c r="B9" s="16"/>
      <c r="C9" s="215"/>
      <c r="D9" s="18"/>
      <c r="E9" s="19"/>
      <c r="F9" s="21"/>
    </row>
    <row r="10" s="3" customFormat="1" ht="42" customHeight="1" spans="1:6">
      <c r="A10" s="15">
        <v>7</v>
      </c>
      <c r="B10" s="16"/>
      <c r="C10" s="215"/>
      <c r="D10" s="18"/>
      <c r="E10" s="19"/>
      <c r="F10" s="21"/>
    </row>
    <row r="11" s="3" customFormat="1" ht="30" customHeight="1" spans="1:6">
      <c r="A11" s="23" t="s">
        <v>12</v>
      </c>
      <c r="B11" s="24"/>
      <c r="C11" s="25">
        <f>SUM(C4:C10)</f>
        <v>500</v>
      </c>
      <c r="D11" s="25">
        <f>SUM(D4:D10)</f>
        <v>2000</v>
      </c>
      <c r="E11" s="26"/>
      <c r="F11" s="26"/>
    </row>
    <row r="12" s="3" customFormat="1" ht="30" customHeight="1" spans="1:5">
      <c r="A12" s="2"/>
      <c r="B12" s="27"/>
      <c r="C12" s="28"/>
      <c r="D12" s="28"/>
      <c r="E12" s="29"/>
    </row>
    <row r="13" s="1" customFormat="1" ht="33.6" customHeight="1" spans="1:6">
      <c r="A13" s="5"/>
      <c r="B13" s="6"/>
      <c r="C13" s="30" t="s">
        <v>13</v>
      </c>
      <c r="D13" s="30" t="s">
        <v>44</v>
      </c>
      <c r="E13" s="31" t="s">
        <v>135</v>
      </c>
      <c r="F13" s="30" t="s">
        <v>16</v>
      </c>
    </row>
  </sheetData>
  <mergeCells count="3">
    <mergeCell ref="A1:F1"/>
    <mergeCell ref="A2:F2"/>
    <mergeCell ref="A11:B11"/>
  </mergeCell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55</vt:i4>
      </vt:variant>
    </vt:vector>
  </HeadingPairs>
  <TitlesOfParts>
    <vt:vector size="55" baseType="lpstr">
      <vt:lpstr>2020.11</vt:lpstr>
      <vt:lpstr>2020.12</vt:lpstr>
      <vt:lpstr>2021.01</vt:lpstr>
      <vt:lpstr>2021.03</vt:lpstr>
      <vt:lpstr>2021.04</vt:lpstr>
      <vt:lpstr>2021.05</vt:lpstr>
      <vt:lpstr>2021.06</vt:lpstr>
      <vt:lpstr>2021.08</vt:lpstr>
      <vt:lpstr>2021.10</vt:lpstr>
      <vt:lpstr>2021.11</vt:lpstr>
      <vt:lpstr>2021.12</vt:lpstr>
      <vt:lpstr>2022.01</vt:lpstr>
      <vt:lpstr>2022.02</vt:lpstr>
      <vt:lpstr>2022.03</vt:lpstr>
      <vt:lpstr>2022.04</vt:lpstr>
      <vt:lpstr>2022.05</vt:lpstr>
      <vt:lpstr>2022.06</vt:lpstr>
      <vt:lpstr>2022.07</vt:lpstr>
      <vt:lpstr>2202.08</vt:lpstr>
      <vt:lpstr>2022.09</vt:lpstr>
      <vt:lpstr>2022.10</vt:lpstr>
      <vt:lpstr>2022.11</vt:lpstr>
      <vt:lpstr>2022.12</vt:lpstr>
      <vt:lpstr>2023.01</vt:lpstr>
      <vt:lpstr>2023.02</vt:lpstr>
      <vt:lpstr>2023.03</vt:lpstr>
      <vt:lpstr>2023.04</vt:lpstr>
      <vt:lpstr>2023.05</vt:lpstr>
      <vt:lpstr>2023.06</vt:lpstr>
      <vt:lpstr>2023.07</vt:lpstr>
      <vt:lpstr>2023.08</vt:lpstr>
      <vt:lpstr>2023.09</vt:lpstr>
      <vt:lpstr>2023.10</vt:lpstr>
      <vt:lpstr>2023.11</vt:lpstr>
      <vt:lpstr>2023.12</vt:lpstr>
      <vt:lpstr>2024.01</vt:lpstr>
      <vt:lpstr>24.02</vt:lpstr>
      <vt:lpstr>24.3</vt:lpstr>
      <vt:lpstr>24.4</vt:lpstr>
      <vt:lpstr>24.5</vt:lpstr>
      <vt:lpstr>24.6</vt:lpstr>
      <vt:lpstr>24.7</vt:lpstr>
      <vt:lpstr>24.8</vt:lpstr>
      <vt:lpstr>24.9</vt:lpstr>
      <vt:lpstr>24.10</vt:lpstr>
      <vt:lpstr>24.11</vt:lpstr>
      <vt:lpstr>25.01</vt:lpstr>
      <vt:lpstr>25.02</vt:lpstr>
      <vt:lpstr>25.03</vt:lpstr>
      <vt:lpstr>25.04</vt:lpstr>
      <vt:lpstr>25.7</vt:lpstr>
      <vt:lpstr>25.8</vt:lpstr>
      <vt:lpstr>25.10</vt:lpstr>
      <vt:lpstr>Sheet2</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2021-01-06T03:40:00Z</dcterms:created>
  <dcterms:modified xsi:type="dcterms:W3CDTF">2025-11-10T09:09:31Z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2052-11.8.2.12011</vt:lpwstr>
  </property>
  <property fmtid="{D5CDD505-2E9C-101B-9397-08002B2CF9AE}" pid="3" name="ICV">
    <vt:lpwstr>EA7CCB6973284F478891CE68C2CB80F1</vt:lpwstr>
  </property>
</Properties>
</file>