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1" activeTab="8"/>
  </bookViews>
  <sheets>
    <sheet name="25.1-2月" sheetId="9" r:id="rId1"/>
    <sheet name="2-3月" sheetId="11" r:id="rId2"/>
    <sheet name="3-4月" sheetId="12" r:id="rId3"/>
    <sheet name="4-5月" sheetId="13" r:id="rId4"/>
    <sheet name="5-6月" sheetId="14" r:id="rId5"/>
    <sheet name="6-7月" sheetId="15" r:id="rId6"/>
    <sheet name="25.7-8月" sheetId="16" r:id="rId7"/>
    <sheet name="25.8-9月" sheetId="17" r:id="rId8"/>
    <sheet name="25.9-10月" sheetId="10" r:id="rId9"/>
  </sheets>
  <definedNames>
    <definedName name="_xlnm.Print_Area" localSheetId="0">'25.1-2月'!$A$1:$H$17</definedName>
    <definedName name="_xlnm.Print_Area" localSheetId="8">'25.9-10月'!$A$1:$H$17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25.2.14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发泡33人含检验员4人，出勤731.5天
总装24人出勤549.5天
焊接18人，出勤397天
仓管8人，出勤184天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4家劳务-扣除水电费
开门红同工同酬124897.03
小时工231255.7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工资表打印应发含小时工18529.5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应发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一线离职8人，小时工离职24人（19人当月入离职）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一线离职7人，小时工离职83人（51人当月入离职）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25.4.14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发泡84人含检验员4人，出勤1480.7天
总装20人出勤531.5天
焊接17人，出勤452.5天
仓管9人，出勤229.5天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红同工同酬225771.76
小时工109171.58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工资表打印应发含小时工5808.18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N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补回绩效金额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应发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劳务发放水电费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一线离职28人，小时工离职17人（16人当月入离职）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一线离职8人，小时工离职24人（19人当月入离职）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25.5.14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发泡92人含主管检验及支援人员，出勤1997.7天
总装18人出勤389.5天
焊接16人，出勤392天
仓管7人，出勤190天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红同工同酬316907.38
小时工150906.57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工资表打印应发含小时工5808.18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一线离职28人，小时工离职17人（16人当月入离职）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25.5.14剔除水电费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5月发泡137人含主管检验及支援人员，出勤2505.9天
总装18人出勤391.5天
焊接16人，出勤289.5天
仓管7人，出勤181.5天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6家劳务-扣除水电费
红同工同酬316907.38
小时工5213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实发42人-剔除水电费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25.6.15剔除水电费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25.7.14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
7.14号801249.66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6月发泡141人含主管检验及支援人员，出勤2698.7天
总装18人出勤306.5天
焊接13人，出勤221.5天
仓管11人，出勤221.5天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红同工同酬504542.5
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N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7.17差异部分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 32万，C32B 97万，长沙超卡140万，金琥7万，比亚迪656万。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25.6.15剔除水电费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25.8.12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科室15人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
7.14号801249.66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7月发泡95人含设备主管检验及支援人员，出勤2227.9天
总装17人出勤302天
焊接12人，出勤220天
仓管7人，出勤167.5天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同工同酬应发405748.73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 138万，C32B 15万，中联塔机3万，长沙超卡119万，金琥28万，麦格纳1万，比亚迪497万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 32万，C32B 97万，长沙超卡140万，金琥7万，比亚迪656万。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汇总应发</t>
        </r>
      </text>
    </comment>
    <comment ref="K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25.6.15剔除水电费</t>
        </r>
      </text>
    </comment>
    <comment ref="I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汇总应发</t>
        </r>
      </text>
    </comment>
    <comment ref="K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汇总实发</t>
        </r>
      </text>
    </comment>
  </commentList>
</comments>
</file>

<file path=xl/comments7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25.9.11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科室15人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科室15人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8月发泡56人含设备主管检验，出勤1636.9天
总装15人出勤305天
焊接12人，出勤287天
仓管7人，出勤149.5天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同工同酬应发289999.59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含经济补偿金17400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工资表打印应发含经济补偿金17400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 75万，C32B 4万，长沙超卡94万，金琥49万,比亚迪468万。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 138万，C32B 15万，中联塔机3万，长沙超卡119万，金琥28万，麦格纳1万，比亚迪497万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
含经济补偿金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汇总应发</t>
        </r>
      </text>
    </comment>
    <comment ref="K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汇总应发</t>
        </r>
      </text>
    </comment>
    <comment ref="K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汇总实发</t>
        </r>
      </text>
    </comment>
  </commentList>
</comments>
</file>

<file path=xl/comments8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25.9.11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科室14人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科室15人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9月发泡88人含设备主管检验，出勤1993.175天
总装154人出勤249天
焊接6人，出勤141天
仓管5人，出勤140天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同工同酬应发322401.83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 75万，C32B 4万，长沙超卡94万，金琥49万,比亚迪468万。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
含经济补偿金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汇总应发</t>
        </r>
      </text>
    </comment>
    <comment ref="K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汇总应发</t>
        </r>
      </text>
    </comment>
    <comment ref="K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汇总实发</t>
        </r>
      </text>
    </comment>
  </commentList>
</comments>
</file>

<file path=xl/comments9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25.9.11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科室15人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科室14人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10月发泡75人含设备不含何柒林含伍志强主管检验，出勤1785.33天
总装14人出勤199天
焊接7人，出勤127天
仓管5人，出勤126天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同工同酬应发322401.83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 31万，C32B 9万，长沙超卡13万，金琥62万,比亚迪488万，中联2万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
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汇总应发</t>
        </r>
      </text>
    </comment>
    <comment ref="K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汇总应发</t>
        </r>
      </text>
    </comment>
    <comment ref="K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汇总实发</t>
        </r>
      </text>
    </comment>
  </commentList>
</comments>
</file>

<file path=xl/sharedStrings.xml><?xml version="1.0" encoding="utf-8"?>
<sst xmlns="http://schemas.openxmlformats.org/spreadsheetml/2006/main" count="376" uniqueCount="114">
  <si>
    <t>2025年1-2025年2月份人工成本明细对比</t>
  </si>
  <si>
    <t>序号</t>
  </si>
  <si>
    <t>类别</t>
  </si>
  <si>
    <t>项目</t>
  </si>
  <si>
    <t>2月</t>
  </si>
  <si>
    <t>1月</t>
  </si>
  <si>
    <t>涨跌幅度</t>
  </si>
  <si>
    <t>涨跌幅百分比</t>
  </si>
  <si>
    <t>备注-2月数据</t>
  </si>
  <si>
    <t>工资（元）</t>
  </si>
  <si>
    <t>管理</t>
  </si>
  <si>
    <t>研发</t>
  </si>
  <si>
    <t>总装0.56万、发泡1.32万</t>
  </si>
  <si>
    <t>一线</t>
  </si>
  <si>
    <t>发泡15.33万、总装12.39万、焊接9.415万，仓管3.55</t>
  </si>
  <si>
    <t>销售</t>
  </si>
  <si>
    <t>金琥现服3570元，北汽现服600元</t>
  </si>
  <si>
    <t>小计</t>
  </si>
  <si>
    <t>含同工同酬劳务发放23人88349.83元</t>
  </si>
  <si>
    <t>其他</t>
  </si>
  <si>
    <t>临时工</t>
  </si>
  <si>
    <t xml:space="preserve">4家劳务及公司临时工工资费用发泡，湖南诚展 64357.69 ，湘潭思泉 8152.55，深圳诚展 6628.5，东方人才 14075.4 ，光华荣昌 18456.5              </t>
  </si>
  <si>
    <t>劳务发放人员水电费</t>
  </si>
  <si>
    <t>工资+费用合计（元）</t>
  </si>
  <si>
    <t>小时工水电费</t>
  </si>
  <si>
    <t>五险一金（元）</t>
  </si>
  <si>
    <t>含深圳诚展11297.9566，湖南诚展21804.16，鑫起33326.02</t>
  </si>
  <si>
    <t>同工同酬水电费</t>
  </si>
  <si>
    <t>招聘中介费（元）</t>
  </si>
  <si>
    <t>鑫起1740深圳诚展690湖南诚展4950</t>
  </si>
  <si>
    <t>人工成本总计（元）</t>
  </si>
  <si>
    <t>工资表人数（人）</t>
  </si>
  <si>
    <t xml:space="preserve">116+36临时工 </t>
  </si>
  <si>
    <t>产值（万元）</t>
  </si>
  <si>
    <t>运营报表收入数据</t>
  </si>
  <si>
    <t>汇总同工同酬实发</t>
  </si>
  <si>
    <t>人事费用率</t>
  </si>
  <si>
    <t>汇总小时工实发</t>
  </si>
  <si>
    <t>人均产值</t>
  </si>
  <si>
    <t>实发</t>
  </si>
  <si>
    <t>编制：曾琼</t>
  </si>
  <si>
    <t>2025年2-2025年3月份人工成本明细对比</t>
  </si>
  <si>
    <t>3月-4.16</t>
  </si>
  <si>
    <t>备注-3月数据</t>
  </si>
  <si>
    <t>3月-4.14</t>
  </si>
  <si>
    <t>科室绩效补回除部级责任群</t>
  </si>
  <si>
    <t>总装0.74万、发泡1.53万</t>
  </si>
  <si>
    <t>发泡30.01万、总装13.68万、焊接10.94万，仓管4.38</t>
  </si>
  <si>
    <t>金琥现服3780元</t>
  </si>
  <si>
    <t xml:space="preserve">5家劳务及公司临时工工资费用发泡，湖南诚展36857.69，湘潭思泉9473.64，德顺47430.31，东方人才15409.94 ，光华荣昌5808.18             </t>
  </si>
  <si>
    <t>含深圳诚展10075.985，湖南诚展38668.06，鑫起32423.6，思泉11363.64，东方1731.825</t>
  </si>
  <si>
    <t>鑫起1680深圳诚展780湖南诚展6750思泉3300东方450</t>
  </si>
  <si>
    <t xml:space="preserve">160+42临时工 </t>
  </si>
  <si>
    <t>2025年3-4月份人工成本明细对比</t>
  </si>
  <si>
    <t>4月</t>
  </si>
  <si>
    <t>备注-4月数据</t>
  </si>
  <si>
    <t>发泡43.29万、总装8.29万、焊接9.59万，仓管3.75</t>
  </si>
  <si>
    <t>金琥现服4920元</t>
  </si>
  <si>
    <t>含同工同酬劳务发放74人316907.38元</t>
  </si>
  <si>
    <t xml:space="preserve">2家劳务及公司临时工工资费用发泡，德顺138874.62，东方人才12031.95             </t>
  </si>
  <si>
    <t>含深圳诚展8787.3626，湖南诚展42769.1，鑫起29015.88，思泉26657.08，东方1154.55</t>
  </si>
  <si>
    <t>鑫起1440深圳诚展480湖南诚展6750思泉4050东方150</t>
  </si>
  <si>
    <t xml:space="preserve">161+33临时工 </t>
  </si>
  <si>
    <t>小时工</t>
  </si>
  <si>
    <t>2025年4-5月份人工成本明细对比</t>
  </si>
  <si>
    <t>5月</t>
  </si>
  <si>
    <t>备注-5月数据</t>
  </si>
  <si>
    <t>发泡55.83万、总装8.11万、焊接6.95万，仓管3.52</t>
  </si>
  <si>
    <t>金琥现服2380元</t>
  </si>
  <si>
    <t>含同工同酬劳务发放119人418633.94元</t>
  </si>
  <si>
    <t xml:space="preserve">东方人才1人             </t>
  </si>
  <si>
    <t>含鑫起29015.88、诚展-湖南54371.7、诚展-深圳7744.881、思泉30074、东方1154.55、德顺16094.28、宏顺271.39</t>
  </si>
  <si>
    <t>鑫起1500、诚展-湖南8400、诚展-深圳480、思泉6600、东方300、德顺2700、宏顺1050</t>
  </si>
  <si>
    <t xml:space="preserve">206+1临时工 </t>
  </si>
  <si>
    <t>2025年5-6月份人工成本明细对比</t>
  </si>
  <si>
    <t>6月</t>
  </si>
  <si>
    <t>备注-6月数据</t>
  </si>
  <si>
    <t>发泡60.34万、总装6.95万、焊接6.07万，仓管4.27</t>
  </si>
  <si>
    <t>金琥现服1260元</t>
  </si>
  <si>
    <t>含同工同酬劳务发放123人504542.5元；7.17修正502058.15，差异2484.35元</t>
  </si>
  <si>
    <t xml:space="preserve">             </t>
  </si>
  <si>
    <t>含鑫起27271.6、诚展-湖南51505.5、思泉40333.6、东方3364.443、德顺12516.27、宏顺26316.75</t>
  </si>
  <si>
    <t>鑫起1380、诚展-湖南6750、思泉5700、东方450、德顺1800、宏顺4650</t>
  </si>
  <si>
    <t xml:space="preserve"> </t>
  </si>
  <si>
    <t>2025年6-7月份人工成本明细对比</t>
  </si>
  <si>
    <t>7月</t>
  </si>
  <si>
    <t>备注-7月数据</t>
  </si>
  <si>
    <t>发泡51.27万、总装7.41万、焊接5.66万，仓管3.39</t>
  </si>
  <si>
    <t>金琥现服2520元</t>
  </si>
  <si>
    <t>含同工同酬劳务发放78人404819.28元</t>
  </si>
  <si>
    <t>含鑫起 22460.4、诚展-湖南 32401.34、思泉 27503.04、东方 3364.443、德顺 7986.83、宏顺 22165.59</t>
  </si>
  <si>
    <t>鑫起1140、诚展-湖南3810、思泉3600、东方450、德顺1200、宏顺2850</t>
  </si>
  <si>
    <t>8月</t>
  </si>
  <si>
    <t>备注-8月数据</t>
  </si>
  <si>
    <t>发泡38.4万、总装7.04万、焊接6.73万，仓管2.96</t>
  </si>
  <si>
    <t>含同工同酬劳务发放56人289999.59元</t>
  </si>
  <si>
    <t>经济补偿金</t>
  </si>
  <si>
    <t>含鑫起20054.8、诚展-湖南24459.52、思泉 17264.4、东方1173.177、德顺 4650.06、宏顺12832.71</t>
  </si>
  <si>
    <t>鑫起1020、诚展-湖南 2910、思泉2400、东方300、德顺900、宏顺 1800</t>
  </si>
  <si>
    <t>2025年8-9月份人工成本明细对比</t>
  </si>
  <si>
    <t>9月</t>
  </si>
  <si>
    <t>备注-9月数据</t>
  </si>
  <si>
    <t>发泡46.86万、总装5.86万、焊接3.76万，仓管2.83</t>
  </si>
  <si>
    <t>金琥现服7020元</t>
  </si>
  <si>
    <t>含同工同酬劳务发放67人322401.83元</t>
  </si>
  <si>
    <t>含鑫起17649.2、诚展-湖南20796.48、思泉 29249、东方1087.381、德顺6840.91、宏顺 10499.49</t>
  </si>
  <si>
    <r>
      <rPr>
        <sz val="10.5"/>
        <color theme="1"/>
        <rFont val="宋体"/>
        <charset val="134"/>
      </rPr>
      <t xml:space="preserve">鑫起	</t>
    </r>
    <r>
      <rPr>
        <sz val="10.5"/>
        <color theme="1"/>
        <rFont val="Calibri"/>
        <charset val="134"/>
      </rPr>
      <t>900</t>
    </r>
    <r>
      <rPr>
        <sz val="10.5"/>
        <color theme="1"/>
        <rFont val="宋体"/>
        <charset val="134"/>
      </rPr>
      <t>诚展</t>
    </r>
    <r>
      <rPr>
        <sz val="10.5"/>
        <color theme="1"/>
        <rFont val="Calibri"/>
        <charset val="134"/>
      </rPr>
      <t>-</t>
    </r>
    <r>
      <rPr>
        <sz val="10.5"/>
        <color theme="1"/>
        <rFont val="宋体"/>
        <charset val="134"/>
      </rPr>
      <t xml:space="preserve">湖南	</t>
    </r>
    <r>
      <rPr>
        <sz val="10.5"/>
        <color theme="1"/>
        <rFont val="Calibri"/>
        <charset val="134"/>
      </rPr>
      <t>2400</t>
    </r>
    <r>
      <rPr>
        <sz val="10.5"/>
        <color theme="1"/>
        <rFont val="宋体"/>
        <charset val="134"/>
      </rPr>
      <t xml:space="preserve">思泉	</t>
    </r>
    <r>
      <rPr>
        <sz val="10.5"/>
        <color theme="1"/>
        <rFont val="Calibri"/>
        <charset val="134"/>
      </rPr>
      <t>4650</t>
    </r>
    <r>
      <rPr>
        <sz val="10.5"/>
        <color theme="1"/>
        <rFont val="宋体"/>
        <charset val="134"/>
      </rPr>
      <t xml:space="preserve">东方	</t>
    </r>
    <r>
      <rPr>
        <sz val="10.5"/>
        <color theme="1"/>
        <rFont val="Calibri"/>
        <charset val="134"/>
      </rPr>
      <t>150</t>
    </r>
    <r>
      <rPr>
        <sz val="10.5"/>
        <color theme="1"/>
        <rFont val="宋体"/>
        <charset val="134"/>
      </rPr>
      <t xml:space="preserve">德顺	</t>
    </r>
    <r>
      <rPr>
        <sz val="10.5"/>
        <color theme="1"/>
        <rFont val="Calibri"/>
        <charset val="134"/>
      </rPr>
      <t>1050</t>
    </r>
    <r>
      <rPr>
        <sz val="10.5"/>
        <color theme="1"/>
        <rFont val="宋体"/>
        <charset val="134"/>
      </rPr>
      <t xml:space="preserve">宏顺	</t>
    </r>
    <r>
      <rPr>
        <sz val="10.5"/>
        <color theme="1"/>
        <rFont val="Calibri"/>
        <charset val="134"/>
      </rPr>
      <t>1350</t>
    </r>
  </si>
  <si>
    <t>10月</t>
  </si>
  <si>
    <t>备注-10月数据</t>
  </si>
  <si>
    <t>发泡40.49万、总装4.99万、焊接3.16万，仓管2.57</t>
  </si>
  <si>
    <t>金琥现服4860元</t>
  </si>
  <si>
    <t>含同工同酬劳务发放58人293358.78元</t>
  </si>
  <si>
    <t>含鑫起15243.6、诚展-湖南19816.22、思泉 31540.92、东方1087.381、德顺 5599、宏顺10499.49</t>
  </si>
  <si>
    <t>鑫起780、诚展-湖南2400、思泉4800、东方 150、德顺750、宏顺1350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</si>
</sst>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yyyy&quot;年&quot;m&quot;月&quot;d&quot;日&quot;;@"/>
  </numFmts>
  <fonts count="4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rgb="FF1A1AFC"/>
      <name val="宋体"/>
      <charset val="134"/>
    </font>
    <font>
      <b/>
      <sz val="11"/>
      <color rgb="FF1A1AFC"/>
      <name val="宋体"/>
      <charset val="134"/>
    </font>
    <font>
      <b/>
      <sz val="12"/>
      <color rgb="FF1A1AFC"/>
      <name val="宋体"/>
      <charset val="134"/>
    </font>
    <font>
      <b/>
      <sz val="12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0.5"/>
      <color theme="1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16" borderId="6" applyNumberFormat="0" applyAlignment="0" applyProtection="0">
      <alignment vertical="center"/>
    </xf>
    <xf numFmtId="0" fontId="30" fillId="16" borderId="2" applyNumberFormat="0" applyAlignment="0" applyProtection="0">
      <alignment vertical="center"/>
    </xf>
    <xf numFmtId="0" fontId="31" fillId="17" borderId="7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justify"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5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6" borderId="0" xfId="0" applyFill="1">
      <alignment vertical="center"/>
    </xf>
    <xf numFmtId="176" fontId="16" fillId="0" borderId="0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FF00"/>
      <color rgb="0092D05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2"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833333333333" style="3" customWidth="1"/>
    <col min="8" max="8" width="41.8" style="4" customWidth="1"/>
    <col min="9" max="9" width="12.6333333333333"/>
    <col min="10" max="10" width="13.75"/>
    <col min="11" max="11" width="12.6333333333333"/>
  </cols>
  <sheetData>
    <row r="1" ht="35" customHeight="1" spans="1:8">
      <c r="A1" s="5" t="s">
        <v>0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83911.02</v>
      </c>
      <c r="E3" s="10">
        <v>83488</v>
      </c>
      <c r="F3" s="12">
        <f t="shared" ref="F3:F16" si="0">D3-E3</f>
        <v>423.020000000004</v>
      </c>
      <c r="G3" s="13">
        <f t="shared" ref="G3:G16" si="1">(D3-E3)/E3</f>
        <v>0.00506683595247226</v>
      </c>
      <c r="H3" s="14"/>
    </row>
    <row r="4" ht="24" customHeight="1" spans="1:8">
      <c r="A4" s="10">
        <v>2</v>
      </c>
      <c r="B4" s="11"/>
      <c r="C4" s="10" t="s">
        <v>11</v>
      </c>
      <c r="D4" s="10">
        <v>72551.33</v>
      </c>
      <c r="E4" s="10">
        <v>68914.34</v>
      </c>
      <c r="F4" s="12">
        <f t="shared" si="0"/>
        <v>3636.99000000001</v>
      </c>
      <c r="G4" s="13">
        <f t="shared" si="1"/>
        <v>0.0527755181287379</v>
      </c>
      <c r="H4" s="15" t="s">
        <v>12</v>
      </c>
    </row>
    <row r="5" ht="24" customHeight="1" spans="1:10">
      <c r="A5" s="10">
        <v>3</v>
      </c>
      <c r="B5" s="11"/>
      <c r="C5" s="10" t="s">
        <v>13</v>
      </c>
      <c r="D5" s="10">
        <v>431256.52</v>
      </c>
      <c r="E5" s="10">
        <v>462406.82</v>
      </c>
      <c r="F5" s="12">
        <f t="shared" si="0"/>
        <v>-31150.3</v>
      </c>
      <c r="G5" s="13">
        <f t="shared" si="1"/>
        <v>-0.06736557216003</v>
      </c>
      <c r="H5" s="17" t="s">
        <v>14</v>
      </c>
      <c r="I5">
        <v>181718.58</v>
      </c>
      <c r="J5">
        <v>618135.27</v>
      </c>
    </row>
    <row r="6" ht="24" customHeight="1" spans="1:10">
      <c r="A6" s="10">
        <v>4</v>
      </c>
      <c r="B6" s="11"/>
      <c r="C6" s="10" t="s">
        <v>15</v>
      </c>
      <c r="D6" s="10">
        <v>30416.4</v>
      </c>
      <c r="E6" s="10">
        <v>35790</v>
      </c>
      <c r="F6" s="12">
        <f t="shared" si="0"/>
        <v>-5373.6</v>
      </c>
      <c r="G6" s="13">
        <f t="shared" si="1"/>
        <v>-0.150142497904443</v>
      </c>
      <c r="H6" s="17" t="s">
        <v>16</v>
      </c>
      <c r="I6" s="37">
        <v>548314.94</v>
      </c>
      <c r="J6">
        <v>111898.25</v>
      </c>
    </row>
    <row r="7" ht="24" customHeight="1" spans="1:10">
      <c r="A7" s="10">
        <v>5</v>
      </c>
      <c r="B7" s="11"/>
      <c r="C7" s="18" t="s">
        <v>17</v>
      </c>
      <c r="D7" s="19">
        <f>SUM(D3:D6)</f>
        <v>618135.27</v>
      </c>
      <c r="E7" s="19">
        <f>SUM(E3:E6)</f>
        <v>650599.16</v>
      </c>
      <c r="F7" s="12">
        <f t="shared" si="0"/>
        <v>-32463.89</v>
      </c>
      <c r="G7" s="13">
        <f t="shared" si="1"/>
        <v>-0.0498984505298163</v>
      </c>
      <c r="H7" s="43" t="s">
        <v>18</v>
      </c>
      <c r="I7">
        <f>SUM(I5:I6)</f>
        <v>730033.52</v>
      </c>
      <c r="J7">
        <f>SUM(J5:J6)</f>
        <v>730033.52</v>
      </c>
    </row>
    <row r="8" ht="39" customHeight="1" spans="1:11">
      <c r="A8" s="10">
        <v>6</v>
      </c>
      <c r="B8" s="11" t="s">
        <v>19</v>
      </c>
      <c r="C8" s="21" t="s">
        <v>20</v>
      </c>
      <c r="D8" s="21">
        <v>111898.25</v>
      </c>
      <c r="E8" s="21">
        <v>234350.75</v>
      </c>
      <c r="F8" s="12">
        <f t="shared" si="0"/>
        <v>-122452.5</v>
      </c>
      <c r="G8" s="13">
        <f t="shared" si="1"/>
        <v>-0.522518063202273</v>
      </c>
      <c r="H8" s="22" t="s">
        <v>21</v>
      </c>
      <c r="J8">
        <f>I7-J7</f>
        <v>0</v>
      </c>
      <c r="K8" t="s">
        <v>22</v>
      </c>
    </row>
    <row r="9" ht="24" customHeight="1" spans="1:11">
      <c r="A9" s="10">
        <v>7</v>
      </c>
      <c r="B9" s="11" t="s">
        <v>23</v>
      </c>
      <c r="C9" s="11"/>
      <c r="D9" s="23">
        <f>D7+D8</f>
        <v>730033.52</v>
      </c>
      <c r="E9" s="23">
        <f>E7+E8</f>
        <v>884949.91</v>
      </c>
      <c r="F9" s="12">
        <f t="shared" si="0"/>
        <v>-154916.39</v>
      </c>
      <c r="G9" s="13">
        <f t="shared" si="1"/>
        <v>-0.17505667637166</v>
      </c>
      <c r="H9" s="14"/>
      <c r="J9">
        <v>227.61</v>
      </c>
      <c r="K9" t="s">
        <v>24</v>
      </c>
    </row>
    <row r="10" ht="24" customHeight="1" spans="1:11">
      <c r="A10" s="10">
        <v>8</v>
      </c>
      <c r="B10" s="8" t="s">
        <v>25</v>
      </c>
      <c r="C10" s="8"/>
      <c r="D10" s="8">
        <v>149778.99</v>
      </c>
      <c r="E10" s="8">
        <v>175546.71</v>
      </c>
      <c r="F10" s="12">
        <f t="shared" si="0"/>
        <v>-25767.72</v>
      </c>
      <c r="G10" s="13">
        <f t="shared" si="1"/>
        <v>-0.146785547846496</v>
      </c>
      <c r="H10" s="45" t="s">
        <v>26</v>
      </c>
      <c r="J10">
        <v>1063.49</v>
      </c>
      <c r="K10" t="s">
        <v>27</v>
      </c>
    </row>
    <row r="11" ht="24" customHeight="1" spans="1:11">
      <c r="A11" s="10">
        <v>9</v>
      </c>
      <c r="B11" s="8" t="s">
        <v>28</v>
      </c>
      <c r="C11" s="8"/>
      <c r="D11" s="8">
        <v>7380</v>
      </c>
      <c r="E11" s="8">
        <f>1740+1140+6600</f>
        <v>9480</v>
      </c>
      <c r="F11" s="12">
        <f t="shared" si="0"/>
        <v>-2100</v>
      </c>
      <c r="G11" s="13">
        <f t="shared" si="1"/>
        <v>-0.221518987341772</v>
      </c>
      <c r="H11" s="44" t="s">
        <v>29</v>
      </c>
      <c r="J11" s="39">
        <f>SUM(J8:J10)</f>
        <v>1291.1</v>
      </c>
      <c r="K11" s="39"/>
    </row>
    <row r="12" ht="24" customHeight="1" spans="1:8">
      <c r="A12" s="10">
        <v>10</v>
      </c>
      <c r="B12" s="8" t="s">
        <v>30</v>
      </c>
      <c r="C12" s="8"/>
      <c r="D12" s="19">
        <f>SUM(D9:D11)</f>
        <v>887192.51</v>
      </c>
      <c r="E12" s="19">
        <f>SUM(E9:E11)</f>
        <v>1069976.62</v>
      </c>
      <c r="F12" s="12">
        <f t="shared" si="0"/>
        <v>-182784.11</v>
      </c>
      <c r="G12" s="13">
        <f t="shared" si="1"/>
        <v>-0.170830003743446</v>
      </c>
      <c r="H12" s="14"/>
    </row>
    <row r="13" ht="24" customHeight="1" spans="1:8">
      <c r="A13" s="10">
        <v>11</v>
      </c>
      <c r="B13" s="8" t="s">
        <v>31</v>
      </c>
      <c r="C13" s="8"/>
      <c r="D13" s="8">
        <f>116+36</f>
        <v>152</v>
      </c>
      <c r="E13" s="8">
        <f>114+90</f>
        <v>204</v>
      </c>
      <c r="F13" s="12">
        <f t="shared" si="0"/>
        <v>-52</v>
      </c>
      <c r="G13" s="13">
        <f t="shared" si="1"/>
        <v>-0.254901960784314</v>
      </c>
      <c r="H13" s="26" t="s">
        <v>32</v>
      </c>
    </row>
    <row r="14" ht="24" customHeight="1" spans="1:11">
      <c r="A14" s="10">
        <v>12</v>
      </c>
      <c r="B14" s="8" t="s">
        <v>33</v>
      </c>
      <c r="C14" s="8"/>
      <c r="D14" s="8">
        <v>715</v>
      </c>
      <c r="E14" s="8">
        <v>613</v>
      </c>
      <c r="F14" s="12">
        <f t="shared" si="0"/>
        <v>102</v>
      </c>
      <c r="G14" s="13">
        <f t="shared" si="1"/>
        <v>0.166394779771615</v>
      </c>
      <c r="H14" s="14" t="s">
        <v>34</v>
      </c>
      <c r="I14">
        <v>489363.142</v>
      </c>
      <c r="J14">
        <v>558974.732</v>
      </c>
      <c r="K14" t="s">
        <v>35</v>
      </c>
    </row>
    <row r="15" ht="24" customHeight="1" spans="1:11">
      <c r="A15" s="10">
        <v>13</v>
      </c>
      <c r="B15" s="8" t="s">
        <v>36</v>
      </c>
      <c r="C15" s="8"/>
      <c r="D15" s="27">
        <f>(D12)/10000/D14</f>
        <v>0.124082868531469</v>
      </c>
      <c r="E15" s="27">
        <f>(E12)/10000/E14</f>
        <v>0.174547572593801</v>
      </c>
      <c r="F15" s="12">
        <f t="shared" si="0"/>
        <v>-0.050464704062332</v>
      </c>
      <c r="G15" s="13">
        <f t="shared" si="1"/>
        <v>-0.289117192020602</v>
      </c>
      <c r="H15" s="28"/>
      <c r="I15">
        <v>181282.23</v>
      </c>
      <c r="J15">
        <v>111670.64</v>
      </c>
      <c r="K15" t="s">
        <v>37</v>
      </c>
    </row>
    <row r="16" ht="24" customHeight="1" spans="1:11">
      <c r="A16" s="10">
        <v>14</v>
      </c>
      <c r="B16" s="8" t="s">
        <v>38</v>
      </c>
      <c r="C16" s="8"/>
      <c r="D16" s="29">
        <f>D14/D13</f>
        <v>4.70394736842105</v>
      </c>
      <c r="E16" s="29">
        <f>E14/E13</f>
        <v>3.00490196078431</v>
      </c>
      <c r="F16" s="12">
        <f t="shared" si="0"/>
        <v>1.69904540763674</v>
      </c>
      <c r="G16" s="13">
        <f t="shared" si="1"/>
        <v>0.565424572851377</v>
      </c>
      <c r="H16" s="14"/>
      <c r="I16">
        <f>SUM(I14:I15)</f>
        <v>670645.372</v>
      </c>
      <c r="J16">
        <f>SUM(J14:J15)</f>
        <v>670645.372</v>
      </c>
      <c r="K16" t="s">
        <v>39</v>
      </c>
    </row>
    <row r="17" ht="20" customHeight="1" spans="1:8">
      <c r="A17" s="30"/>
      <c r="B17" s="31" t="s">
        <v>40</v>
      </c>
      <c r="C17" s="30"/>
      <c r="D17" s="30"/>
      <c r="F17" s="33"/>
      <c r="G17" s="33"/>
      <c r="H17" s="34">
        <v>45730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8">
      <c r="A20" s="30"/>
      <c r="B20" s="30"/>
      <c r="C20" s="30"/>
      <c r="D20" s="30"/>
      <c r="E20" s="33"/>
      <c r="F20" s="35"/>
      <c r="G20" s="35"/>
      <c r="H20" s="36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75" top="0.511805555555556" bottom="1" header="0.314583333333333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D1" workbookViewId="0">
      <selection activeCell="O7" sqref="O7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833333333333" style="3" customWidth="1"/>
    <col min="8" max="8" width="41.8" style="4" customWidth="1"/>
    <col min="9" max="9" width="12.6333333333333"/>
    <col min="10" max="10" width="13.75"/>
    <col min="11" max="11" width="12.6333333333333"/>
    <col min="14" max="15" width="9.38333333333333"/>
  </cols>
  <sheetData>
    <row r="1" ht="35" customHeight="1" spans="1:8">
      <c r="A1" s="5" t="s">
        <v>41</v>
      </c>
      <c r="B1" s="5"/>
      <c r="C1" s="5"/>
      <c r="D1" s="5"/>
      <c r="E1" s="6"/>
      <c r="F1" s="7"/>
      <c r="G1" s="7"/>
      <c r="H1" s="5"/>
    </row>
    <row r="2" ht="32" customHeight="1" spans="1:13">
      <c r="A2" s="8" t="s">
        <v>1</v>
      </c>
      <c r="B2" s="8" t="s">
        <v>2</v>
      </c>
      <c r="C2" s="8" t="s">
        <v>3</v>
      </c>
      <c r="D2" s="8" t="s">
        <v>42</v>
      </c>
      <c r="E2" s="8" t="s">
        <v>4</v>
      </c>
      <c r="F2" s="9" t="s">
        <v>6</v>
      </c>
      <c r="G2" s="9" t="s">
        <v>7</v>
      </c>
      <c r="H2" s="8" t="s">
        <v>43</v>
      </c>
      <c r="M2" t="s">
        <v>44</v>
      </c>
    </row>
    <row r="3" ht="24" customHeight="1" spans="1:13">
      <c r="A3" s="10">
        <v>1</v>
      </c>
      <c r="B3" s="11" t="s">
        <v>9</v>
      </c>
      <c r="C3" s="10" t="s">
        <v>10</v>
      </c>
      <c r="D3" s="10">
        <v>78786.24</v>
      </c>
      <c r="E3" s="10">
        <v>83911.02</v>
      </c>
      <c r="F3" s="12">
        <f t="shared" ref="F3:F16" si="0">D3-E3</f>
        <v>-5124.78</v>
      </c>
      <c r="G3" s="13">
        <f t="shared" ref="G3:G16" si="1">(D3-E3)/E3</f>
        <v>-0.0610739805093538</v>
      </c>
      <c r="H3" s="14" t="s">
        <v>45</v>
      </c>
      <c r="M3">
        <v>69588</v>
      </c>
    </row>
    <row r="4" ht="24" customHeight="1" spans="1:13">
      <c r="A4" s="10">
        <v>2</v>
      </c>
      <c r="B4" s="11"/>
      <c r="C4" s="10" t="s">
        <v>11</v>
      </c>
      <c r="D4" s="10">
        <v>69346.27</v>
      </c>
      <c r="E4" s="10">
        <v>72551.33</v>
      </c>
      <c r="F4" s="12">
        <f t="shared" si="0"/>
        <v>-3205.06</v>
      </c>
      <c r="G4" s="13">
        <f t="shared" si="1"/>
        <v>-0.044176447213304</v>
      </c>
      <c r="H4" s="15" t="s">
        <v>46</v>
      </c>
      <c r="M4">
        <v>67568.07</v>
      </c>
    </row>
    <row r="5" ht="24" customHeight="1" spans="1:13">
      <c r="A5" s="10">
        <v>3</v>
      </c>
      <c r="B5" s="11"/>
      <c r="C5" s="10" t="s">
        <v>13</v>
      </c>
      <c r="D5" s="10">
        <v>619327.93</v>
      </c>
      <c r="E5" s="10">
        <v>431256.52</v>
      </c>
      <c r="F5" s="12">
        <f t="shared" si="0"/>
        <v>188071.41</v>
      </c>
      <c r="G5" s="13">
        <f t="shared" si="1"/>
        <v>0.436101024049445</v>
      </c>
      <c r="H5" s="17" t="s">
        <v>47</v>
      </c>
      <c r="I5">
        <v>334943.34</v>
      </c>
      <c r="J5">
        <v>798401.57</v>
      </c>
      <c r="M5">
        <v>619327.93</v>
      </c>
    </row>
    <row r="6" ht="24" customHeight="1" spans="1:13">
      <c r="A6" s="10">
        <v>4</v>
      </c>
      <c r="B6" s="11"/>
      <c r="C6" s="10" t="s">
        <v>15</v>
      </c>
      <c r="D6" s="10">
        <v>42952.75</v>
      </c>
      <c r="E6" s="10">
        <v>30416.4</v>
      </c>
      <c r="F6" s="12">
        <f t="shared" si="0"/>
        <v>12536.35</v>
      </c>
      <c r="G6" s="13">
        <f t="shared" si="1"/>
        <v>0.41215758603911</v>
      </c>
      <c r="H6" s="17" t="s">
        <v>48</v>
      </c>
      <c r="I6" s="37">
        <v>578011.93</v>
      </c>
      <c r="J6">
        <v>114979.76</v>
      </c>
      <c r="M6">
        <v>41917.57</v>
      </c>
    </row>
    <row r="7" ht="24" customHeight="1" spans="1:15">
      <c r="A7" s="10">
        <v>5</v>
      </c>
      <c r="B7" s="11"/>
      <c r="C7" s="18" t="s">
        <v>17</v>
      </c>
      <c r="D7" s="19">
        <f>SUM(D3:D6)</f>
        <v>810413.19</v>
      </c>
      <c r="E7" s="19">
        <f>SUM(E3:E6)</f>
        <v>618135.27</v>
      </c>
      <c r="F7" s="12">
        <f t="shared" si="0"/>
        <v>192277.92</v>
      </c>
      <c r="G7" s="13">
        <f t="shared" si="1"/>
        <v>0.3110612342182</v>
      </c>
      <c r="H7" s="43" t="s">
        <v>18</v>
      </c>
      <c r="I7">
        <f>SUM(I5:I6)</f>
        <v>912955.27</v>
      </c>
      <c r="J7" s="38">
        <f>SUM(J5:J6)</f>
        <v>913381.33</v>
      </c>
      <c r="M7">
        <v>798401.57</v>
      </c>
      <c r="N7">
        <f>D7-M7</f>
        <v>12011.6200000001</v>
      </c>
      <c r="O7">
        <v>12011.6200000001</v>
      </c>
    </row>
    <row r="8" ht="39" customHeight="1" spans="1:13">
      <c r="A8" s="10">
        <v>6</v>
      </c>
      <c r="B8" s="11" t="s">
        <v>19</v>
      </c>
      <c r="C8" s="21" t="s">
        <v>20</v>
      </c>
      <c r="D8" s="21">
        <v>114979.76</v>
      </c>
      <c r="E8" s="21">
        <v>111898.25</v>
      </c>
      <c r="F8" s="12">
        <f t="shared" si="0"/>
        <v>3081.50999999999</v>
      </c>
      <c r="G8" s="13">
        <f t="shared" si="1"/>
        <v>0.0275385003786922</v>
      </c>
      <c r="H8" s="22" t="s">
        <v>49</v>
      </c>
      <c r="I8">
        <f>D9-I7</f>
        <v>12437.6800000001</v>
      </c>
      <c r="J8">
        <f>I7-J7</f>
        <v>-426.059999999939</v>
      </c>
      <c r="K8" t="s">
        <v>22</v>
      </c>
      <c r="M8">
        <v>114979.76</v>
      </c>
    </row>
    <row r="9" ht="24" customHeight="1" spans="1:13">
      <c r="A9" s="10">
        <v>7</v>
      </c>
      <c r="B9" s="11" t="s">
        <v>23</v>
      </c>
      <c r="C9" s="11"/>
      <c r="D9" s="23">
        <f>D7+D8</f>
        <v>925392.95</v>
      </c>
      <c r="E9" s="23">
        <f>E7+E8</f>
        <v>730033.52</v>
      </c>
      <c r="F9" s="12">
        <f t="shared" si="0"/>
        <v>195359.43</v>
      </c>
      <c r="G9" s="13">
        <f t="shared" si="1"/>
        <v>0.267603369774035</v>
      </c>
      <c r="H9" s="14"/>
      <c r="J9">
        <v>149.99</v>
      </c>
      <c r="K9" t="s">
        <v>24</v>
      </c>
      <c r="M9">
        <v>913381.33</v>
      </c>
    </row>
    <row r="10" ht="28" customHeight="1" spans="1:13">
      <c r="A10" s="10">
        <v>8</v>
      </c>
      <c r="B10" s="8" t="s">
        <v>25</v>
      </c>
      <c r="C10" s="8"/>
      <c r="D10" s="8">
        <v>177545.98</v>
      </c>
      <c r="E10" s="8">
        <v>149778.99</v>
      </c>
      <c r="F10" s="12">
        <f t="shared" si="0"/>
        <v>27766.99</v>
      </c>
      <c r="G10" s="13">
        <f t="shared" si="1"/>
        <v>0.185386415010543</v>
      </c>
      <c r="H10" s="24" t="s">
        <v>50</v>
      </c>
      <c r="J10">
        <v>426.06</v>
      </c>
      <c r="K10" t="s">
        <v>27</v>
      </c>
      <c r="M10">
        <v>177545.98</v>
      </c>
    </row>
    <row r="11" ht="24" customHeight="1" spans="1:13">
      <c r="A11" s="10">
        <v>9</v>
      </c>
      <c r="B11" s="8" t="s">
        <v>28</v>
      </c>
      <c r="C11" s="8"/>
      <c r="D11" s="8">
        <v>12960</v>
      </c>
      <c r="E11" s="8">
        <v>7380</v>
      </c>
      <c r="F11" s="12">
        <f t="shared" si="0"/>
        <v>5580</v>
      </c>
      <c r="G11" s="13">
        <f t="shared" si="1"/>
        <v>0.75609756097561</v>
      </c>
      <c r="H11" s="44" t="s">
        <v>51</v>
      </c>
      <c r="J11" s="39">
        <f>SUM(J8:J10)</f>
        <v>149.990000000061</v>
      </c>
      <c r="K11" s="39"/>
      <c r="M11">
        <v>12960</v>
      </c>
    </row>
    <row r="12" ht="24" customHeight="1" spans="1:13">
      <c r="A12" s="10">
        <v>10</v>
      </c>
      <c r="B12" s="8" t="s">
        <v>30</v>
      </c>
      <c r="C12" s="8"/>
      <c r="D12" s="19">
        <f>SUM(D9:D11)</f>
        <v>1115898.93</v>
      </c>
      <c r="E12" s="19">
        <f>SUM(E9:E11)</f>
        <v>887192.51</v>
      </c>
      <c r="F12" s="12">
        <f t="shared" si="0"/>
        <v>228706.42</v>
      </c>
      <c r="G12" s="13">
        <f t="shared" si="1"/>
        <v>0.257786689384923</v>
      </c>
      <c r="H12" s="14"/>
      <c r="M12">
        <v>1103887.31</v>
      </c>
    </row>
    <row r="13" ht="24" customHeight="1" spans="1:13">
      <c r="A13" s="10">
        <v>11</v>
      </c>
      <c r="B13" s="8" t="s">
        <v>31</v>
      </c>
      <c r="C13" s="8"/>
      <c r="D13" s="8">
        <f>160+42</f>
        <v>202</v>
      </c>
      <c r="E13" s="8">
        <f>116+36</f>
        <v>152</v>
      </c>
      <c r="F13" s="12">
        <f t="shared" si="0"/>
        <v>50</v>
      </c>
      <c r="G13" s="13">
        <f t="shared" si="1"/>
        <v>0.328947368421053</v>
      </c>
      <c r="H13" s="26" t="s">
        <v>52</v>
      </c>
      <c r="M13">
        <v>202</v>
      </c>
    </row>
    <row r="14" ht="24" customHeight="1" spans="1:13">
      <c r="A14" s="10">
        <v>12</v>
      </c>
      <c r="B14" s="8" t="s">
        <v>33</v>
      </c>
      <c r="C14" s="8"/>
      <c r="D14" s="8">
        <v>996</v>
      </c>
      <c r="E14" s="8">
        <v>715</v>
      </c>
      <c r="F14" s="12">
        <f t="shared" si="0"/>
        <v>281</v>
      </c>
      <c r="G14" s="13">
        <f t="shared" si="1"/>
        <v>0.393006993006993</v>
      </c>
      <c r="H14" s="14" t="s">
        <v>34</v>
      </c>
      <c r="I14">
        <v>519550.56</v>
      </c>
      <c r="J14">
        <v>739514.14</v>
      </c>
      <c r="K14" t="s">
        <v>35</v>
      </c>
      <c r="M14">
        <v>996</v>
      </c>
    </row>
    <row r="15" ht="24" customHeight="1" spans="1:13">
      <c r="A15" s="10">
        <v>13</v>
      </c>
      <c r="B15" s="8" t="s">
        <v>36</v>
      </c>
      <c r="C15" s="8"/>
      <c r="D15" s="27">
        <f>(D12)/10000/D14</f>
        <v>0.112038045180723</v>
      </c>
      <c r="E15" s="27">
        <f>(E12)/10000/E14</f>
        <v>0.124082868531469</v>
      </c>
      <c r="F15" s="12">
        <f t="shared" si="0"/>
        <v>-0.0120448233507456</v>
      </c>
      <c r="G15" s="13">
        <f t="shared" si="1"/>
        <v>-0.0970708002909439</v>
      </c>
      <c r="H15" s="28"/>
      <c r="I15">
        <v>334943.34</v>
      </c>
      <c r="J15">
        <v>114979.76</v>
      </c>
      <c r="K15" t="s">
        <v>37</v>
      </c>
      <c r="M15">
        <v>0.110832059236948</v>
      </c>
    </row>
    <row r="16" ht="24" customHeight="1" spans="1:13">
      <c r="A16" s="10">
        <v>14</v>
      </c>
      <c r="B16" s="8" t="s">
        <v>38</v>
      </c>
      <c r="C16" s="8"/>
      <c r="D16" s="29">
        <f>D14/D13</f>
        <v>4.93069306930693</v>
      </c>
      <c r="E16" s="29">
        <f>E14/E13</f>
        <v>4.70394736842105</v>
      </c>
      <c r="F16" s="12">
        <f t="shared" si="0"/>
        <v>0.226745700885878</v>
      </c>
      <c r="G16" s="13">
        <f t="shared" si="1"/>
        <v>0.0482032818666483</v>
      </c>
      <c r="H16" s="14"/>
      <c r="I16">
        <f>SUM(I14:I15)</f>
        <v>854493.9</v>
      </c>
      <c r="J16">
        <f>SUM(J14:J15)</f>
        <v>854493.9</v>
      </c>
      <c r="K16" t="s">
        <v>39</v>
      </c>
      <c r="M16">
        <v>4.93069306930693</v>
      </c>
    </row>
    <row r="17" ht="20" customHeight="1" spans="1:8">
      <c r="A17" s="30"/>
      <c r="B17" s="31" t="s">
        <v>40</v>
      </c>
      <c r="C17" s="30"/>
      <c r="D17" s="30">
        <v>798401.57</v>
      </c>
      <c r="E17" s="32">
        <f>D7-D17</f>
        <v>12011.6200000001</v>
      </c>
      <c r="F17" s="33"/>
      <c r="G17" s="33"/>
      <c r="H17" s="34">
        <v>45761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9">
      <c r="A20" s="30"/>
      <c r="B20" s="30"/>
      <c r="C20" s="30"/>
      <c r="D20" s="30"/>
      <c r="E20" s="33"/>
      <c r="F20" s="35"/>
      <c r="G20" s="35"/>
      <c r="H20" s="36"/>
      <c r="I20">
        <v>798401.57</v>
      </c>
    </row>
    <row r="21" spans="9:9">
      <c r="I21">
        <v>114979.76</v>
      </c>
    </row>
    <row r="22" spans="9:9">
      <c r="I22">
        <f>SUM(I20:I21)</f>
        <v>913381.33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833333333333" style="3" customWidth="1"/>
    <col min="8" max="8" width="41.8" style="4" customWidth="1"/>
    <col min="9" max="9" width="12.6333333333333"/>
    <col min="10" max="10" width="13.75"/>
    <col min="11" max="11" width="12.6333333333333"/>
  </cols>
  <sheetData>
    <row r="1" ht="35" customHeight="1" spans="1:8">
      <c r="A1" s="5" t="s">
        <v>53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54</v>
      </c>
      <c r="E2" s="8" t="s">
        <v>42</v>
      </c>
      <c r="F2" s="9" t="s">
        <v>6</v>
      </c>
      <c r="G2" s="9" t="s">
        <v>7</v>
      </c>
      <c r="H2" s="8" t="s">
        <v>55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127386.34</v>
      </c>
      <c r="E3" s="10">
        <v>78786.24</v>
      </c>
      <c r="F3" s="12">
        <f t="shared" ref="F3:F16" si="0">D3-E3</f>
        <v>48600.1</v>
      </c>
      <c r="G3" s="13">
        <f t="shared" ref="G3:G16" si="1">(D3-E3)/E3</f>
        <v>0.616860253770201</v>
      </c>
      <c r="H3" s="14" t="s">
        <v>45</v>
      </c>
    </row>
    <row r="4" ht="24" customHeight="1" spans="1:8">
      <c r="A4" s="10">
        <v>2</v>
      </c>
      <c r="B4" s="11"/>
      <c r="C4" s="10" t="s">
        <v>11</v>
      </c>
      <c r="D4" s="10"/>
      <c r="E4" s="10">
        <v>69346.27</v>
      </c>
      <c r="F4" s="12">
        <f t="shared" si="0"/>
        <v>-69346.27</v>
      </c>
      <c r="G4" s="13">
        <f t="shared" si="1"/>
        <v>-1</v>
      </c>
      <c r="H4" s="15"/>
    </row>
    <row r="5" ht="24" customHeight="1" spans="1:10">
      <c r="A5" s="10">
        <v>3</v>
      </c>
      <c r="B5" s="11"/>
      <c r="C5" s="10" t="s">
        <v>13</v>
      </c>
      <c r="D5" s="10">
        <v>678308.82</v>
      </c>
      <c r="E5" s="10">
        <v>619327.93</v>
      </c>
      <c r="F5" s="12">
        <f t="shared" si="0"/>
        <v>58980.8899999999</v>
      </c>
      <c r="G5" s="13">
        <f t="shared" si="1"/>
        <v>0.0952336995362051</v>
      </c>
      <c r="H5" s="17" t="s">
        <v>56</v>
      </c>
      <c r="I5">
        <v>467813.95</v>
      </c>
      <c r="J5">
        <v>846570.28</v>
      </c>
    </row>
    <row r="6" ht="24" customHeight="1" spans="1:10">
      <c r="A6" s="10">
        <v>4</v>
      </c>
      <c r="B6" s="11"/>
      <c r="C6" s="10" t="s">
        <v>15</v>
      </c>
      <c r="D6" s="10">
        <v>40875.12</v>
      </c>
      <c r="E6" s="10">
        <v>42952.75</v>
      </c>
      <c r="F6" s="12">
        <f t="shared" si="0"/>
        <v>-2077.63</v>
      </c>
      <c r="G6" s="13">
        <f t="shared" si="1"/>
        <v>-0.0483701276402558</v>
      </c>
      <c r="H6" s="17" t="s">
        <v>57</v>
      </c>
      <c r="I6" s="37">
        <v>529198.63</v>
      </c>
      <c r="J6">
        <v>151182.75</v>
      </c>
    </row>
    <row r="7" ht="24" customHeight="1" spans="1:10">
      <c r="A7" s="10">
        <v>5</v>
      </c>
      <c r="B7" s="11"/>
      <c r="C7" s="18" t="s">
        <v>17</v>
      </c>
      <c r="D7" s="19">
        <f>SUM(D3:D6)</f>
        <v>846570.28</v>
      </c>
      <c r="E7" s="19">
        <f>SUM(E3:E6)</f>
        <v>810413.19</v>
      </c>
      <c r="F7" s="12">
        <f t="shared" si="0"/>
        <v>36157.0899999999</v>
      </c>
      <c r="G7" s="13">
        <f t="shared" si="1"/>
        <v>0.0446156237906244</v>
      </c>
      <c r="H7" s="43" t="s">
        <v>58</v>
      </c>
      <c r="I7">
        <f>SUM(I5:I6)</f>
        <v>997012.58</v>
      </c>
      <c r="J7" s="38">
        <f>SUM(J5:J6)</f>
        <v>997753.03</v>
      </c>
    </row>
    <row r="8" ht="39" customHeight="1" spans="1:11">
      <c r="A8" s="10">
        <v>6</v>
      </c>
      <c r="B8" s="11" t="s">
        <v>19</v>
      </c>
      <c r="C8" s="21" t="s">
        <v>20</v>
      </c>
      <c r="D8" s="21">
        <v>150906.57</v>
      </c>
      <c r="E8" s="21">
        <v>114979.76</v>
      </c>
      <c r="F8" s="12">
        <f t="shared" si="0"/>
        <v>35926.81</v>
      </c>
      <c r="G8" s="13">
        <f t="shared" si="1"/>
        <v>0.312462036796737</v>
      </c>
      <c r="H8" s="22" t="s">
        <v>59</v>
      </c>
      <c r="I8">
        <f>D9-I7</f>
        <v>464.269999999786</v>
      </c>
      <c r="J8">
        <f>I7-J7</f>
        <v>-740.449999999953</v>
      </c>
      <c r="K8" t="s">
        <v>22</v>
      </c>
    </row>
    <row r="9" ht="24" customHeight="1" spans="1:11">
      <c r="A9" s="10">
        <v>7</v>
      </c>
      <c r="B9" s="11" t="s">
        <v>23</v>
      </c>
      <c r="C9" s="11"/>
      <c r="D9" s="23">
        <f>D7+D8</f>
        <v>997476.85</v>
      </c>
      <c r="E9" s="23">
        <f>E7+E8</f>
        <v>925392.95</v>
      </c>
      <c r="F9" s="12">
        <f t="shared" si="0"/>
        <v>72083.8999999998</v>
      </c>
      <c r="G9" s="13">
        <f t="shared" si="1"/>
        <v>0.0778954497113899</v>
      </c>
      <c r="H9" s="14"/>
      <c r="J9">
        <v>276.18</v>
      </c>
      <c r="K9" t="s">
        <v>24</v>
      </c>
    </row>
    <row r="10" ht="28" customHeight="1" spans="1:11">
      <c r="A10" s="10">
        <v>8</v>
      </c>
      <c r="B10" s="8" t="s">
        <v>25</v>
      </c>
      <c r="C10" s="8"/>
      <c r="D10" s="8">
        <v>190310.9026</v>
      </c>
      <c r="E10" s="8">
        <v>177545.98</v>
      </c>
      <c r="F10" s="12">
        <f t="shared" si="0"/>
        <v>12764.9226</v>
      </c>
      <c r="G10" s="13">
        <f t="shared" si="1"/>
        <v>0.0718964326874649</v>
      </c>
      <c r="H10" s="24" t="s">
        <v>60</v>
      </c>
      <c r="J10">
        <v>464.27</v>
      </c>
      <c r="K10" t="s">
        <v>27</v>
      </c>
    </row>
    <row r="11" ht="24" customHeight="1" spans="1:11">
      <c r="A11" s="10">
        <v>9</v>
      </c>
      <c r="B11" s="8" t="s">
        <v>28</v>
      </c>
      <c r="C11" s="8"/>
      <c r="D11" s="8">
        <v>12870</v>
      </c>
      <c r="E11" s="8">
        <v>12960</v>
      </c>
      <c r="F11" s="12">
        <f t="shared" si="0"/>
        <v>-90</v>
      </c>
      <c r="G11" s="13">
        <f t="shared" si="1"/>
        <v>-0.00694444444444444</v>
      </c>
      <c r="H11" s="24" t="s">
        <v>61</v>
      </c>
      <c r="J11" s="39">
        <f>SUM(J8:J10)</f>
        <v>4.65547600470018e-11</v>
      </c>
      <c r="K11" s="39"/>
    </row>
    <row r="12" ht="24" customHeight="1" spans="1:8">
      <c r="A12" s="10">
        <v>10</v>
      </c>
      <c r="B12" s="8" t="s">
        <v>30</v>
      </c>
      <c r="C12" s="8"/>
      <c r="D12" s="19">
        <f>SUM(D9:D11)</f>
        <v>1200657.7526</v>
      </c>
      <c r="E12" s="19">
        <f>SUM(E9:E11)</f>
        <v>1115898.93</v>
      </c>
      <c r="F12" s="12">
        <f t="shared" si="0"/>
        <v>84758.8225999996</v>
      </c>
      <c r="G12" s="13">
        <f t="shared" si="1"/>
        <v>0.0759556446568146</v>
      </c>
      <c r="H12" s="14"/>
    </row>
    <row r="13" ht="24" customHeight="1" spans="1:8">
      <c r="A13" s="10">
        <v>11</v>
      </c>
      <c r="B13" s="8" t="s">
        <v>31</v>
      </c>
      <c r="C13" s="8"/>
      <c r="D13" s="8">
        <v>194</v>
      </c>
      <c r="E13" s="8">
        <f>160+42</f>
        <v>202</v>
      </c>
      <c r="F13" s="12">
        <f t="shared" si="0"/>
        <v>-8</v>
      </c>
      <c r="G13" s="13">
        <f t="shared" si="1"/>
        <v>-0.0396039603960396</v>
      </c>
      <c r="H13" s="26" t="s">
        <v>62</v>
      </c>
    </row>
    <row r="14" ht="24" customHeight="1" spans="1:11">
      <c r="A14" s="10">
        <v>12</v>
      </c>
      <c r="B14" s="8" t="s">
        <v>33</v>
      </c>
      <c r="C14" s="8"/>
      <c r="D14" s="8">
        <v>775.85</v>
      </c>
      <c r="E14" s="8">
        <v>996</v>
      </c>
      <c r="F14" s="12">
        <f t="shared" si="0"/>
        <v>-220.15</v>
      </c>
      <c r="G14" s="13">
        <f t="shared" si="1"/>
        <v>-0.221034136546185</v>
      </c>
      <c r="H14" s="14" t="s">
        <v>34</v>
      </c>
      <c r="I14">
        <v>472933.17</v>
      </c>
      <c r="J14">
        <v>789840.55</v>
      </c>
      <c r="K14" t="s">
        <v>35</v>
      </c>
    </row>
    <row r="15" ht="24" customHeight="1" spans="1:11">
      <c r="A15" s="10">
        <v>13</v>
      </c>
      <c r="B15" s="8" t="s">
        <v>36</v>
      </c>
      <c r="C15" s="8"/>
      <c r="D15" s="27">
        <f>(D12)/10000/D14</f>
        <v>0.15475385095057</v>
      </c>
      <c r="E15" s="27">
        <f>(E12)/10000/E14</f>
        <v>0.112038045180723</v>
      </c>
      <c r="F15" s="12">
        <f t="shared" si="0"/>
        <v>0.0427158057698474</v>
      </c>
      <c r="G15" s="13">
        <f t="shared" si="1"/>
        <v>0.381261612525858</v>
      </c>
      <c r="H15" s="28"/>
      <c r="I15">
        <v>467813.95</v>
      </c>
      <c r="J15">
        <v>150906.57</v>
      </c>
      <c r="K15" t="s">
        <v>37</v>
      </c>
    </row>
    <row r="16" ht="24" customHeight="1" spans="1:11">
      <c r="A16" s="10">
        <v>14</v>
      </c>
      <c r="B16" s="8" t="s">
        <v>38</v>
      </c>
      <c r="C16" s="8"/>
      <c r="D16" s="29">
        <f>D14/D13</f>
        <v>3.99922680412371</v>
      </c>
      <c r="E16" s="29">
        <f>E14/E13</f>
        <v>4.93069306930693</v>
      </c>
      <c r="F16" s="12">
        <f t="shared" si="0"/>
        <v>-0.931466265183219</v>
      </c>
      <c r="G16" s="13">
        <f t="shared" si="1"/>
        <v>-0.188911832898605</v>
      </c>
      <c r="H16" s="14"/>
      <c r="I16">
        <f>SUM(I14:I15)</f>
        <v>940747.12</v>
      </c>
      <c r="J16">
        <f>SUM(J14:J15)</f>
        <v>940747.12</v>
      </c>
      <c r="K16" t="s">
        <v>39</v>
      </c>
    </row>
    <row r="17" ht="20" customHeight="1" spans="1:8">
      <c r="A17" s="30"/>
      <c r="B17" s="31" t="s">
        <v>40</v>
      </c>
      <c r="C17" s="30"/>
      <c r="D17" s="30"/>
      <c r="E17" s="32"/>
      <c r="F17" s="33"/>
      <c r="G17" s="33"/>
      <c r="H17" s="34">
        <v>45791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9">
      <c r="A20" s="30"/>
      <c r="B20" s="30"/>
      <c r="C20" s="30"/>
      <c r="D20" s="30"/>
      <c r="E20" s="33"/>
      <c r="F20" s="35"/>
      <c r="G20" s="35"/>
      <c r="H20" s="36"/>
      <c r="I20">
        <v>846570.28</v>
      </c>
    </row>
    <row r="21" spans="9:10">
      <c r="I21" s="41">
        <v>150906.57</v>
      </c>
      <c r="J21" t="s">
        <v>63</v>
      </c>
    </row>
    <row r="22" spans="9:9">
      <c r="I22">
        <f>SUM(I20:I21)</f>
        <v>997476.85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3" workbookViewId="0">
      <selection activeCell="I5" sqref="I5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833333333333" style="3" customWidth="1"/>
    <col min="8" max="8" width="41.8" style="4" customWidth="1"/>
    <col min="9" max="9" width="12.6333333333333"/>
    <col min="10" max="10" width="13.75"/>
    <col min="11" max="11" width="12.6333333333333"/>
  </cols>
  <sheetData>
    <row r="1" ht="35" customHeight="1" spans="1:8">
      <c r="A1" s="5" t="s">
        <v>64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65</v>
      </c>
      <c r="E2" s="8" t="s">
        <v>54</v>
      </c>
      <c r="F2" s="9" t="s">
        <v>6</v>
      </c>
      <c r="G2" s="9" t="s">
        <v>7</v>
      </c>
      <c r="H2" s="8" t="s">
        <v>66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127610.68</v>
      </c>
      <c r="E3" s="10">
        <v>127386.34</v>
      </c>
      <c r="F3" s="12">
        <f t="shared" ref="F3:F16" si="0">D3-E3</f>
        <v>224.339999999997</v>
      </c>
      <c r="G3" s="13">
        <f t="shared" ref="G3:G16" si="1">(D3-E3)/E3</f>
        <v>0.00176109934550279</v>
      </c>
      <c r="H3" s="14"/>
    </row>
    <row r="4" ht="24" customHeight="1" spans="1:8">
      <c r="A4" s="10">
        <v>2</v>
      </c>
      <c r="B4" s="11"/>
      <c r="C4" s="10" t="s">
        <v>11</v>
      </c>
      <c r="D4" s="10"/>
      <c r="E4" s="10"/>
      <c r="F4" s="12">
        <f t="shared" si="0"/>
        <v>0</v>
      </c>
      <c r="G4" s="13" t="e">
        <f t="shared" si="1"/>
        <v>#DIV/0!</v>
      </c>
      <c r="H4" s="15"/>
    </row>
    <row r="5" ht="24" customHeight="1" spans="1:10">
      <c r="A5" s="10">
        <v>3</v>
      </c>
      <c r="B5" s="11"/>
      <c r="C5" s="10" t="s">
        <v>13</v>
      </c>
      <c r="D5" s="10">
        <v>766763.51</v>
      </c>
      <c r="E5" s="10">
        <v>678308.82</v>
      </c>
      <c r="F5" s="12">
        <f t="shared" si="0"/>
        <v>88454.6900000001</v>
      </c>
      <c r="G5" s="13">
        <f t="shared" si="1"/>
        <v>0.130404746911591</v>
      </c>
      <c r="H5" s="17" t="s">
        <v>67</v>
      </c>
      <c r="I5">
        <v>423846.94</v>
      </c>
      <c r="J5">
        <v>932158.89</v>
      </c>
    </row>
    <row r="6" ht="24" customHeight="1" spans="1:10">
      <c r="A6" s="10">
        <v>4</v>
      </c>
      <c r="B6" s="11"/>
      <c r="C6" s="10" t="s">
        <v>15</v>
      </c>
      <c r="D6" s="10">
        <v>37784.7</v>
      </c>
      <c r="E6" s="10">
        <v>40875.12</v>
      </c>
      <c r="F6" s="12">
        <f t="shared" si="0"/>
        <v>-3090.42000000001</v>
      </c>
      <c r="G6" s="13">
        <f t="shared" si="1"/>
        <v>-0.0756063835408925</v>
      </c>
      <c r="H6" s="17" t="s">
        <v>68</v>
      </c>
      <c r="I6" s="37">
        <v>512607.84</v>
      </c>
      <c r="J6">
        <v>5213</v>
      </c>
    </row>
    <row r="7" ht="24" customHeight="1" spans="1:11">
      <c r="A7" s="10">
        <v>5</v>
      </c>
      <c r="B7" s="11"/>
      <c r="C7" s="18" t="s">
        <v>17</v>
      </c>
      <c r="D7" s="19">
        <f>SUM(D3:D6)</f>
        <v>932158.89</v>
      </c>
      <c r="E7" s="19">
        <f>SUM(E3:E6)</f>
        <v>846570.28</v>
      </c>
      <c r="F7" s="12">
        <f t="shared" si="0"/>
        <v>85588.61</v>
      </c>
      <c r="G7" s="13">
        <f t="shared" si="1"/>
        <v>0.101100418975256</v>
      </c>
      <c r="H7" s="43" t="s">
        <v>69</v>
      </c>
      <c r="I7">
        <f>SUM(I5:I6)</f>
        <v>936454.78</v>
      </c>
      <c r="J7" s="38">
        <f>SUM(J5:J6)</f>
        <v>937371.89</v>
      </c>
      <c r="K7">
        <v>937371.89</v>
      </c>
    </row>
    <row r="8" ht="39" customHeight="1" spans="1:11">
      <c r="A8" s="10">
        <v>6</v>
      </c>
      <c r="B8" s="11" t="s">
        <v>19</v>
      </c>
      <c r="C8" s="21" t="s">
        <v>20</v>
      </c>
      <c r="D8" s="21">
        <v>5213</v>
      </c>
      <c r="E8" s="21">
        <v>150906.57</v>
      </c>
      <c r="F8" s="12">
        <f t="shared" si="0"/>
        <v>-145693.57</v>
      </c>
      <c r="G8" s="13">
        <f t="shared" si="1"/>
        <v>-0.965455447035871</v>
      </c>
      <c r="H8" s="22" t="s">
        <v>70</v>
      </c>
      <c r="I8">
        <f>D9-I7</f>
        <v>917.10999999987</v>
      </c>
      <c r="J8">
        <f>I7-J7</f>
        <v>-917.109999999986</v>
      </c>
      <c r="K8" t="s">
        <v>22</v>
      </c>
    </row>
    <row r="9" ht="24" customHeight="1" spans="1:11">
      <c r="A9" s="10">
        <v>7</v>
      </c>
      <c r="B9" s="11" t="s">
        <v>23</v>
      </c>
      <c r="C9" s="11"/>
      <c r="D9" s="23">
        <f>D7+D8</f>
        <v>937371.89</v>
      </c>
      <c r="E9" s="23">
        <f>E7+E8</f>
        <v>997476.85</v>
      </c>
      <c r="F9" s="12">
        <f t="shared" si="0"/>
        <v>-60104.96</v>
      </c>
      <c r="G9" s="13">
        <f t="shared" si="1"/>
        <v>-0.0602569974430985</v>
      </c>
      <c r="H9" s="14"/>
      <c r="J9">
        <v>0</v>
      </c>
      <c r="K9" t="s">
        <v>24</v>
      </c>
    </row>
    <row r="10" ht="40" customHeight="1" spans="1:11">
      <c r="A10" s="10">
        <v>8</v>
      </c>
      <c r="B10" s="8" t="s">
        <v>25</v>
      </c>
      <c r="C10" s="8"/>
      <c r="D10" s="8">
        <v>223320.291</v>
      </c>
      <c r="E10" s="8">
        <v>190310.9026</v>
      </c>
      <c r="F10" s="12">
        <f t="shared" si="0"/>
        <v>33009.3884</v>
      </c>
      <c r="G10" s="13">
        <f t="shared" si="1"/>
        <v>0.173449802134457</v>
      </c>
      <c r="H10" s="24" t="s">
        <v>71</v>
      </c>
      <c r="J10">
        <v>917.109999999753</v>
      </c>
      <c r="K10" t="s">
        <v>27</v>
      </c>
    </row>
    <row r="11" ht="24" customHeight="1" spans="1:11">
      <c r="A11" s="10">
        <v>9</v>
      </c>
      <c r="B11" s="8" t="s">
        <v>28</v>
      </c>
      <c r="C11" s="8"/>
      <c r="D11" s="8">
        <v>21030</v>
      </c>
      <c r="E11" s="8">
        <v>12870</v>
      </c>
      <c r="F11" s="12">
        <f t="shared" si="0"/>
        <v>8160</v>
      </c>
      <c r="G11" s="13">
        <f t="shared" si="1"/>
        <v>0.634032634032634</v>
      </c>
      <c r="H11" s="24" t="s">
        <v>72</v>
      </c>
      <c r="J11" s="39">
        <f>SUM(J8:J10)</f>
        <v>-2.33058017329313e-10</v>
      </c>
      <c r="K11" s="39"/>
    </row>
    <row r="12" ht="24" customHeight="1" spans="1:8">
      <c r="A12" s="10">
        <v>10</v>
      </c>
      <c r="B12" s="8" t="s">
        <v>30</v>
      </c>
      <c r="C12" s="8"/>
      <c r="D12" s="19">
        <f>SUM(D9:D11)</f>
        <v>1181722.181</v>
      </c>
      <c r="E12" s="19">
        <f>SUM(E9:E11)</f>
        <v>1200657.7526</v>
      </c>
      <c r="F12" s="12">
        <f t="shared" si="0"/>
        <v>-18935.5715999999</v>
      </c>
      <c r="G12" s="13">
        <f t="shared" si="1"/>
        <v>-0.0157709984872836</v>
      </c>
      <c r="H12" s="14"/>
    </row>
    <row r="13" ht="24" customHeight="1" spans="1:8">
      <c r="A13" s="10">
        <v>11</v>
      </c>
      <c r="B13" s="8" t="s">
        <v>31</v>
      </c>
      <c r="C13" s="8"/>
      <c r="D13" s="8">
        <v>207</v>
      </c>
      <c r="E13" s="8">
        <v>194</v>
      </c>
      <c r="F13" s="12">
        <f t="shared" si="0"/>
        <v>13</v>
      </c>
      <c r="G13" s="13">
        <f t="shared" si="1"/>
        <v>0.0670103092783505</v>
      </c>
      <c r="H13" s="26" t="s">
        <v>73</v>
      </c>
    </row>
    <row r="14" ht="24" customHeight="1" spans="1:11">
      <c r="A14" s="10">
        <v>12</v>
      </c>
      <c r="B14" s="8" t="s">
        <v>33</v>
      </c>
      <c r="C14" s="8"/>
      <c r="D14" s="8">
        <v>1087.84</v>
      </c>
      <c r="E14" s="8">
        <v>775.85</v>
      </c>
      <c r="F14" s="12">
        <f t="shared" si="0"/>
        <v>311.99</v>
      </c>
      <c r="G14" s="13">
        <f t="shared" si="1"/>
        <v>0.402126699748663</v>
      </c>
      <c r="H14" s="14" t="s">
        <v>34</v>
      </c>
      <c r="I14">
        <v>455219.78</v>
      </c>
      <c r="J14">
        <v>873853.72</v>
      </c>
      <c r="K14" t="s">
        <v>35</v>
      </c>
    </row>
    <row r="15" ht="24" customHeight="1" spans="1:11">
      <c r="A15" s="10">
        <v>13</v>
      </c>
      <c r="B15" s="8" t="s">
        <v>36</v>
      </c>
      <c r="C15" s="8"/>
      <c r="D15" s="27">
        <f>(D12)/10000/D14</f>
        <v>0.108630146069275</v>
      </c>
      <c r="E15" s="27">
        <f>(E12)/10000/E14</f>
        <v>0.15475385095057</v>
      </c>
      <c r="F15" s="12">
        <f t="shared" si="0"/>
        <v>-0.0461237048812954</v>
      </c>
      <c r="G15" s="13">
        <f t="shared" si="1"/>
        <v>-0.298045603375826</v>
      </c>
      <c r="H15" s="28"/>
      <c r="I15">
        <v>423846.94</v>
      </c>
      <c r="J15">
        <v>5213</v>
      </c>
      <c r="K15" t="s">
        <v>37</v>
      </c>
    </row>
    <row r="16" ht="24" customHeight="1" spans="1:11">
      <c r="A16" s="10">
        <v>14</v>
      </c>
      <c r="B16" s="8" t="s">
        <v>38</v>
      </c>
      <c r="C16" s="8"/>
      <c r="D16" s="29">
        <f>D14/D13</f>
        <v>5.25526570048309</v>
      </c>
      <c r="E16" s="29">
        <f>E14/E13</f>
        <v>3.99922680412371</v>
      </c>
      <c r="F16" s="12">
        <f t="shared" si="0"/>
        <v>1.25603889635938</v>
      </c>
      <c r="G16" s="13">
        <f t="shared" si="1"/>
        <v>0.314070433580872</v>
      </c>
      <c r="H16" s="14"/>
      <c r="I16">
        <f>SUM(I14:I15)</f>
        <v>879066.72</v>
      </c>
      <c r="J16">
        <f>SUM(J14:J15)</f>
        <v>879066.72</v>
      </c>
      <c r="K16" t="s">
        <v>39</v>
      </c>
    </row>
    <row r="17" ht="20" customHeight="1" spans="1:11">
      <c r="A17" s="30"/>
      <c r="B17" s="31" t="s">
        <v>40</v>
      </c>
      <c r="C17" s="30"/>
      <c r="D17" s="30"/>
      <c r="E17" s="32"/>
      <c r="F17" s="33"/>
      <c r="G17" s="33"/>
      <c r="H17" s="34">
        <v>45824</v>
      </c>
      <c r="K17">
        <v>879066.72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11">
      <c r="A20" s="30"/>
      <c r="B20" s="30"/>
      <c r="C20" s="30"/>
      <c r="D20" s="30"/>
      <c r="E20" s="33"/>
      <c r="F20" s="35"/>
      <c r="G20" s="35"/>
      <c r="H20" s="36"/>
      <c r="I20">
        <v>929483.19</v>
      </c>
      <c r="K20">
        <v>932158.89</v>
      </c>
    </row>
    <row r="21" spans="9:11">
      <c r="I21" s="41">
        <v>5213</v>
      </c>
      <c r="J21" t="s">
        <v>63</v>
      </c>
      <c r="K21">
        <v>5213</v>
      </c>
    </row>
    <row r="22" spans="9:11">
      <c r="I22">
        <f>SUM(I20:I21)</f>
        <v>934696.19</v>
      </c>
      <c r="K22">
        <v>937371.89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opLeftCell="A3" workbookViewId="0">
      <selection activeCell="F17" sqref="F17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833333333333" style="3" customWidth="1"/>
    <col min="8" max="8" width="41.8" style="4" customWidth="1"/>
    <col min="9" max="9" width="12.6333333333333"/>
    <col min="10" max="10" width="13.75"/>
    <col min="11" max="11" width="12.6333333333333"/>
  </cols>
  <sheetData>
    <row r="1" ht="35" customHeight="1" spans="1:8">
      <c r="A1" s="5" t="s">
        <v>74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75</v>
      </c>
      <c r="E2" s="8" t="s">
        <v>65</v>
      </c>
      <c r="F2" s="9" t="s">
        <v>6</v>
      </c>
      <c r="G2" s="9" t="s">
        <v>7</v>
      </c>
      <c r="H2" s="8" t="s">
        <v>76</v>
      </c>
    </row>
    <row r="3" ht="24" customHeight="1" spans="1:15">
      <c r="A3" s="10">
        <v>1</v>
      </c>
      <c r="B3" s="11" t="s">
        <v>9</v>
      </c>
      <c r="C3" s="10" t="s">
        <v>10</v>
      </c>
      <c r="D3" s="10">
        <v>128094.9</v>
      </c>
      <c r="E3" s="10">
        <v>127610.68</v>
      </c>
      <c r="F3" s="12">
        <f t="shared" ref="F3:F16" si="0">D3-E3</f>
        <v>484.220000000001</v>
      </c>
      <c r="G3" s="13">
        <f t="shared" ref="G3:G16" si="1">(D3-E3)/E3</f>
        <v>0.00379450998928931</v>
      </c>
      <c r="H3" s="14"/>
      <c r="I3">
        <v>7.17</v>
      </c>
      <c r="M3">
        <v>128094.9</v>
      </c>
      <c r="O3">
        <v>7.14</v>
      </c>
    </row>
    <row r="4" ht="24" customHeight="1" spans="1:8">
      <c r="A4" s="10">
        <v>2</v>
      </c>
      <c r="B4" s="11"/>
      <c r="C4" s="10" t="s">
        <v>11</v>
      </c>
      <c r="D4" s="10"/>
      <c r="E4" s="10"/>
      <c r="F4" s="12">
        <f t="shared" si="0"/>
        <v>0</v>
      </c>
      <c r="G4" s="13" t="e">
        <f t="shared" si="1"/>
        <v>#DIV/0!</v>
      </c>
      <c r="H4" s="15"/>
    </row>
    <row r="5" ht="24" customHeight="1" spans="1:16">
      <c r="A5" s="10">
        <v>3</v>
      </c>
      <c r="B5" s="11"/>
      <c r="C5" s="10" t="s">
        <v>13</v>
      </c>
      <c r="D5" s="42">
        <v>798765.31</v>
      </c>
      <c r="E5" s="10">
        <v>766763.51</v>
      </c>
      <c r="F5" s="12">
        <f t="shared" si="0"/>
        <v>32001.8</v>
      </c>
      <c r="G5" s="13">
        <f t="shared" si="1"/>
        <v>0.0417362062521729</v>
      </c>
      <c r="H5" s="17" t="s">
        <v>77</v>
      </c>
      <c r="I5">
        <v>502058.15</v>
      </c>
      <c r="J5">
        <v>965688.73</v>
      </c>
      <c r="M5">
        <v>801249.66</v>
      </c>
      <c r="O5">
        <v>504542.5</v>
      </c>
      <c r="P5">
        <v>968173.08</v>
      </c>
    </row>
    <row r="6" ht="24" customHeight="1" spans="1:16">
      <c r="A6" s="10">
        <v>4</v>
      </c>
      <c r="B6" s="11"/>
      <c r="C6" s="10" t="s">
        <v>15</v>
      </c>
      <c r="D6" s="10">
        <v>38828.52</v>
      </c>
      <c r="E6" s="10">
        <v>37784.7</v>
      </c>
      <c r="F6" s="12">
        <f t="shared" si="0"/>
        <v>1043.82</v>
      </c>
      <c r="G6" s="13">
        <f t="shared" si="1"/>
        <v>0.0276254674511112</v>
      </c>
      <c r="H6" s="17" t="s">
        <v>78</v>
      </c>
      <c r="I6" s="37">
        <v>461118.98</v>
      </c>
      <c r="J6">
        <v>0</v>
      </c>
      <c r="M6">
        <v>38828.52</v>
      </c>
      <c r="O6">
        <v>461118.98</v>
      </c>
      <c r="P6">
        <v>0</v>
      </c>
    </row>
    <row r="7" ht="34" customHeight="1" spans="1:17">
      <c r="A7" s="10">
        <v>5</v>
      </c>
      <c r="B7" s="11"/>
      <c r="C7" s="18" t="s">
        <v>17</v>
      </c>
      <c r="D7" s="19">
        <f>SUM(D3:D6)</f>
        <v>965688.73</v>
      </c>
      <c r="E7" s="19">
        <f>SUM(E3:E6)</f>
        <v>932158.89</v>
      </c>
      <c r="F7" s="12">
        <f t="shared" si="0"/>
        <v>33529.8400000002</v>
      </c>
      <c r="G7" s="13">
        <f t="shared" si="1"/>
        <v>0.0359700908929809</v>
      </c>
      <c r="H7" s="20" t="s">
        <v>79</v>
      </c>
      <c r="I7">
        <f>SUM(I5:I6)</f>
        <v>963177.13</v>
      </c>
      <c r="J7" s="38">
        <f>SUM(J5:J6)</f>
        <v>965688.73</v>
      </c>
      <c r="K7">
        <v>968173.08</v>
      </c>
      <c r="M7">
        <v>968173.08</v>
      </c>
      <c r="N7" s="40">
        <f>M7-D7</f>
        <v>2484.34999999986</v>
      </c>
      <c r="O7">
        <v>965661.48</v>
      </c>
      <c r="P7">
        <v>968173.08</v>
      </c>
      <c r="Q7">
        <v>968173.08</v>
      </c>
    </row>
    <row r="8" ht="39" customHeight="1" spans="1:17">
      <c r="A8" s="10">
        <v>6</v>
      </c>
      <c r="B8" s="11" t="s">
        <v>19</v>
      </c>
      <c r="C8" s="21" t="s">
        <v>20</v>
      </c>
      <c r="D8" s="21">
        <v>0</v>
      </c>
      <c r="E8" s="21">
        <v>5213</v>
      </c>
      <c r="F8" s="12">
        <f t="shared" si="0"/>
        <v>-5213</v>
      </c>
      <c r="G8" s="13">
        <f t="shared" si="1"/>
        <v>-1</v>
      </c>
      <c r="H8" s="22" t="s">
        <v>80</v>
      </c>
      <c r="I8">
        <f>D9-I7</f>
        <v>2511.60000000009</v>
      </c>
      <c r="J8">
        <f>I7-J7</f>
        <v>-2511.59999999998</v>
      </c>
      <c r="K8" t="s">
        <v>22</v>
      </c>
      <c r="M8">
        <v>0</v>
      </c>
      <c r="O8">
        <v>2511.59999999986</v>
      </c>
      <c r="P8">
        <v>-2511.59999999986</v>
      </c>
      <c r="Q8" t="s">
        <v>22</v>
      </c>
    </row>
    <row r="9" ht="24" customHeight="1" spans="1:17">
      <c r="A9" s="10">
        <v>7</v>
      </c>
      <c r="B9" s="11" t="s">
        <v>23</v>
      </c>
      <c r="C9" s="11"/>
      <c r="D9" s="23">
        <f>D7+D8</f>
        <v>965688.73</v>
      </c>
      <c r="E9" s="23">
        <f>E7+E8</f>
        <v>937371.89</v>
      </c>
      <c r="F9" s="12">
        <f t="shared" si="0"/>
        <v>28316.8400000002</v>
      </c>
      <c r="G9" s="13">
        <f t="shared" si="1"/>
        <v>0.0302087573801687</v>
      </c>
      <c r="H9" s="14"/>
      <c r="J9">
        <v>0</v>
      </c>
      <c r="K9" t="s">
        <v>24</v>
      </c>
      <c r="M9">
        <v>968173.08</v>
      </c>
      <c r="P9">
        <v>0</v>
      </c>
      <c r="Q9" t="s">
        <v>24</v>
      </c>
    </row>
    <row r="10" ht="40" customHeight="1" spans="1:17">
      <c r="A10" s="10">
        <v>8</v>
      </c>
      <c r="B10" s="8" t="s">
        <v>25</v>
      </c>
      <c r="C10" s="8"/>
      <c r="D10" s="8">
        <v>245901.773</v>
      </c>
      <c r="E10" s="8">
        <v>223320.291</v>
      </c>
      <c r="F10" s="12">
        <f t="shared" si="0"/>
        <v>22581.482</v>
      </c>
      <c r="G10" s="13">
        <f t="shared" si="1"/>
        <v>0.101117018515796</v>
      </c>
      <c r="H10" s="24" t="s">
        <v>81</v>
      </c>
      <c r="J10">
        <v>2511.6</v>
      </c>
      <c r="K10" t="s">
        <v>27</v>
      </c>
      <c r="M10">
        <v>245901.773</v>
      </c>
      <c r="P10">
        <v>2511.6</v>
      </c>
      <c r="Q10" t="s">
        <v>27</v>
      </c>
    </row>
    <row r="11" ht="24" customHeight="1" spans="1:16">
      <c r="A11" s="10">
        <v>9</v>
      </c>
      <c r="B11" s="8" t="s">
        <v>28</v>
      </c>
      <c r="C11" s="8"/>
      <c r="D11" s="8">
        <v>20730</v>
      </c>
      <c r="E11" s="8">
        <v>21030</v>
      </c>
      <c r="F11" s="12">
        <f t="shared" si="0"/>
        <v>-300</v>
      </c>
      <c r="G11" s="13">
        <f t="shared" si="1"/>
        <v>-0.014265335235378</v>
      </c>
      <c r="H11" s="24" t="s">
        <v>82</v>
      </c>
      <c r="J11" s="39">
        <f>SUM(J8:J10)</f>
        <v>2.31921148952097e-11</v>
      </c>
      <c r="K11" s="39"/>
      <c r="M11">
        <v>20730</v>
      </c>
      <c r="P11">
        <v>1.39607436722144e-10</v>
      </c>
    </row>
    <row r="12" ht="24" customHeight="1" spans="1:13">
      <c r="A12" s="10">
        <v>10</v>
      </c>
      <c r="B12" s="8" t="s">
        <v>30</v>
      </c>
      <c r="C12" s="8"/>
      <c r="D12" s="19">
        <f>SUM(D9:D11)</f>
        <v>1232320.503</v>
      </c>
      <c r="E12" s="19">
        <f>SUM(E9:E11)</f>
        <v>1181722.181</v>
      </c>
      <c r="F12" s="12">
        <f t="shared" si="0"/>
        <v>50598.3220000002</v>
      </c>
      <c r="G12" s="13">
        <f t="shared" si="1"/>
        <v>0.0428174428926964</v>
      </c>
      <c r="H12" s="14"/>
      <c r="M12">
        <v>1234804.853</v>
      </c>
    </row>
    <row r="13" ht="24" customHeight="1" spans="1:13">
      <c r="A13" s="10">
        <v>11</v>
      </c>
      <c r="B13" s="8" t="s">
        <v>31</v>
      </c>
      <c r="C13" s="8"/>
      <c r="D13" s="8">
        <v>208</v>
      </c>
      <c r="E13" s="8">
        <v>207</v>
      </c>
      <c r="F13" s="12">
        <f t="shared" si="0"/>
        <v>1</v>
      </c>
      <c r="G13" s="13">
        <f t="shared" si="1"/>
        <v>0.00483091787439614</v>
      </c>
      <c r="H13" s="26" t="s">
        <v>83</v>
      </c>
      <c r="M13">
        <v>208</v>
      </c>
    </row>
    <row r="14" ht="24" customHeight="1" spans="1:17">
      <c r="A14" s="10">
        <v>12</v>
      </c>
      <c r="B14" s="8" t="s">
        <v>33</v>
      </c>
      <c r="C14" s="8"/>
      <c r="D14" s="8">
        <v>932</v>
      </c>
      <c r="E14" s="8">
        <v>1087.84</v>
      </c>
      <c r="F14" s="12">
        <f t="shared" si="0"/>
        <v>-155.84</v>
      </c>
      <c r="G14" s="13">
        <f t="shared" si="1"/>
        <v>-0.143256361229593</v>
      </c>
      <c r="H14" s="14" t="s">
        <v>34</v>
      </c>
      <c r="I14">
        <v>404886.16</v>
      </c>
      <c r="J14">
        <v>906944.31</v>
      </c>
      <c r="K14" t="s">
        <v>35</v>
      </c>
      <c r="M14">
        <v>932</v>
      </c>
      <c r="O14">
        <v>404886.16</v>
      </c>
      <c r="P14">
        <v>909428.66</v>
      </c>
      <c r="Q14" t="s">
        <v>35</v>
      </c>
    </row>
    <row r="15" ht="24" customHeight="1" spans="1:17">
      <c r="A15" s="10">
        <v>13</v>
      </c>
      <c r="B15" s="8" t="s">
        <v>36</v>
      </c>
      <c r="C15" s="8"/>
      <c r="D15" s="27">
        <f>(D12)/10000/D14</f>
        <v>0.132223229935622</v>
      </c>
      <c r="E15" s="27">
        <f>(E12)/10000/E14</f>
        <v>0.108630146069275</v>
      </c>
      <c r="F15" s="12">
        <f t="shared" si="0"/>
        <v>0.0235930838663474</v>
      </c>
      <c r="G15" s="13">
        <f t="shared" si="1"/>
        <v>0.217187260811578</v>
      </c>
      <c r="H15" s="28"/>
      <c r="I15" s="40">
        <v>502058.15</v>
      </c>
      <c r="J15">
        <v>0</v>
      </c>
      <c r="K15" t="s">
        <v>37</v>
      </c>
      <c r="M15">
        <v>0.132489791094421</v>
      </c>
      <c r="O15">
        <v>504542.5</v>
      </c>
      <c r="P15">
        <v>0</v>
      </c>
      <c r="Q15" t="s">
        <v>37</v>
      </c>
    </row>
    <row r="16" ht="24" customHeight="1" spans="1:17">
      <c r="A16" s="10">
        <v>14</v>
      </c>
      <c r="B16" s="8" t="s">
        <v>38</v>
      </c>
      <c r="C16" s="8"/>
      <c r="D16" s="29">
        <f>D14/D13</f>
        <v>4.48076923076923</v>
      </c>
      <c r="E16" s="29">
        <f>E14/E13</f>
        <v>5.25526570048309</v>
      </c>
      <c r="F16" s="12">
        <f t="shared" si="0"/>
        <v>-0.774496469713861</v>
      </c>
      <c r="G16" s="13">
        <f t="shared" si="1"/>
        <v>-0.147375321031373</v>
      </c>
      <c r="H16" s="14"/>
      <c r="I16">
        <f>SUM(I14:I15)</f>
        <v>906944.31</v>
      </c>
      <c r="J16">
        <f>SUM(J14:J15)</f>
        <v>906944.31</v>
      </c>
      <c r="K16" t="s">
        <v>39</v>
      </c>
      <c r="M16">
        <v>4.48076923076923</v>
      </c>
      <c r="O16">
        <v>909428.66</v>
      </c>
      <c r="P16">
        <v>909428.66</v>
      </c>
      <c r="Q16" t="s">
        <v>39</v>
      </c>
    </row>
    <row r="17" ht="20" customHeight="1" spans="1:17">
      <c r="A17" s="30"/>
      <c r="B17" s="31" t="s">
        <v>40</v>
      </c>
      <c r="C17" s="30"/>
      <c r="D17" s="30"/>
      <c r="E17" s="32"/>
      <c r="F17" s="33"/>
      <c r="G17" s="33"/>
      <c r="H17" s="34">
        <v>45855</v>
      </c>
      <c r="K17">
        <v>909428.66</v>
      </c>
      <c r="Q17">
        <v>909428.66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11">
      <c r="A20" s="30"/>
      <c r="B20" s="30"/>
      <c r="C20" s="30"/>
      <c r="D20" s="30"/>
      <c r="E20" s="33"/>
      <c r="F20" s="35"/>
      <c r="G20" s="35"/>
      <c r="H20" s="36"/>
      <c r="I20">
        <v>968173.08</v>
      </c>
      <c r="K20">
        <v>909428.66</v>
      </c>
    </row>
    <row r="21" spans="9:11">
      <c r="I21" s="41">
        <v>0</v>
      </c>
      <c r="J21" t="s">
        <v>63</v>
      </c>
      <c r="K21">
        <v>0</v>
      </c>
    </row>
    <row r="22" spans="9:11">
      <c r="I22">
        <f>SUM(I20:I21)</f>
        <v>968173.08</v>
      </c>
      <c r="K22">
        <v>937371.89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B2" workbookViewId="0">
      <selection activeCell="H5" sqref="H5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833333333333" style="3" customWidth="1"/>
    <col min="8" max="8" width="41.8" style="4" customWidth="1"/>
    <col min="9" max="9" width="12.6333333333333"/>
    <col min="10" max="10" width="13.75"/>
    <col min="11" max="11" width="12.6333333333333"/>
  </cols>
  <sheetData>
    <row r="1" ht="35" customHeight="1" spans="1:8">
      <c r="A1" s="5" t="s">
        <v>84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85</v>
      </c>
      <c r="E2" s="8" t="s">
        <v>75</v>
      </c>
      <c r="F2" s="9" t="s">
        <v>6</v>
      </c>
      <c r="G2" s="9" t="s">
        <v>7</v>
      </c>
      <c r="H2" s="8" t="s">
        <v>86</v>
      </c>
    </row>
    <row r="3" ht="24" customHeight="1" spans="1:9">
      <c r="A3" s="10">
        <v>1</v>
      </c>
      <c r="B3" s="11" t="s">
        <v>9</v>
      </c>
      <c r="C3" s="10" t="s">
        <v>10</v>
      </c>
      <c r="D3" s="10">
        <v>125700.25</v>
      </c>
      <c r="E3" s="10">
        <v>128094.9</v>
      </c>
      <c r="F3" s="12">
        <f t="shared" ref="F3:F16" si="0">D3-E3</f>
        <v>-2394.64999999999</v>
      </c>
      <c r="G3" s="13">
        <f t="shared" ref="G3:G16" si="1">(D3-E3)/E3</f>
        <v>-0.0186943430222436</v>
      </c>
      <c r="H3" s="14"/>
      <c r="I3">
        <v>8.12</v>
      </c>
    </row>
    <row r="4" ht="24" customHeight="1" spans="1:8">
      <c r="A4" s="10">
        <v>2</v>
      </c>
      <c r="B4" s="11"/>
      <c r="C4" s="10" t="s">
        <v>11</v>
      </c>
      <c r="D4" s="10"/>
      <c r="E4" s="10"/>
      <c r="F4" s="12">
        <f t="shared" si="0"/>
        <v>0</v>
      </c>
      <c r="G4" s="13" t="e">
        <f t="shared" si="1"/>
        <v>#DIV/0!</v>
      </c>
      <c r="H4" s="15"/>
    </row>
    <row r="5" ht="24" customHeight="1" spans="1:10">
      <c r="A5" s="10">
        <v>3</v>
      </c>
      <c r="B5" s="11"/>
      <c r="C5" s="10" t="s">
        <v>13</v>
      </c>
      <c r="D5" s="42">
        <v>682972.09</v>
      </c>
      <c r="E5" s="42">
        <v>798765.31</v>
      </c>
      <c r="F5" s="12">
        <f t="shared" si="0"/>
        <v>-115793.22</v>
      </c>
      <c r="G5" s="13">
        <f t="shared" si="1"/>
        <v>-0.144965258944458</v>
      </c>
      <c r="H5" s="16" t="s">
        <v>87</v>
      </c>
      <c r="I5">
        <v>402598.89</v>
      </c>
      <c r="J5">
        <v>851149.43</v>
      </c>
    </row>
    <row r="6" ht="24" customHeight="1" spans="1:10">
      <c r="A6" s="10">
        <v>4</v>
      </c>
      <c r="B6" s="11"/>
      <c r="C6" s="10" t="s">
        <v>15</v>
      </c>
      <c r="D6" s="10">
        <v>42477.09</v>
      </c>
      <c r="E6" s="10">
        <v>38828.52</v>
      </c>
      <c r="F6" s="12">
        <f t="shared" si="0"/>
        <v>3648.57</v>
      </c>
      <c r="G6" s="13">
        <f t="shared" si="1"/>
        <v>0.093966239248882</v>
      </c>
      <c r="H6" s="17" t="s">
        <v>88</v>
      </c>
      <c r="I6" s="37">
        <v>445400.7</v>
      </c>
      <c r="J6">
        <v>0</v>
      </c>
    </row>
    <row r="7" ht="34" customHeight="1" spans="1:10">
      <c r="A7" s="10">
        <v>5</v>
      </c>
      <c r="B7" s="11"/>
      <c r="C7" s="18" t="s">
        <v>17</v>
      </c>
      <c r="D7" s="19">
        <f>SUM(D3:D6)</f>
        <v>851149.43</v>
      </c>
      <c r="E7" s="19">
        <f>SUM(E3:E6)</f>
        <v>965688.73</v>
      </c>
      <c r="F7" s="12">
        <f t="shared" si="0"/>
        <v>-114539.3</v>
      </c>
      <c r="G7" s="13">
        <f t="shared" si="1"/>
        <v>-0.118608922773698</v>
      </c>
      <c r="H7" s="20" t="s">
        <v>89</v>
      </c>
      <c r="I7">
        <f>SUM(I5:I6)</f>
        <v>847999.59</v>
      </c>
      <c r="J7" s="38">
        <f>SUM(J5:J6)</f>
        <v>851149.43</v>
      </c>
    </row>
    <row r="8" ht="39" customHeight="1" spans="1:11">
      <c r="A8" s="10">
        <v>6</v>
      </c>
      <c r="B8" s="11" t="s">
        <v>19</v>
      </c>
      <c r="C8" s="21" t="s">
        <v>20</v>
      </c>
      <c r="D8" s="21">
        <v>0</v>
      </c>
      <c r="E8" s="21">
        <v>0</v>
      </c>
      <c r="F8" s="12">
        <f t="shared" si="0"/>
        <v>0</v>
      </c>
      <c r="G8" s="13" t="e">
        <f t="shared" si="1"/>
        <v>#DIV/0!</v>
      </c>
      <c r="H8" s="22" t="s">
        <v>80</v>
      </c>
      <c r="I8">
        <f>D9-I7</f>
        <v>3149.83999999985</v>
      </c>
      <c r="J8">
        <f>I7-J7</f>
        <v>-3149.83999999997</v>
      </c>
      <c r="K8" t="s">
        <v>22</v>
      </c>
    </row>
    <row r="9" ht="24" customHeight="1" spans="1:11">
      <c r="A9" s="10">
        <v>7</v>
      </c>
      <c r="B9" s="11" t="s">
        <v>23</v>
      </c>
      <c r="C9" s="11"/>
      <c r="D9" s="23">
        <f>D7+D8</f>
        <v>851149.43</v>
      </c>
      <c r="E9" s="23">
        <f>E7+E8</f>
        <v>965688.73</v>
      </c>
      <c r="F9" s="12">
        <f t="shared" si="0"/>
        <v>-114539.3</v>
      </c>
      <c r="G9" s="13">
        <f t="shared" si="1"/>
        <v>-0.118608922773698</v>
      </c>
      <c r="H9" s="14"/>
      <c r="J9">
        <v>0</v>
      </c>
      <c r="K9" t="s">
        <v>24</v>
      </c>
    </row>
    <row r="10" ht="40" customHeight="1" spans="1:11">
      <c r="A10" s="10">
        <v>8</v>
      </c>
      <c r="B10" s="8" t="s">
        <v>25</v>
      </c>
      <c r="C10" s="8"/>
      <c r="D10" s="8">
        <v>198207.823</v>
      </c>
      <c r="E10" s="8">
        <v>245901.773</v>
      </c>
      <c r="F10" s="12">
        <f t="shared" si="0"/>
        <v>-47693.95</v>
      </c>
      <c r="G10" s="13">
        <f t="shared" si="1"/>
        <v>-0.193955291245501</v>
      </c>
      <c r="H10" s="24" t="s">
        <v>90</v>
      </c>
      <c r="J10">
        <v>3149.84</v>
      </c>
      <c r="K10" t="s">
        <v>27</v>
      </c>
    </row>
    <row r="11" ht="24" customHeight="1" spans="1:11">
      <c r="A11" s="10">
        <v>9</v>
      </c>
      <c r="B11" s="8" t="s">
        <v>28</v>
      </c>
      <c r="C11" s="8"/>
      <c r="D11" s="8">
        <v>13050</v>
      </c>
      <c r="E11" s="8">
        <v>20730</v>
      </c>
      <c r="F11" s="12">
        <f t="shared" si="0"/>
        <v>-7680</v>
      </c>
      <c r="G11" s="13">
        <f t="shared" si="1"/>
        <v>-0.370477568740955</v>
      </c>
      <c r="H11" s="24" t="s">
        <v>91</v>
      </c>
      <c r="J11" s="39">
        <f>SUM(J8:J10)</f>
        <v>3.27418092638254e-11</v>
      </c>
      <c r="K11" s="39"/>
    </row>
    <row r="12" ht="24" customHeight="1" spans="1:8">
      <c r="A12" s="10">
        <v>10</v>
      </c>
      <c r="B12" s="8" t="s">
        <v>30</v>
      </c>
      <c r="C12" s="8"/>
      <c r="D12" s="19">
        <f>SUM(D9:D11)</f>
        <v>1062407.253</v>
      </c>
      <c r="E12" s="19">
        <f>SUM(E9:E11)</f>
        <v>1232320.503</v>
      </c>
      <c r="F12" s="12">
        <f t="shared" si="0"/>
        <v>-169913.25</v>
      </c>
      <c r="G12" s="13">
        <f t="shared" si="1"/>
        <v>-0.137880729555629</v>
      </c>
      <c r="H12" s="14"/>
    </row>
    <row r="13" ht="24" customHeight="1" spans="1:8">
      <c r="A13" s="10">
        <v>11</v>
      </c>
      <c r="B13" s="8" t="s">
        <v>31</v>
      </c>
      <c r="C13" s="8"/>
      <c r="D13" s="8">
        <v>156</v>
      </c>
      <c r="E13" s="8">
        <v>208</v>
      </c>
      <c r="F13" s="12">
        <f t="shared" si="0"/>
        <v>-52</v>
      </c>
      <c r="G13" s="13">
        <f t="shared" si="1"/>
        <v>-0.25</v>
      </c>
      <c r="H13" s="26" t="s">
        <v>83</v>
      </c>
    </row>
    <row r="14" ht="24" customHeight="1" spans="1:11">
      <c r="A14" s="10">
        <v>12</v>
      </c>
      <c r="B14" s="8" t="s">
        <v>33</v>
      </c>
      <c r="C14" s="8"/>
      <c r="D14" s="8">
        <v>801.09</v>
      </c>
      <c r="E14" s="8">
        <v>932</v>
      </c>
      <c r="F14" s="12">
        <f t="shared" si="0"/>
        <v>-130.91</v>
      </c>
      <c r="G14" s="13">
        <f t="shared" si="1"/>
        <v>-0.140461373390558</v>
      </c>
      <c r="H14" s="14" t="s">
        <v>34</v>
      </c>
      <c r="I14">
        <v>391728.31</v>
      </c>
      <c r="J14">
        <v>794327.2</v>
      </c>
      <c r="K14" t="s">
        <v>35</v>
      </c>
    </row>
    <row r="15" ht="24" customHeight="1" spans="1:11">
      <c r="A15" s="10">
        <v>13</v>
      </c>
      <c r="B15" s="8" t="s">
        <v>36</v>
      </c>
      <c r="C15" s="8"/>
      <c r="D15" s="27">
        <f>(D12)/10000/D14</f>
        <v>0.132620211586713</v>
      </c>
      <c r="E15" s="27">
        <f>(E12)/10000/E14</f>
        <v>0.132223229935622</v>
      </c>
      <c r="F15" s="12">
        <f t="shared" si="0"/>
        <v>0.000396981651090783</v>
      </c>
      <c r="G15" s="13">
        <f t="shared" si="1"/>
        <v>0.00300235935307334</v>
      </c>
      <c r="H15" s="28"/>
      <c r="I15" s="40">
        <v>402598.89</v>
      </c>
      <c r="J15">
        <v>0</v>
      </c>
      <c r="K15" t="s">
        <v>37</v>
      </c>
    </row>
    <row r="16" ht="24" customHeight="1" spans="1:11">
      <c r="A16" s="10">
        <v>14</v>
      </c>
      <c r="B16" s="8" t="s">
        <v>38</v>
      </c>
      <c r="C16" s="8"/>
      <c r="D16" s="29">
        <f>D14/D13</f>
        <v>5.13519230769231</v>
      </c>
      <c r="E16" s="29">
        <f>E14/E13</f>
        <v>4.48076923076923</v>
      </c>
      <c r="F16" s="12">
        <f t="shared" si="0"/>
        <v>0.654423076923077</v>
      </c>
      <c r="G16" s="13">
        <f t="shared" si="1"/>
        <v>0.146051502145923</v>
      </c>
      <c r="H16" s="14"/>
      <c r="I16">
        <f>SUM(I14:I15)</f>
        <v>794327.2</v>
      </c>
      <c r="J16">
        <f>SUM(J14:J15)</f>
        <v>794327.2</v>
      </c>
      <c r="K16" t="s">
        <v>39</v>
      </c>
    </row>
    <row r="17" ht="20" customHeight="1" spans="1:8">
      <c r="A17" s="30"/>
      <c r="B17" s="31" t="s">
        <v>40</v>
      </c>
      <c r="C17" s="30"/>
      <c r="D17" s="30"/>
      <c r="E17" s="32"/>
      <c r="F17" s="33"/>
      <c r="G17" s="33"/>
      <c r="H17" s="34">
        <v>45881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11">
      <c r="A20" s="30"/>
      <c r="B20" s="30"/>
      <c r="C20" s="30"/>
      <c r="D20" s="30"/>
      <c r="E20" s="33"/>
      <c r="F20" s="35"/>
      <c r="G20" s="35"/>
      <c r="H20" s="36"/>
      <c r="I20">
        <v>851149.43</v>
      </c>
      <c r="K20">
        <v>794327.2</v>
      </c>
    </row>
    <row r="21" spans="9:11">
      <c r="I21" s="41">
        <v>0</v>
      </c>
      <c r="J21" t="s">
        <v>63</v>
      </c>
      <c r="K21">
        <v>0</v>
      </c>
    </row>
    <row r="23" spans="9:11">
      <c r="I23">
        <v>849969.94</v>
      </c>
      <c r="K23">
        <v>793147.71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833333333333" style="3" customWidth="1"/>
    <col min="8" max="8" width="41.8" style="4" customWidth="1"/>
    <col min="9" max="9" width="12.6333333333333"/>
    <col min="10" max="10" width="13.75"/>
    <col min="11" max="11" width="12.6333333333333"/>
    <col min="12" max="12" width="10.3833333333333"/>
  </cols>
  <sheetData>
    <row r="1" ht="35" customHeight="1" spans="1:8">
      <c r="A1" s="5" t="s">
        <v>84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92</v>
      </c>
      <c r="E2" s="8" t="s">
        <v>85</v>
      </c>
      <c r="F2" s="9" t="s">
        <v>6</v>
      </c>
      <c r="G2" s="9" t="s">
        <v>7</v>
      </c>
      <c r="H2" s="8" t="s">
        <v>93</v>
      </c>
    </row>
    <row r="3" ht="24" customHeight="1" spans="1:9">
      <c r="A3" s="10">
        <v>1</v>
      </c>
      <c r="B3" s="11" t="s">
        <v>9</v>
      </c>
      <c r="C3" s="10" t="s">
        <v>10</v>
      </c>
      <c r="D3" s="10">
        <v>124204.96</v>
      </c>
      <c r="E3" s="10">
        <v>125700.25</v>
      </c>
      <c r="F3" s="12">
        <f t="shared" ref="F3:F16" si="0">D3-E3</f>
        <v>-1495.28999999999</v>
      </c>
      <c r="G3" s="13">
        <f t="shared" ref="G3:G16" si="1">(D3-E3)/E3</f>
        <v>-0.0118956803984081</v>
      </c>
      <c r="H3" s="14"/>
      <c r="I3">
        <v>9.11</v>
      </c>
    </row>
    <row r="4" ht="24" customHeight="1" spans="1:8">
      <c r="A4" s="10">
        <v>2</v>
      </c>
      <c r="B4" s="11"/>
      <c r="C4" s="10" t="s">
        <v>11</v>
      </c>
      <c r="D4" s="10"/>
      <c r="E4" s="10"/>
      <c r="F4" s="12">
        <f t="shared" si="0"/>
        <v>0</v>
      </c>
      <c r="G4" s="13" t="e">
        <f t="shared" si="1"/>
        <v>#DIV/0!</v>
      </c>
      <c r="H4" s="15"/>
    </row>
    <row r="5" ht="24" customHeight="1" spans="1:12">
      <c r="A5" s="10">
        <v>3</v>
      </c>
      <c r="B5" s="11"/>
      <c r="C5" s="10" t="s">
        <v>13</v>
      </c>
      <c r="D5" s="42">
        <v>584607.94</v>
      </c>
      <c r="E5" s="42">
        <v>682972.09</v>
      </c>
      <c r="F5" s="12">
        <f t="shared" si="0"/>
        <v>-98364.15</v>
      </c>
      <c r="G5" s="13">
        <f t="shared" si="1"/>
        <v>-0.144023674525265</v>
      </c>
      <c r="H5" s="16" t="s">
        <v>94</v>
      </c>
      <c r="I5">
        <v>287382.41</v>
      </c>
      <c r="J5">
        <f>755563.41+17400</f>
        <v>772963.41</v>
      </c>
      <c r="L5">
        <v>772963.41</v>
      </c>
    </row>
    <row r="6" ht="24" customHeight="1" spans="1:12">
      <c r="A6" s="10">
        <v>4</v>
      </c>
      <c r="B6" s="11"/>
      <c r="C6" s="10" t="s">
        <v>15</v>
      </c>
      <c r="D6" s="10">
        <v>46750.51</v>
      </c>
      <c r="E6" s="10">
        <v>42477.09</v>
      </c>
      <c r="F6" s="12">
        <f t="shared" si="0"/>
        <v>4273.42000000001</v>
      </c>
      <c r="G6" s="13">
        <f t="shared" si="1"/>
        <v>0.100605290993333</v>
      </c>
      <c r="H6" s="17" t="s">
        <v>48</v>
      </c>
      <c r="I6" s="37">
        <f>465563.82+17400</f>
        <v>482963.82</v>
      </c>
      <c r="J6">
        <v>0</v>
      </c>
      <c r="L6">
        <v>482963.82</v>
      </c>
    </row>
    <row r="7" ht="34" customHeight="1" spans="1:10">
      <c r="A7" s="10">
        <v>5</v>
      </c>
      <c r="B7" s="11"/>
      <c r="C7" s="18" t="s">
        <v>17</v>
      </c>
      <c r="D7" s="19">
        <f>SUM(D3:D6)</f>
        <v>755563.41</v>
      </c>
      <c r="E7" s="19">
        <f>SUM(E3:E6)</f>
        <v>851149.43</v>
      </c>
      <c r="F7" s="12">
        <f t="shared" si="0"/>
        <v>-95586.02</v>
      </c>
      <c r="G7" s="13">
        <f t="shared" si="1"/>
        <v>-0.112302278108792</v>
      </c>
      <c r="H7" s="20" t="s">
        <v>95</v>
      </c>
      <c r="I7">
        <f>SUM(I5:I6)</f>
        <v>770346.23</v>
      </c>
      <c r="J7" s="38">
        <f>SUM(J5:J6)</f>
        <v>772963.41</v>
      </c>
    </row>
    <row r="8" ht="39" customHeight="1" spans="1:11">
      <c r="A8" s="10">
        <v>6</v>
      </c>
      <c r="B8" s="11" t="s">
        <v>19</v>
      </c>
      <c r="C8" s="21" t="s">
        <v>96</v>
      </c>
      <c r="D8" s="21">
        <v>17400</v>
      </c>
      <c r="E8" s="21">
        <v>0</v>
      </c>
      <c r="F8" s="12">
        <f t="shared" si="0"/>
        <v>17400</v>
      </c>
      <c r="G8" s="13" t="e">
        <f t="shared" si="1"/>
        <v>#DIV/0!</v>
      </c>
      <c r="H8" s="22" t="s">
        <v>80</v>
      </c>
      <c r="I8">
        <f>D9-I7</f>
        <v>2617.17999999993</v>
      </c>
      <c r="J8">
        <f>I7-J7</f>
        <v>-2617.18000000005</v>
      </c>
      <c r="K8" t="s">
        <v>22</v>
      </c>
    </row>
    <row r="9" ht="24" customHeight="1" spans="1:11">
      <c r="A9" s="10">
        <v>7</v>
      </c>
      <c r="B9" s="11" t="s">
        <v>23</v>
      </c>
      <c r="C9" s="11"/>
      <c r="D9" s="23">
        <f>D7+D8</f>
        <v>772963.41</v>
      </c>
      <c r="E9" s="23">
        <f>E7+E8</f>
        <v>851149.43</v>
      </c>
      <c r="F9" s="12">
        <f t="shared" si="0"/>
        <v>-78186.02</v>
      </c>
      <c r="G9" s="13">
        <f t="shared" si="1"/>
        <v>-0.0918593342651948</v>
      </c>
      <c r="H9" s="14"/>
      <c r="J9">
        <v>0</v>
      </c>
      <c r="K9" t="s">
        <v>24</v>
      </c>
    </row>
    <row r="10" ht="40" customHeight="1" spans="1:11">
      <c r="A10" s="10">
        <v>8</v>
      </c>
      <c r="B10" s="8" t="s">
        <v>25</v>
      </c>
      <c r="C10" s="8"/>
      <c r="D10" s="8">
        <v>162760.847</v>
      </c>
      <c r="E10" s="8">
        <v>198207.823</v>
      </c>
      <c r="F10" s="12">
        <f t="shared" si="0"/>
        <v>-35446.976</v>
      </c>
      <c r="G10" s="13">
        <f t="shared" si="1"/>
        <v>-0.178837421568371</v>
      </c>
      <c r="H10" s="24" t="s">
        <v>97</v>
      </c>
      <c r="J10">
        <v>2617.18</v>
      </c>
      <c r="K10" t="s">
        <v>27</v>
      </c>
    </row>
    <row r="11" ht="24" customHeight="1" spans="1:11">
      <c r="A11" s="10">
        <v>9</v>
      </c>
      <c r="B11" s="8" t="s">
        <v>28</v>
      </c>
      <c r="C11" s="8"/>
      <c r="D11" s="8">
        <v>9330</v>
      </c>
      <c r="E11" s="8">
        <v>13050</v>
      </c>
      <c r="F11" s="12">
        <f t="shared" si="0"/>
        <v>-3720</v>
      </c>
      <c r="G11" s="13">
        <f t="shared" si="1"/>
        <v>-0.285057471264368</v>
      </c>
      <c r="H11" s="24" t="s">
        <v>98</v>
      </c>
      <c r="J11" s="39">
        <f>SUM(J8:J10)</f>
        <v>-5.13864506501704e-11</v>
      </c>
      <c r="K11" s="39"/>
    </row>
    <row r="12" ht="24" customHeight="1" spans="1:8">
      <c r="A12" s="10">
        <v>10</v>
      </c>
      <c r="B12" s="8" t="s">
        <v>30</v>
      </c>
      <c r="C12" s="8"/>
      <c r="D12" s="19">
        <f>SUM(D9:D11)</f>
        <v>945054.257</v>
      </c>
      <c r="E12" s="19">
        <f>SUM(E9:E11)</f>
        <v>1062407.253</v>
      </c>
      <c r="F12" s="12">
        <f t="shared" si="0"/>
        <v>-117352.996</v>
      </c>
      <c r="G12" s="13">
        <f t="shared" si="1"/>
        <v>-0.110459520742749</v>
      </c>
      <c r="H12" s="14"/>
    </row>
    <row r="13" ht="24" customHeight="1" spans="1:8">
      <c r="A13" s="10">
        <v>11</v>
      </c>
      <c r="B13" s="8" t="s">
        <v>31</v>
      </c>
      <c r="C13" s="8"/>
      <c r="D13" s="8">
        <v>132</v>
      </c>
      <c r="E13" s="8">
        <v>156</v>
      </c>
      <c r="F13" s="12">
        <f t="shared" si="0"/>
        <v>-24</v>
      </c>
      <c r="G13" s="13">
        <f t="shared" si="1"/>
        <v>-0.153846153846154</v>
      </c>
      <c r="H13" s="26" t="s">
        <v>83</v>
      </c>
    </row>
    <row r="14" ht="24" customHeight="1" spans="1:11">
      <c r="A14" s="10">
        <v>12</v>
      </c>
      <c r="B14" s="8" t="s">
        <v>33</v>
      </c>
      <c r="C14" s="8"/>
      <c r="D14" s="8">
        <v>690</v>
      </c>
      <c r="E14" s="8">
        <v>801.09</v>
      </c>
      <c r="F14" s="12">
        <f t="shared" si="0"/>
        <v>-111.09</v>
      </c>
      <c r="G14" s="13">
        <f t="shared" si="1"/>
        <v>-0.138673557278208</v>
      </c>
      <c r="H14" s="14" t="s">
        <v>34</v>
      </c>
      <c r="I14">
        <v>429919.72</v>
      </c>
      <c r="J14">
        <v>717302.13</v>
      </c>
      <c r="K14" t="s">
        <v>35</v>
      </c>
    </row>
    <row r="15" ht="24" customHeight="1" spans="1:11">
      <c r="A15" s="10">
        <v>13</v>
      </c>
      <c r="B15" s="8" t="s">
        <v>36</v>
      </c>
      <c r="C15" s="8"/>
      <c r="D15" s="27">
        <f>(D12)/10000/D14</f>
        <v>0.136964385072464</v>
      </c>
      <c r="E15" s="27">
        <f>(E12)/10000/E14</f>
        <v>0.132620211586713</v>
      </c>
      <c r="F15" s="13">
        <f t="shared" si="0"/>
        <v>0.00434417348575067</v>
      </c>
      <c r="G15" s="13">
        <f t="shared" si="1"/>
        <v>0.032756496417669</v>
      </c>
      <c r="H15" s="28"/>
      <c r="I15" s="40">
        <v>287382.41</v>
      </c>
      <c r="J15">
        <v>0</v>
      </c>
      <c r="K15" t="s">
        <v>37</v>
      </c>
    </row>
    <row r="16" ht="24" customHeight="1" spans="1:12">
      <c r="A16" s="10">
        <v>14</v>
      </c>
      <c r="B16" s="8" t="s">
        <v>38</v>
      </c>
      <c r="C16" s="8"/>
      <c r="D16" s="29">
        <f>D14/D13</f>
        <v>5.22727272727273</v>
      </c>
      <c r="E16" s="29">
        <f>E14/E13</f>
        <v>5.13519230769231</v>
      </c>
      <c r="F16" s="12">
        <f t="shared" si="0"/>
        <v>0.0920804195804195</v>
      </c>
      <c r="G16" s="13">
        <f t="shared" si="1"/>
        <v>0.01793125048939</v>
      </c>
      <c r="H16" s="14"/>
      <c r="I16">
        <f>SUM(I14:I15)</f>
        <v>717302.13</v>
      </c>
      <c r="J16">
        <f>SUM(J14:J15)</f>
        <v>717302.13</v>
      </c>
      <c r="K16" t="s">
        <v>39</v>
      </c>
      <c r="L16">
        <v>717302.13</v>
      </c>
    </row>
    <row r="17" ht="20" customHeight="1" spans="1:8">
      <c r="A17" s="30"/>
      <c r="B17" s="31" t="s">
        <v>40</v>
      </c>
      <c r="C17" s="30"/>
      <c r="D17" s="30"/>
      <c r="E17" s="32"/>
      <c r="F17" s="33"/>
      <c r="G17" s="33"/>
      <c r="H17" s="34">
        <v>45911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11">
      <c r="A20" s="30"/>
      <c r="B20" s="30"/>
      <c r="C20" s="30"/>
      <c r="D20" s="30"/>
      <c r="E20" s="33"/>
      <c r="F20" s="35"/>
      <c r="G20" s="35"/>
      <c r="H20" s="36"/>
      <c r="I20">
        <v>755563.41</v>
      </c>
      <c r="K20">
        <v>699902.13</v>
      </c>
    </row>
    <row r="21" spans="9:11">
      <c r="I21" s="41">
        <v>17400</v>
      </c>
      <c r="J21" t="s">
        <v>96</v>
      </c>
      <c r="K21">
        <v>17400</v>
      </c>
    </row>
    <row r="23" spans="9:11">
      <c r="I23">
        <f>I20+I21</f>
        <v>772963.41</v>
      </c>
      <c r="K23">
        <f>K20+K21</f>
        <v>717302.13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E9"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833333333333" style="3" customWidth="1"/>
    <col min="8" max="8" width="41.8" style="4" customWidth="1"/>
    <col min="9" max="9" width="12.6333333333333"/>
    <col min="10" max="10" width="13.75"/>
    <col min="11" max="11" width="12.6333333333333"/>
    <col min="12" max="12" width="10.3833333333333"/>
  </cols>
  <sheetData>
    <row r="1" ht="35" customHeight="1" spans="1:8">
      <c r="A1" s="5" t="s">
        <v>99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100</v>
      </c>
      <c r="E2" s="8" t="s">
        <v>92</v>
      </c>
      <c r="F2" s="9" t="s">
        <v>6</v>
      </c>
      <c r="G2" s="9" t="s">
        <v>7</v>
      </c>
      <c r="H2" s="8" t="s">
        <v>101</v>
      </c>
    </row>
    <row r="3" ht="24" customHeight="1" spans="1:9">
      <c r="A3" s="10">
        <v>1</v>
      </c>
      <c r="B3" s="11" t="s">
        <v>9</v>
      </c>
      <c r="C3" s="10" t="s">
        <v>10</v>
      </c>
      <c r="D3" s="10">
        <v>121227.47</v>
      </c>
      <c r="E3" s="10">
        <v>124204.96</v>
      </c>
      <c r="F3" s="12">
        <f t="shared" ref="F3:F16" si="0">D3-E3</f>
        <v>-2977.49000000001</v>
      </c>
      <c r="G3" s="13">
        <f t="shared" ref="G3:G16" si="1">(D3-E3)/E3</f>
        <v>-0.023972392084825</v>
      </c>
      <c r="H3" s="14"/>
      <c r="I3">
        <v>10.13</v>
      </c>
    </row>
    <row r="4" ht="24" customHeight="1" spans="1:8">
      <c r="A4" s="10">
        <v>2</v>
      </c>
      <c r="B4" s="11"/>
      <c r="C4" s="10" t="s">
        <v>11</v>
      </c>
      <c r="D4" s="10"/>
      <c r="E4" s="10"/>
      <c r="F4" s="12">
        <f t="shared" si="0"/>
        <v>0</v>
      </c>
      <c r="G4" s="13" t="e">
        <f t="shared" si="1"/>
        <v>#DIV/0!</v>
      </c>
      <c r="H4" s="15"/>
    </row>
    <row r="5" ht="24" customHeight="1" spans="1:10">
      <c r="A5" s="10">
        <v>3</v>
      </c>
      <c r="B5" s="11"/>
      <c r="C5" s="10" t="s">
        <v>13</v>
      </c>
      <c r="D5" s="42">
        <v>600229.59</v>
      </c>
      <c r="E5" s="42">
        <v>584607.94</v>
      </c>
      <c r="F5" s="12">
        <f t="shared" si="0"/>
        <v>15621.65</v>
      </c>
      <c r="G5" s="13">
        <f t="shared" si="1"/>
        <v>0.0267215836993251</v>
      </c>
      <c r="H5" s="16" t="s">
        <v>102</v>
      </c>
      <c r="I5">
        <v>320973.62</v>
      </c>
      <c r="J5">
        <v>773043.14</v>
      </c>
    </row>
    <row r="6" ht="24" customHeight="1" spans="1:10">
      <c r="A6" s="10">
        <v>4</v>
      </c>
      <c r="B6" s="11"/>
      <c r="C6" s="10" t="s">
        <v>15</v>
      </c>
      <c r="D6" s="10">
        <v>51586.08</v>
      </c>
      <c r="E6" s="10">
        <v>46750.51</v>
      </c>
      <c r="F6" s="12">
        <f t="shared" si="0"/>
        <v>4835.57</v>
      </c>
      <c r="G6" s="13">
        <f t="shared" si="1"/>
        <v>0.1034335240407</v>
      </c>
      <c r="H6" s="17" t="s">
        <v>103</v>
      </c>
      <c r="I6" s="37">
        <v>450641.31</v>
      </c>
      <c r="J6">
        <v>0</v>
      </c>
    </row>
    <row r="7" ht="34" customHeight="1" spans="1:10">
      <c r="A7" s="10">
        <v>5</v>
      </c>
      <c r="B7" s="11"/>
      <c r="C7" s="18" t="s">
        <v>17</v>
      </c>
      <c r="D7" s="19">
        <f>SUM(D3:D6)</f>
        <v>773043.14</v>
      </c>
      <c r="E7" s="19">
        <f>SUM(E3:E6)</f>
        <v>755563.41</v>
      </c>
      <c r="F7" s="12">
        <f t="shared" si="0"/>
        <v>17479.73</v>
      </c>
      <c r="G7" s="13">
        <f t="shared" si="1"/>
        <v>0.0231346962659295</v>
      </c>
      <c r="H7" s="20" t="s">
        <v>104</v>
      </c>
      <c r="I7">
        <f>SUM(I5:I6)</f>
        <v>771614.93</v>
      </c>
      <c r="J7" s="38">
        <f>SUM(J5:J6)</f>
        <v>773043.14</v>
      </c>
    </row>
    <row r="8" ht="39" customHeight="1" spans="1:11">
      <c r="A8" s="10">
        <v>6</v>
      </c>
      <c r="B8" s="11" t="s">
        <v>19</v>
      </c>
      <c r="C8" s="21" t="s">
        <v>96</v>
      </c>
      <c r="D8" s="21">
        <v>0</v>
      </c>
      <c r="E8" s="21">
        <v>17400</v>
      </c>
      <c r="F8" s="12">
        <f t="shared" si="0"/>
        <v>-17400</v>
      </c>
      <c r="G8" s="13">
        <f t="shared" si="1"/>
        <v>-1</v>
      </c>
      <c r="H8" s="22"/>
      <c r="I8">
        <f>D9-I7</f>
        <v>1428.20999999996</v>
      </c>
      <c r="J8">
        <f>I7-J7</f>
        <v>-1428.21000000008</v>
      </c>
      <c r="K8" t="s">
        <v>22</v>
      </c>
    </row>
    <row r="9" ht="24" customHeight="1" spans="1:11">
      <c r="A9" s="10">
        <v>7</v>
      </c>
      <c r="B9" s="11" t="s">
        <v>23</v>
      </c>
      <c r="C9" s="11"/>
      <c r="D9" s="23">
        <f>D7+D8</f>
        <v>773043.14</v>
      </c>
      <c r="E9" s="23">
        <f>E7+E8</f>
        <v>772963.41</v>
      </c>
      <c r="F9" s="12">
        <f t="shared" si="0"/>
        <v>79.7299999999814</v>
      </c>
      <c r="G9" s="13">
        <f t="shared" si="1"/>
        <v>0.000103148478916979</v>
      </c>
      <c r="H9" s="14"/>
      <c r="J9">
        <v>0</v>
      </c>
      <c r="K9" t="s">
        <v>24</v>
      </c>
    </row>
    <row r="10" ht="40" customHeight="1" spans="1:11">
      <c r="A10" s="10">
        <v>8</v>
      </c>
      <c r="B10" s="8" t="s">
        <v>25</v>
      </c>
      <c r="C10" s="8"/>
      <c r="D10" s="8">
        <v>165092.721</v>
      </c>
      <c r="E10" s="8">
        <v>162760.847</v>
      </c>
      <c r="F10" s="12">
        <f t="shared" si="0"/>
        <v>2331.87399999998</v>
      </c>
      <c r="G10" s="13">
        <f t="shared" si="1"/>
        <v>0.014326995975881</v>
      </c>
      <c r="H10" s="24" t="s">
        <v>105</v>
      </c>
      <c r="J10">
        <v>1428.21</v>
      </c>
      <c r="K10" t="s">
        <v>27</v>
      </c>
    </row>
    <row r="11" ht="30" customHeight="1" spans="1:11">
      <c r="A11" s="10">
        <v>9</v>
      </c>
      <c r="B11" s="8" t="s">
        <v>28</v>
      </c>
      <c r="C11" s="8"/>
      <c r="D11" s="8">
        <v>10500</v>
      </c>
      <c r="E11" s="8">
        <v>9330</v>
      </c>
      <c r="F11" s="12">
        <f t="shared" si="0"/>
        <v>1170</v>
      </c>
      <c r="G11" s="13">
        <f t="shared" si="1"/>
        <v>0.12540192926045</v>
      </c>
      <c r="H11" s="25" t="s">
        <v>106</v>
      </c>
      <c r="J11" s="39">
        <f>SUM(J8:J10)</f>
        <v>-7.91260390542448e-11</v>
      </c>
      <c r="K11" s="39"/>
    </row>
    <row r="12" ht="24" customHeight="1" spans="1:8">
      <c r="A12" s="10">
        <v>10</v>
      </c>
      <c r="B12" s="8" t="s">
        <v>30</v>
      </c>
      <c r="C12" s="8"/>
      <c r="D12" s="19">
        <f>SUM(D9:D11)</f>
        <v>948635.861</v>
      </c>
      <c r="E12" s="19">
        <f>SUM(E9:E11)</f>
        <v>945054.257</v>
      </c>
      <c r="F12" s="12">
        <f t="shared" si="0"/>
        <v>3581.60399999993</v>
      </c>
      <c r="G12" s="13">
        <f t="shared" si="1"/>
        <v>0.00378983954992114</v>
      </c>
      <c r="H12" s="14"/>
    </row>
    <row r="13" ht="24" customHeight="1" spans="1:8">
      <c r="A13" s="10">
        <v>11</v>
      </c>
      <c r="B13" s="8" t="s">
        <v>31</v>
      </c>
      <c r="C13" s="8"/>
      <c r="D13" s="8">
        <v>138</v>
      </c>
      <c r="E13" s="8">
        <v>132</v>
      </c>
      <c r="F13" s="12">
        <f t="shared" si="0"/>
        <v>6</v>
      </c>
      <c r="G13" s="13">
        <f t="shared" si="1"/>
        <v>0.0454545454545455</v>
      </c>
      <c r="H13" s="26" t="s">
        <v>83</v>
      </c>
    </row>
    <row r="14" ht="24" customHeight="1" spans="1:11">
      <c r="A14" s="10">
        <v>12</v>
      </c>
      <c r="B14" s="8" t="s">
        <v>33</v>
      </c>
      <c r="C14" s="8"/>
      <c r="D14" s="8">
        <v>728.63</v>
      </c>
      <c r="E14" s="8">
        <v>690</v>
      </c>
      <c r="F14" s="12">
        <f t="shared" si="0"/>
        <v>38.63</v>
      </c>
      <c r="G14" s="13">
        <f t="shared" si="1"/>
        <v>0.0559855072463768</v>
      </c>
      <c r="H14" s="14" t="s">
        <v>34</v>
      </c>
      <c r="I14">
        <v>400829.38</v>
      </c>
      <c r="J14">
        <v>721803</v>
      </c>
      <c r="K14" t="s">
        <v>35</v>
      </c>
    </row>
    <row r="15" ht="24" customHeight="1" spans="1:11">
      <c r="A15" s="10">
        <v>13</v>
      </c>
      <c r="B15" s="8" t="s">
        <v>36</v>
      </c>
      <c r="C15" s="8"/>
      <c r="D15" s="27">
        <f>(D12)/10000/D14</f>
        <v>0.130194455484951</v>
      </c>
      <c r="E15" s="27">
        <f>(E12)/10000/E14</f>
        <v>0.136964385072464</v>
      </c>
      <c r="F15" s="13">
        <f t="shared" si="0"/>
        <v>-0.00676992958751257</v>
      </c>
      <c r="G15" s="13">
        <f t="shared" si="1"/>
        <v>-0.0494283939867346</v>
      </c>
      <c r="H15" s="28"/>
      <c r="I15" s="40">
        <v>320973.62</v>
      </c>
      <c r="J15">
        <v>0</v>
      </c>
      <c r="K15" t="s">
        <v>37</v>
      </c>
    </row>
    <row r="16" ht="24" customHeight="1" spans="1:12">
      <c r="A16" s="10">
        <v>14</v>
      </c>
      <c r="B16" s="8" t="s">
        <v>38</v>
      </c>
      <c r="C16" s="8"/>
      <c r="D16" s="29">
        <f>D14/D13</f>
        <v>5.27992753623188</v>
      </c>
      <c r="E16" s="29">
        <f>E14/E13</f>
        <v>5.22727272727273</v>
      </c>
      <c r="F16" s="12">
        <f t="shared" si="0"/>
        <v>0.0526548089591561</v>
      </c>
      <c r="G16" s="13">
        <f t="shared" si="1"/>
        <v>0.0100730938878386</v>
      </c>
      <c r="H16" s="14"/>
      <c r="I16">
        <f>SUM(I14:I15)</f>
        <v>721803</v>
      </c>
      <c r="J16">
        <f>SUM(J14:J15)</f>
        <v>721803</v>
      </c>
      <c r="K16" t="s">
        <v>39</v>
      </c>
      <c r="L16">
        <v>721803</v>
      </c>
    </row>
    <row r="17" ht="20" customHeight="1" spans="1:8">
      <c r="A17" s="30"/>
      <c r="B17" s="31" t="s">
        <v>40</v>
      </c>
      <c r="C17" s="30"/>
      <c r="D17" s="30"/>
      <c r="E17" s="32"/>
      <c r="F17" s="33"/>
      <c r="G17" s="33"/>
      <c r="H17" s="34">
        <v>45943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11">
      <c r="A20" s="30"/>
      <c r="B20" s="30"/>
      <c r="C20" s="30"/>
      <c r="D20" s="30"/>
      <c r="E20" s="33"/>
      <c r="F20" s="35"/>
      <c r="G20" s="35"/>
      <c r="H20" s="36"/>
      <c r="I20">
        <v>773043.14</v>
      </c>
      <c r="K20">
        <v>721803</v>
      </c>
    </row>
    <row r="21" spans="9:11">
      <c r="I21" s="41">
        <v>0</v>
      </c>
      <c r="J21" t="s">
        <v>96</v>
      </c>
      <c r="K21">
        <v>0</v>
      </c>
    </row>
    <row r="23" spans="9:11">
      <c r="I23">
        <f>I20+I21</f>
        <v>773043.14</v>
      </c>
      <c r="K23">
        <f>K20+K21</f>
        <v>721803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topLeftCell="B6" workbookViewId="0">
      <selection activeCell="H20" sqref="H20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833333333333" style="3" customWidth="1"/>
    <col min="8" max="8" width="41.8" style="4" customWidth="1"/>
    <col min="9" max="10" width="13.75"/>
    <col min="11" max="11" width="12.6333333333333"/>
    <col min="12" max="12" width="10.3833333333333"/>
  </cols>
  <sheetData>
    <row r="1" ht="35" customHeight="1" spans="1:8">
      <c r="A1" s="5" t="s">
        <v>99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107</v>
      </c>
      <c r="E2" s="8" t="s">
        <v>100</v>
      </c>
      <c r="F2" s="9" t="s">
        <v>6</v>
      </c>
      <c r="G2" s="9" t="s">
        <v>7</v>
      </c>
      <c r="H2" s="8" t="s">
        <v>108</v>
      </c>
    </row>
    <row r="3" ht="24" customHeight="1" spans="1:9">
      <c r="A3" s="10">
        <v>1</v>
      </c>
      <c r="B3" s="11" t="s">
        <v>9</v>
      </c>
      <c r="C3" s="10" t="s">
        <v>10</v>
      </c>
      <c r="D3" s="10">
        <v>125446.59</v>
      </c>
      <c r="E3" s="10">
        <v>121227.47</v>
      </c>
      <c r="F3" s="12">
        <f t="shared" ref="F3:F16" si="0">D3-E3</f>
        <v>4219.12</v>
      </c>
      <c r="G3" s="13">
        <f t="shared" ref="G3:G16" si="1">(D3-E3)/E3</f>
        <v>0.034803332940958</v>
      </c>
      <c r="H3" s="14"/>
      <c r="I3">
        <v>11.12</v>
      </c>
    </row>
    <row r="4" ht="24" customHeight="1" spans="1:8">
      <c r="A4" s="10">
        <v>2</v>
      </c>
      <c r="B4" s="11"/>
      <c r="C4" s="10" t="s">
        <v>11</v>
      </c>
      <c r="D4" s="10"/>
      <c r="E4" s="10"/>
      <c r="F4" s="12">
        <f t="shared" si="0"/>
        <v>0</v>
      </c>
      <c r="G4" s="13" t="e">
        <f t="shared" si="1"/>
        <v>#DIV/0!</v>
      </c>
      <c r="H4" s="15"/>
    </row>
    <row r="5" ht="24" customHeight="1" spans="1:10">
      <c r="A5" s="10">
        <v>3</v>
      </c>
      <c r="B5" s="11"/>
      <c r="C5" s="10" t="s">
        <v>13</v>
      </c>
      <c r="D5" s="10">
        <v>523878.140000001</v>
      </c>
      <c r="E5" s="10">
        <v>600229.59</v>
      </c>
      <c r="F5" s="12">
        <f t="shared" si="0"/>
        <v>-76351.4499999994</v>
      </c>
      <c r="G5" s="13">
        <f t="shared" si="1"/>
        <v>-0.12720374215473</v>
      </c>
      <c r="H5" s="16" t="s">
        <v>109</v>
      </c>
      <c r="I5">
        <v>292395.58</v>
      </c>
      <c r="J5">
        <v>696167.950000001</v>
      </c>
    </row>
    <row r="6" ht="24" customHeight="1" spans="1:10">
      <c r="A6" s="10">
        <v>4</v>
      </c>
      <c r="B6" s="11"/>
      <c r="C6" s="10" t="s">
        <v>15</v>
      </c>
      <c r="D6" s="10">
        <v>46843.22</v>
      </c>
      <c r="E6" s="10">
        <v>51586.08</v>
      </c>
      <c r="F6" s="12">
        <f t="shared" si="0"/>
        <v>-4742.86</v>
      </c>
      <c r="G6" s="13">
        <f t="shared" si="1"/>
        <v>-0.0919406940787127</v>
      </c>
      <c r="H6" s="17" t="s">
        <v>110</v>
      </c>
      <c r="I6" s="37">
        <v>402809.17</v>
      </c>
      <c r="J6">
        <v>0</v>
      </c>
    </row>
    <row r="7" ht="34" customHeight="1" spans="1:10">
      <c r="A7" s="10">
        <v>5</v>
      </c>
      <c r="B7" s="11"/>
      <c r="C7" s="18" t="s">
        <v>17</v>
      </c>
      <c r="D7" s="19">
        <f>SUM(D3:D6)</f>
        <v>696167.950000001</v>
      </c>
      <c r="E7" s="19">
        <f>SUM(E3:E6)</f>
        <v>773043.14</v>
      </c>
      <c r="F7" s="12">
        <f t="shared" si="0"/>
        <v>-76875.1899999994</v>
      </c>
      <c r="G7" s="13">
        <f t="shared" si="1"/>
        <v>-0.0994448899708228</v>
      </c>
      <c r="H7" s="20" t="s">
        <v>111</v>
      </c>
      <c r="I7">
        <f>SUM(I5:I6)</f>
        <v>695204.75</v>
      </c>
      <c r="J7" s="38">
        <f>SUM(J5:J6)</f>
        <v>696167.950000001</v>
      </c>
    </row>
    <row r="8" ht="39" customHeight="1" spans="1:11">
      <c r="A8" s="10">
        <v>6</v>
      </c>
      <c r="B8" s="11" t="s">
        <v>19</v>
      </c>
      <c r="C8" s="21" t="s">
        <v>96</v>
      </c>
      <c r="D8" s="21">
        <v>0</v>
      </c>
      <c r="E8" s="21">
        <v>0</v>
      </c>
      <c r="F8" s="12">
        <f t="shared" si="0"/>
        <v>0</v>
      </c>
      <c r="G8" s="13" t="e">
        <f t="shared" si="1"/>
        <v>#DIV/0!</v>
      </c>
      <c r="H8" s="22"/>
      <c r="I8">
        <f>D9-I7</f>
        <v>963.200000001001</v>
      </c>
      <c r="J8">
        <f>I7-J7</f>
        <v>-963.200000001001</v>
      </c>
      <c r="K8" t="s">
        <v>22</v>
      </c>
    </row>
    <row r="9" ht="24" customHeight="1" spans="1:11">
      <c r="A9" s="10">
        <v>7</v>
      </c>
      <c r="B9" s="11" t="s">
        <v>23</v>
      </c>
      <c r="C9" s="11"/>
      <c r="D9" s="23">
        <f>D7+D8</f>
        <v>696167.950000001</v>
      </c>
      <c r="E9" s="23">
        <f>E7+E8</f>
        <v>773043.14</v>
      </c>
      <c r="F9" s="12">
        <f t="shared" si="0"/>
        <v>-76875.1899999994</v>
      </c>
      <c r="G9" s="13">
        <f t="shared" si="1"/>
        <v>-0.0994448899708228</v>
      </c>
      <c r="H9" s="14"/>
      <c r="J9">
        <v>0</v>
      </c>
      <c r="K9" t="s">
        <v>24</v>
      </c>
    </row>
    <row r="10" ht="40" customHeight="1" spans="1:11">
      <c r="A10" s="10">
        <v>8</v>
      </c>
      <c r="B10" s="8" t="s">
        <v>25</v>
      </c>
      <c r="C10" s="8"/>
      <c r="D10" s="8">
        <v>162682.931</v>
      </c>
      <c r="E10" s="8">
        <v>165092.721</v>
      </c>
      <c r="F10" s="12">
        <f t="shared" si="0"/>
        <v>-2409.78999999998</v>
      </c>
      <c r="G10" s="13">
        <f t="shared" si="1"/>
        <v>-0.0145965853939737</v>
      </c>
      <c r="H10" s="24" t="s">
        <v>112</v>
      </c>
      <c r="J10">
        <v>963.2</v>
      </c>
      <c r="K10" t="s">
        <v>27</v>
      </c>
    </row>
    <row r="11" ht="30" customHeight="1" spans="1:11">
      <c r="A11" s="10">
        <v>9</v>
      </c>
      <c r="B11" s="8" t="s">
        <v>28</v>
      </c>
      <c r="C11" s="8"/>
      <c r="D11" s="8">
        <v>10230</v>
      </c>
      <c r="E11" s="8">
        <v>10500</v>
      </c>
      <c r="F11" s="12">
        <f t="shared" si="0"/>
        <v>-270</v>
      </c>
      <c r="G11" s="13">
        <f t="shared" si="1"/>
        <v>-0.0257142857142857</v>
      </c>
      <c r="H11" s="25" t="s">
        <v>113</v>
      </c>
      <c r="J11" s="39">
        <f>SUM(J8:J10)</f>
        <v>-1.00112629297655e-9</v>
      </c>
      <c r="K11" s="39"/>
    </row>
    <row r="12" ht="24" customHeight="1" spans="1:8">
      <c r="A12" s="10">
        <v>10</v>
      </c>
      <c r="B12" s="8" t="s">
        <v>30</v>
      </c>
      <c r="C12" s="8"/>
      <c r="D12" s="19">
        <f>SUM(D9:D11)</f>
        <v>869080.881000001</v>
      </c>
      <c r="E12" s="19">
        <f>SUM(E9:E11)</f>
        <v>948635.861</v>
      </c>
      <c r="F12" s="12">
        <f t="shared" si="0"/>
        <v>-79554.9799999994</v>
      </c>
      <c r="G12" s="13">
        <f t="shared" si="1"/>
        <v>-0.0838625053834006</v>
      </c>
      <c r="H12" s="14"/>
    </row>
    <row r="13" ht="24" customHeight="1" spans="1:8">
      <c r="A13" s="10">
        <v>11</v>
      </c>
      <c r="B13" s="8" t="s">
        <v>31</v>
      </c>
      <c r="C13" s="8"/>
      <c r="D13" s="8">
        <v>129</v>
      </c>
      <c r="E13" s="8">
        <v>138</v>
      </c>
      <c r="F13" s="12">
        <f t="shared" si="0"/>
        <v>-9</v>
      </c>
      <c r="G13" s="13">
        <f t="shared" si="1"/>
        <v>-0.0652173913043478</v>
      </c>
      <c r="H13" s="26" t="s">
        <v>83</v>
      </c>
    </row>
    <row r="14" ht="24" customHeight="1" spans="1:11">
      <c r="A14" s="10">
        <v>12</v>
      </c>
      <c r="B14" s="8" t="s">
        <v>33</v>
      </c>
      <c r="C14" s="8"/>
      <c r="D14" s="8">
        <v>705.89</v>
      </c>
      <c r="E14" s="8">
        <v>728.63</v>
      </c>
      <c r="F14" s="12">
        <f t="shared" si="0"/>
        <v>-22.74</v>
      </c>
      <c r="G14" s="13">
        <f t="shared" si="1"/>
        <v>-0.0312092557265004</v>
      </c>
      <c r="H14" s="14" t="s">
        <v>34</v>
      </c>
      <c r="I14">
        <v>354637.83</v>
      </c>
      <c r="J14">
        <v>647033.41</v>
      </c>
      <c r="K14" t="s">
        <v>35</v>
      </c>
    </row>
    <row r="15" ht="24" customHeight="1" spans="1:11">
      <c r="A15" s="10">
        <v>13</v>
      </c>
      <c r="B15" s="8" t="s">
        <v>36</v>
      </c>
      <c r="C15" s="8"/>
      <c r="D15" s="27">
        <f>(D12)/10000/D14</f>
        <v>0.123118457691708</v>
      </c>
      <c r="E15" s="27">
        <f>(E12)/10000/E14</f>
        <v>0.130194455484951</v>
      </c>
      <c r="F15" s="13">
        <f t="shared" si="0"/>
        <v>-0.00707599779324278</v>
      </c>
      <c r="G15" s="13">
        <f t="shared" si="1"/>
        <v>-0.0543494557190315</v>
      </c>
      <c r="H15" s="28"/>
      <c r="I15" s="40">
        <v>292395.58</v>
      </c>
      <c r="J15">
        <v>0</v>
      </c>
      <c r="K15" t="s">
        <v>37</v>
      </c>
    </row>
    <row r="16" ht="24" customHeight="1" spans="1:12">
      <c r="A16" s="10">
        <v>14</v>
      </c>
      <c r="B16" s="8" t="s">
        <v>38</v>
      </c>
      <c r="C16" s="8"/>
      <c r="D16" s="29">
        <f>D14/D13</f>
        <v>5.47201550387597</v>
      </c>
      <c r="E16" s="29">
        <f>E14/E13</f>
        <v>5.27992753623188</v>
      </c>
      <c r="F16" s="12">
        <f t="shared" si="0"/>
        <v>0.192087967644086</v>
      </c>
      <c r="G16" s="13">
        <f t="shared" si="1"/>
        <v>0.0363807961995578</v>
      </c>
      <c r="H16" s="14"/>
      <c r="I16">
        <f>SUM(I14:I15)</f>
        <v>647033.41</v>
      </c>
      <c r="J16">
        <f>SUM(J14:J15)</f>
        <v>647033.41</v>
      </c>
      <c r="K16" t="s">
        <v>39</v>
      </c>
      <c r="L16">
        <v>647033.41</v>
      </c>
    </row>
    <row r="17" ht="20" customHeight="1" spans="1:8">
      <c r="A17" s="30"/>
      <c r="B17" s="31" t="s">
        <v>40</v>
      </c>
      <c r="C17" s="30"/>
      <c r="D17" s="30"/>
      <c r="E17" s="32"/>
      <c r="F17" s="33"/>
      <c r="G17" s="33"/>
      <c r="H17" s="34">
        <v>45974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11">
      <c r="A20" s="30"/>
      <c r="B20" s="30"/>
      <c r="C20" s="30"/>
      <c r="D20" s="30"/>
      <c r="E20" s="33"/>
      <c r="F20" s="35"/>
      <c r="G20" s="35"/>
      <c r="H20" s="36"/>
      <c r="I20">
        <v>696167.950000001</v>
      </c>
      <c r="K20">
        <v>647033.41</v>
      </c>
    </row>
    <row r="21" spans="9:11">
      <c r="I21" s="41">
        <v>0</v>
      </c>
      <c r="J21" t="s">
        <v>96</v>
      </c>
      <c r="K21">
        <v>0</v>
      </c>
    </row>
    <row r="23" spans="9:11">
      <c r="I23">
        <f>I20+I21</f>
        <v>696167.950000001</v>
      </c>
      <c r="K23">
        <f>K20+K21</f>
        <v>647033.41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0784722222222222" top="0.275" bottom="0.196527777777778" header="0.0388888888888889" footer="0.0388888888888889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25.1-2月</vt:lpstr>
      <vt:lpstr>2-3月</vt:lpstr>
      <vt:lpstr>3-4月</vt:lpstr>
      <vt:lpstr>4-5月</vt:lpstr>
      <vt:lpstr>5-6月</vt:lpstr>
      <vt:lpstr>6-7月</vt:lpstr>
      <vt:lpstr>25.7-8月</vt:lpstr>
      <vt:lpstr>25.8-9月</vt:lpstr>
      <vt:lpstr>25.9-10月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2024-08-13T08:34:00Z</dcterms:created>
  <dcterms:modified xsi:type="dcterms:W3CDTF">2025-11-13T03:32:16Z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AD55AB565FC44DA7AE64C8374C88CC1F</vt:lpwstr>
  </property>
  <property fmtid="{D5CDD505-2E9C-101B-9397-08002B2CF9AE}" pid="3" name="KSOProductBuildVer">
    <vt:lpwstr>2052-11.8.2.12011</vt:lpwstr>
  </property>
</Properties>
</file>