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105"/>
  </bookViews>
  <sheets>
    <sheet name="Sheet1" sheetId="4" r:id="rId1"/>
    <sheet name="目标价格核算-材料价格按照9月30日采购价格" sheetId="3" r:id="rId2"/>
    <sheet name="价格核算-材料价格按照25年平均价格" sheetId="5" r:id="rId3"/>
    <sheet name="1" sheetId="1" r:id="rId4"/>
  </sheets>
  <externalReferences>
    <externalReference r:id="rId5"/>
  </externalReferences>
  <definedNames>
    <definedName name="_xlnm._FilterDatabase" localSheetId="1" hidden="1">'目标价格核算-材料价格按照9月30日采购价格'!$A$3:$U$55</definedName>
    <definedName name="_xlnm._FilterDatabase" localSheetId="2" hidden="1">'价格核算-材料价格按照25年平均价格'!$A$3:$U$55</definedName>
    <definedName name="_xlnm._FilterDatabase" localSheetId="3" hidden="1">'1'!$A$3:$Z$55</definedName>
    <definedName name="_xlnm.Print_Area" localSheetId="1">'目标价格核算-材料价格按照9月30日采购价格'!$A$1:$U$33</definedName>
    <definedName name="_xlnm.Print_Area" localSheetId="2">'价格核算-材料价格按照25年平均价格'!$A$1:$U$33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吴英格</author>
  </authors>
  <commentList>
    <comment ref="M2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电费0.94元/kwh</t>
        </r>
      </text>
    </comment>
    <comment ref="N2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人工20元/h</t>
        </r>
      </text>
    </comment>
  </commentList>
</comments>
</file>

<file path=xl/comments2.xml><?xml version="1.0" encoding="utf-8"?>
<comments xmlns="http://schemas.openxmlformats.org/spreadsheetml/2006/main">
  <authors>
    <author>吴英格</author>
  </authors>
  <commentList>
    <comment ref="M2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电费0.94元/kwh</t>
        </r>
      </text>
    </comment>
    <comment ref="N2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人工20元/h</t>
        </r>
      </text>
    </comment>
  </commentList>
</comments>
</file>

<file path=xl/comments3.xml><?xml version="1.0" encoding="utf-8"?>
<comments xmlns="http://schemas.openxmlformats.org/spreadsheetml/2006/main">
  <authors>
    <author>sunpeilin</author>
  </authors>
  <commentList>
    <comment ref="O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<sst xmlns="http://schemas.openxmlformats.org/spreadsheetml/2006/main" count="832" uniqueCount="177">
  <si>
    <t>25年1-10月供货量</t>
  </si>
  <si>
    <t>目标价核算-材料价格按照9月30日采购价格</t>
  </si>
  <si>
    <t>价格核算-材料价格按照25年平均价格</t>
  </si>
  <si>
    <t>最终协商价格</t>
  </si>
  <si>
    <t>差异</t>
  </si>
  <si>
    <t>差异率</t>
  </si>
  <si>
    <t>年差异额</t>
  </si>
  <si>
    <t>RIM0000148</t>
  </si>
  <si>
    <t>欧马克室内镜体</t>
  </si>
  <si>
    <t>1.3081</t>
  </si>
  <si>
    <t>REM0003438</t>
  </si>
  <si>
    <t>曼右置下镜臂装饰罩大</t>
  </si>
  <si>
    <t>RSM0000263</t>
  </si>
  <si>
    <t>曼右置车前下动臂下盖</t>
  </si>
  <si>
    <t>REM0003437</t>
  </si>
  <si>
    <t>曼右置下镜臂装饰罩小</t>
  </si>
  <si>
    <t>RSM0000262</t>
  </si>
  <si>
    <t>曼右置车前下动臂上盖</t>
  </si>
  <si>
    <t>REM0000562</t>
  </si>
  <si>
    <t>MV3后视镜片托</t>
  </si>
  <si>
    <t>REM0000563</t>
  </si>
  <si>
    <t>MV3广角镜片托</t>
  </si>
  <si>
    <t>REM0000558</t>
  </si>
  <si>
    <t>MV3后视镜镜体</t>
  </si>
  <si>
    <t>REM0000559</t>
  </si>
  <si>
    <t>MV3后视镜后盖</t>
  </si>
  <si>
    <t>REM0000633</t>
  </si>
  <si>
    <t>MV3下镜座装饰罩</t>
  </si>
  <si>
    <t>REM0001725</t>
  </si>
  <si>
    <t>奥驰镜体右</t>
  </si>
  <si>
    <t>REM0001726</t>
  </si>
  <si>
    <t>奥驰镜框右</t>
  </si>
  <si>
    <t>REM0001769</t>
  </si>
  <si>
    <t>ETX镜座左装饰盖</t>
  </si>
  <si>
    <t>REM0001760</t>
  </si>
  <si>
    <t>ETX镜座右装饰盖</t>
  </si>
  <si>
    <t>REM0001715</t>
  </si>
  <si>
    <t>奥驰左镜体</t>
  </si>
  <si>
    <t>REM0001684</t>
  </si>
  <si>
    <t>H3下镜座盖</t>
  </si>
  <si>
    <t>RSM0000037</t>
  </si>
  <si>
    <t>奥铃升级下视装饰盖</t>
  </si>
  <si>
    <t>REM0000337</t>
  </si>
  <si>
    <t>重卡大镜体(新)</t>
  </si>
  <si>
    <t>REM0002664</t>
  </si>
  <si>
    <t>北奔/捷运重卡小镜体</t>
  </si>
  <si>
    <t>REM0002657</t>
  </si>
  <si>
    <t>重卡大镜托</t>
  </si>
  <si>
    <t>REM0002655</t>
  </si>
  <si>
    <t>北奔/捷运重卡大镜体</t>
  </si>
  <si>
    <t>REM0002668</t>
  </si>
  <si>
    <t>捷运/北奔重卡大镜片托</t>
  </si>
  <si>
    <t>REM0001913</t>
  </si>
  <si>
    <t>重卡小保护盖(902)</t>
  </si>
  <si>
    <t>REM0001799</t>
  </si>
  <si>
    <t>豪泺大镜体</t>
  </si>
  <si>
    <t>REM0002656</t>
  </si>
  <si>
    <t>出口捷运小镜片托(1杠)</t>
  </si>
  <si>
    <t>REM0001788</t>
  </si>
  <si>
    <t>重卡小保护盖(705)</t>
  </si>
  <si>
    <t>REM0001800</t>
  </si>
  <si>
    <t>豪泺大保护盖左</t>
  </si>
  <si>
    <t>REM0001811</t>
  </si>
  <si>
    <t>豪泺大保护盖右</t>
  </si>
  <si>
    <t>REM0001790</t>
  </si>
  <si>
    <t>出口捷运小镜片托(2杠)</t>
  </si>
  <si>
    <t>RCA0000174</t>
  </si>
  <si>
    <t>扶手-L054200000039</t>
  </si>
  <si>
    <t>合计</t>
  </si>
  <si>
    <t>供货产品报价核算表</t>
  </si>
  <si>
    <t>序</t>
  </si>
  <si>
    <t>QAD码</t>
  </si>
  <si>
    <t>物料名称</t>
  </si>
  <si>
    <t>材质</t>
  </si>
  <si>
    <t>重量/㎏</t>
  </si>
  <si>
    <t>材料单价(元/kg)</t>
  </si>
  <si>
    <t>料费</t>
  </si>
  <si>
    <t>设备</t>
  </si>
  <si>
    <t>开模数（模次/h）</t>
  </si>
  <si>
    <t>一模数量</t>
  </si>
  <si>
    <t>电功率kw</t>
  </si>
  <si>
    <t>电费(元/kwh)</t>
  </si>
  <si>
    <t>工资/小时</t>
  </si>
  <si>
    <t>工资/件</t>
  </si>
  <si>
    <t>外购件</t>
  </si>
  <si>
    <t>包装</t>
  </si>
  <si>
    <t>含税报价</t>
  </si>
  <si>
    <t>未税报价</t>
  </si>
  <si>
    <t>采购单件</t>
  </si>
  <si>
    <t>未税核算价</t>
  </si>
  <si>
    <t>号</t>
  </si>
  <si>
    <t>净重</t>
  </si>
  <si>
    <t>毛重</t>
  </si>
  <si>
    <t>REM0001655</t>
  </si>
  <si>
    <t>1029球头盖</t>
  </si>
  <si>
    <t>Pa6尼龙增韧</t>
  </si>
  <si>
    <t>MA1200/370G</t>
  </si>
  <si>
    <t>ABS417</t>
  </si>
  <si>
    <t>MA2000/700</t>
  </si>
  <si>
    <t>RSM0000220</t>
  </si>
  <si>
    <t>ETX路面镜体</t>
  </si>
  <si>
    <t>PP改性镜头料</t>
  </si>
  <si>
    <t>MA3000/1800G</t>
  </si>
  <si>
    <t>REM0002010</t>
  </si>
  <si>
    <t>6486室内镜底盘</t>
  </si>
  <si>
    <t>PA6-GF30</t>
  </si>
  <si>
    <t>RIM0000069</t>
  </si>
  <si>
    <t>1029室尼龙垫</t>
  </si>
  <si>
    <t>RSM0000261</t>
  </si>
  <si>
    <t>曼右置车前下视镜动臂</t>
  </si>
  <si>
    <t>PA6-G50</t>
  </si>
  <si>
    <t>SA4700/2950</t>
  </si>
  <si>
    <t>RIM0000087</t>
  </si>
  <si>
    <t>6486室内镜蒙子</t>
  </si>
  <si>
    <t>K8303</t>
  </si>
  <si>
    <t>65</t>
  </si>
  <si>
    <t>REM0002011</t>
  </si>
  <si>
    <t>6486室内镜体(黑色)</t>
  </si>
  <si>
    <t>RSM0000060</t>
  </si>
  <si>
    <t>A7前下视镜头后盖</t>
  </si>
  <si>
    <t>REM0001829</t>
  </si>
  <si>
    <t>6102快换机构托板</t>
  </si>
  <si>
    <t>MA3200/1700</t>
  </si>
  <si>
    <t>REM0001656</t>
  </si>
  <si>
    <t>1780防水帽</t>
  </si>
  <si>
    <t>RSM0000221</t>
  </si>
  <si>
    <t>ETX平顶下视镜头</t>
  </si>
  <si>
    <t>MA5300II/4000</t>
  </si>
  <si>
    <t>PL2500/900</t>
  </si>
  <si>
    <t>REM0001755</t>
  </si>
  <si>
    <t>奥铃升级广角镜体镜片铬背</t>
  </si>
  <si>
    <t>RIM0000051</t>
  </si>
  <si>
    <t>MV3室内镜镜体</t>
  </si>
  <si>
    <t>RSM0000024</t>
  </si>
  <si>
    <t>J6K补盲镜后盖</t>
  </si>
  <si>
    <t>REM0001754</t>
  </si>
  <si>
    <t>奥铃升级主镜体(镜片铬背)</t>
  </si>
  <si>
    <t>REM0001719</t>
  </si>
  <si>
    <t>奥驰广角镜托左</t>
  </si>
  <si>
    <t>REM0001729</t>
  </si>
  <si>
    <t>奥驰广角镜托右</t>
  </si>
  <si>
    <t>MA3800II/2250</t>
  </si>
  <si>
    <t>RSM0000075</t>
  </si>
  <si>
    <t>J6K补盲镜镜体</t>
  </si>
  <si>
    <t>REM0001676</t>
  </si>
  <si>
    <t>H3广角镜体</t>
  </si>
  <si>
    <t>SA3200/1700</t>
  </si>
  <si>
    <t>RSM0000223</t>
  </si>
  <si>
    <t>ETX路面后盖</t>
  </si>
  <si>
    <t>REM0001675</t>
  </si>
  <si>
    <t>H3主镜体</t>
  </si>
  <si>
    <t>RSM0000226</t>
  </si>
  <si>
    <t>A7前下视镜体1030</t>
  </si>
  <si>
    <t>扶手料</t>
  </si>
  <si>
    <t>120T</t>
  </si>
  <si>
    <t>河北工厂自制注塑件内部结算价核算明细表（未税、元）</t>
  </si>
  <si>
    <t>物料代码</t>
  </si>
  <si>
    <t>名称</t>
  </si>
  <si>
    <t>单件重量/㎏</t>
  </si>
  <si>
    <t>未税材料单价/kg</t>
  </si>
  <si>
    <t>料费/件</t>
  </si>
  <si>
    <t>开模数/h</t>
  </si>
  <si>
    <t>周期s</t>
  </si>
  <si>
    <t>电功率</t>
  </si>
  <si>
    <t>电费单价</t>
  </si>
  <si>
    <t>包装/件</t>
  </si>
  <si>
    <t>运费/件</t>
  </si>
  <si>
    <t>内部结算指导价（未税）</t>
  </si>
  <si>
    <t>供货地点</t>
  </si>
  <si>
    <t>价格/原材料</t>
  </si>
  <si>
    <t>价格</t>
  </si>
  <si>
    <t>25年用量</t>
  </si>
  <si>
    <t>月用量</t>
  </si>
  <si>
    <t>039扶手</t>
  </si>
  <si>
    <t>模块内</t>
  </si>
  <si>
    <t>BFA0000436</t>
  </si>
  <si>
    <t>重卡镜头安装卡子带螺母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</si>
</sst>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);[Red]\(0.000\)"/>
    <numFmt numFmtId="178" formatCode="0.00_);[Red]\(0.00\)"/>
    <numFmt numFmtId="179" formatCode="0_ "/>
    <numFmt numFmtId="180" formatCode="_ * #,##0.00000_ ;_ * \-#,##0.00000_ ;_ * &quot;-&quot;??_ ;_ @_ "/>
    <numFmt numFmtId="181" formatCode="0.0000_);[Red]\(0.0000\)"/>
    <numFmt numFmtId="182" formatCode="0.000_ "/>
    <numFmt numFmtId="183" formatCode="0.0000_ "/>
    <numFmt numFmtId="184" formatCode="0.000"/>
  </numFmts>
  <fonts count="27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16" applyNumberFormat="0" applyFont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</cellStyleXfs>
  <cellXfs count="10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7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178" fontId="0" fillId="0" borderId="0" xfId="0" applyNumberFormat="1">
      <alignment vertical="center"/>
    </xf>
    <xf numFmtId="0" fontId="0" fillId="2" borderId="0" xfId="0" applyFill="1" applyAlignment="1">
      <alignment vertical="center" shrinkToFit="1"/>
    </xf>
    <xf numFmtId="179" fontId="0" fillId="0" borderId="0" xfId="0" applyNumberFormat="1">
      <alignment vertical="center"/>
    </xf>
    <xf numFmtId="0" fontId="0" fillId="2" borderId="0" xfId="0" applyFill="1">
      <alignment vertical="center"/>
    </xf>
    <xf numFmtId="180" fontId="0" fillId="0" borderId="0" xfId="1" applyNumberFormat="1" applyFont="1">
      <alignment vertical="center"/>
    </xf>
    <xf numFmtId="43" fontId="0" fillId="0" borderId="0" xfId="1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179" fontId="0" fillId="0" borderId="4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180" fontId="0" fillId="0" borderId="4" xfId="1" applyNumberFormat="1" applyFont="1" applyBorder="1" applyAlignment="1">
      <alignment horizontal="center" vertical="center"/>
    </xf>
    <xf numFmtId="43" fontId="0" fillId="0" borderId="4" xfId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176" fontId="0" fillId="2" borderId="4" xfId="0" applyNumberFormat="1" applyFill="1" applyBorder="1" applyAlignment="1">
      <alignment horizontal="center" vertical="center"/>
    </xf>
    <xf numFmtId="177" fontId="0" fillId="2" borderId="4" xfId="0" applyNumberFormat="1" applyFill="1" applyBorder="1">
      <alignment vertical="center"/>
    </xf>
    <xf numFmtId="181" fontId="0" fillId="2" borderId="4" xfId="0" applyNumberFormat="1" applyFill="1" applyBorder="1">
      <alignment vertical="center"/>
    </xf>
    <xf numFmtId="178" fontId="0" fillId="0" borderId="4" xfId="0" applyNumberFormat="1" applyBorder="1">
      <alignment vertical="center"/>
    </xf>
    <xf numFmtId="0" fontId="0" fillId="2" borderId="4" xfId="0" applyFill="1" applyBorder="1" applyAlignment="1">
      <alignment vertical="center" shrinkToFit="1"/>
    </xf>
    <xf numFmtId="179" fontId="0" fillId="0" borderId="4" xfId="0" applyNumberFormat="1" applyBorder="1">
      <alignment vertical="center"/>
    </xf>
    <xf numFmtId="0" fontId="0" fillId="2" borderId="4" xfId="0" applyFill="1" applyBorder="1">
      <alignment vertical="center"/>
    </xf>
    <xf numFmtId="180" fontId="0" fillId="0" borderId="4" xfId="1" applyNumberFormat="1" applyFont="1" applyBorder="1">
      <alignment vertical="center"/>
    </xf>
    <xf numFmtId="43" fontId="0" fillId="0" borderId="4" xfId="1" applyFont="1" applyFill="1" applyBorder="1">
      <alignment vertical="center"/>
    </xf>
    <xf numFmtId="178" fontId="0" fillId="2" borderId="4" xfId="0" applyNumberFormat="1" applyFill="1" applyBorder="1">
      <alignment vertical="center"/>
    </xf>
    <xf numFmtId="43" fontId="0" fillId="2" borderId="4" xfId="1" applyFont="1" applyFill="1" applyBorder="1">
      <alignment vertical="center"/>
    </xf>
    <xf numFmtId="0" fontId="0" fillId="0" borderId="4" xfId="0" applyFill="1" applyBorder="1">
      <alignment vertical="center"/>
    </xf>
    <xf numFmtId="0" fontId="0" fillId="2" borderId="4" xfId="0" applyNumberFormat="1" applyFill="1" applyBorder="1">
      <alignment vertical="center"/>
    </xf>
    <xf numFmtId="178" fontId="0" fillId="0" borderId="4" xfId="0" applyNumberFormat="1" applyFill="1" applyBorder="1">
      <alignment vertical="center"/>
    </xf>
    <xf numFmtId="179" fontId="0" fillId="0" borderId="4" xfId="0" applyNumberFormat="1" applyFill="1" applyBorder="1">
      <alignment vertical="center"/>
    </xf>
    <xf numFmtId="180" fontId="0" fillId="0" borderId="4" xfId="1" applyNumberFormat="1" applyFont="1" applyFill="1" applyBorder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82" fontId="0" fillId="0" borderId="4" xfId="0" applyNumberForma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178" fontId="0" fillId="0" borderId="4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82" fontId="0" fillId="0" borderId="5" xfId="0" applyNumberForma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182" fontId="0" fillId="0" borderId="4" xfId="0" applyNumberFormat="1" applyFont="1" applyFill="1" applyBorder="1" applyAlignment="1">
      <alignment horizontal="center" vertical="center"/>
    </xf>
    <xf numFmtId="180" fontId="0" fillId="0" borderId="4" xfId="1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84" fontId="0" fillId="0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83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9" fontId="0" fillId="0" borderId="4" xfId="3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 quotePrefix="1">
      <alignment horizontal="center" vertical="center"/>
    </xf>
    <xf numFmtId="0" fontId="0" fillId="0" borderId="4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10" xfId="49"/>
    <cellStyle name="_x000a_mouse.drv=lm" xfId="50"/>
    <cellStyle name="常规 6" xfId="51"/>
    <cellStyle name="常规 3 31" xfId="52"/>
    <cellStyle name="常规 2 27" xfId="53"/>
    <cellStyle name="样式 1" xfId="5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196215</xdr:colOff>
      <xdr:row>56</xdr:row>
      <xdr:rowOff>157480</xdr:rowOff>
    </xdr:from>
    <xdr:to>
      <xdr:col>21</xdr:col>
      <xdr:colOff>245745</xdr:colOff>
      <xdr:row>103</xdr:row>
      <xdr:rowOff>153670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215" y="6247765"/>
          <a:ext cx="14055725" cy="8287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HRC\AppData\Local\Temp\Shell\tmp2827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数据"/>
      <sheetName val="搜索条件"/>
      <sheetName val="信息"/>
    </sheetNames>
    <sheetDataSet>
      <sheetData sheetId="0">
        <row r="3">
          <cell r="A3" t="str">
            <v>物料号</v>
          </cell>
          <cell r="B3" t="str">
            <v>描述1</v>
          </cell>
          <cell r="C3" t="str">
            <v>求和项:数量</v>
          </cell>
        </row>
        <row r="4">
          <cell r="A4" t="str">
            <v>bAS0000038</v>
          </cell>
          <cell r="B4" t="str">
            <v>滑块固定板轴套</v>
          </cell>
          <cell r="C4">
            <v>5000</v>
          </cell>
        </row>
        <row r="5">
          <cell r="A5" t="str">
            <v>bas0010006</v>
          </cell>
          <cell r="B5" t="str">
            <v>仰角连杆2塑料轴套</v>
          </cell>
          <cell r="C5">
            <v>39955</v>
          </cell>
        </row>
        <row r="6">
          <cell r="A6" t="str">
            <v>bas0010007</v>
          </cell>
          <cell r="B6" t="str">
            <v>仰角连杆2塑料垫片</v>
          </cell>
          <cell r="C6">
            <v>39875</v>
          </cell>
        </row>
        <row r="7">
          <cell r="A7" t="str">
            <v>bas0010010</v>
          </cell>
          <cell r="B7" t="str">
            <v>H6扶手旋转轴套</v>
          </cell>
          <cell r="C7">
            <v>45050</v>
          </cell>
        </row>
        <row r="8">
          <cell r="A8" t="str">
            <v>bcl0000047</v>
          </cell>
          <cell r="B8" t="str">
            <v>塑料铆钉(卡扣)</v>
          </cell>
          <cell r="C8">
            <v>57200</v>
          </cell>
        </row>
        <row r="9">
          <cell r="A9" t="str">
            <v>bcl0010006</v>
          </cell>
          <cell r="B9" t="str">
            <v>气管卡扣（2*4mm）</v>
          </cell>
          <cell r="C9">
            <v>330648</v>
          </cell>
        </row>
        <row r="10">
          <cell r="A10" t="str">
            <v>bec0010017</v>
          </cell>
          <cell r="B10" t="str">
            <v>风扇保护壳</v>
          </cell>
          <cell r="C10">
            <v>134456</v>
          </cell>
        </row>
        <row r="11">
          <cell r="A11" t="str">
            <v>bec0010029</v>
          </cell>
          <cell r="B11" t="str">
            <v>ECU外壳上壳体</v>
          </cell>
          <cell r="C11">
            <v>33484</v>
          </cell>
        </row>
        <row r="12">
          <cell r="A12" t="str">
            <v>bec0010121</v>
          </cell>
          <cell r="B12" t="str">
            <v>ECU外壳下壳体</v>
          </cell>
          <cell r="C12">
            <v>26240</v>
          </cell>
        </row>
        <row r="13">
          <cell r="A13" t="str">
            <v>bec0010275</v>
          </cell>
          <cell r="B13" t="str">
            <v>全功能控制器上壳体</v>
          </cell>
          <cell r="C13">
            <v>160</v>
          </cell>
        </row>
        <row r="14">
          <cell r="A14" t="str">
            <v>bec0010276</v>
          </cell>
          <cell r="B14" t="str">
            <v>全功能控制器下壳体</v>
          </cell>
          <cell r="C14">
            <v>160</v>
          </cell>
        </row>
        <row r="15">
          <cell r="A15" t="str">
            <v>bec0010285</v>
          </cell>
          <cell r="B15" t="str">
            <v>ECU上壳1</v>
          </cell>
          <cell r="C15">
            <v>220</v>
          </cell>
        </row>
        <row r="16">
          <cell r="A16" t="str">
            <v>bec0010286</v>
          </cell>
          <cell r="B16" t="str">
            <v>ECU下壳1</v>
          </cell>
          <cell r="C16">
            <v>210</v>
          </cell>
        </row>
        <row r="17">
          <cell r="A17" t="str">
            <v>bec0010287</v>
          </cell>
          <cell r="B17" t="str">
            <v>ECU上壳2</v>
          </cell>
          <cell r="C17">
            <v>780</v>
          </cell>
        </row>
        <row r="18">
          <cell r="A18" t="str">
            <v>bec0010288</v>
          </cell>
          <cell r="B18" t="str">
            <v>ECU下壳2</v>
          </cell>
          <cell r="C18">
            <v>800</v>
          </cell>
        </row>
        <row r="19">
          <cell r="A19" t="str">
            <v>bfa0000003</v>
          </cell>
          <cell r="B19" t="str">
            <v>F扣</v>
          </cell>
          <cell r="C19">
            <v>3481642</v>
          </cell>
        </row>
        <row r="20">
          <cell r="A20" t="str">
            <v>bpc0000022</v>
          </cell>
          <cell r="B20" t="str">
            <v>速降气阀配套塑料件</v>
          </cell>
          <cell r="C20">
            <v>54300</v>
          </cell>
        </row>
        <row r="21">
          <cell r="A21" t="str">
            <v>bpc0010012</v>
          </cell>
          <cell r="B21" t="str">
            <v>4mm卡箍</v>
          </cell>
          <cell r="C21">
            <v>1690666</v>
          </cell>
        </row>
        <row r="22">
          <cell r="A22" t="str">
            <v>bpc0010024</v>
          </cell>
          <cell r="B22" t="str">
            <v>气管固定板</v>
          </cell>
          <cell r="C22">
            <v>137237</v>
          </cell>
        </row>
        <row r="23">
          <cell r="A23" t="str">
            <v>bpc0010058</v>
          </cell>
          <cell r="B23" t="str">
            <v>升降气阀安装座</v>
          </cell>
          <cell r="C23">
            <v>19648</v>
          </cell>
        </row>
        <row r="24">
          <cell r="A24" t="str">
            <v>bpc0010059</v>
          </cell>
          <cell r="B24" t="str">
            <v>升降气阀手柄</v>
          </cell>
          <cell r="C24">
            <v>12224</v>
          </cell>
        </row>
        <row r="25">
          <cell r="A25" t="str">
            <v>bpc0010061</v>
          </cell>
          <cell r="B25" t="str">
            <v>阀体外壳</v>
          </cell>
          <cell r="C25">
            <v>46340</v>
          </cell>
        </row>
        <row r="26">
          <cell r="A26" t="str">
            <v>bpc0010062</v>
          </cell>
          <cell r="B26" t="str">
            <v>密封件支撑环</v>
          </cell>
          <cell r="C26">
            <v>180000</v>
          </cell>
        </row>
        <row r="27">
          <cell r="A27" t="str">
            <v>bpc0010063</v>
          </cell>
          <cell r="B27" t="str">
            <v>阀杆</v>
          </cell>
          <cell r="C27">
            <v>54350</v>
          </cell>
        </row>
        <row r="28">
          <cell r="A28" t="str">
            <v>bpc0010064</v>
          </cell>
          <cell r="B28" t="str">
            <v>压盖</v>
          </cell>
          <cell r="C28">
            <v>24200</v>
          </cell>
        </row>
        <row r="29">
          <cell r="A29" t="str">
            <v>bpc0010065</v>
          </cell>
          <cell r="B29" t="str">
            <v>按钮外壳</v>
          </cell>
          <cell r="C29">
            <v>10170</v>
          </cell>
        </row>
        <row r="30">
          <cell r="A30" t="str">
            <v>bpc0010066</v>
          </cell>
          <cell r="B30" t="str">
            <v>滑动件</v>
          </cell>
          <cell r="C30">
            <v>53750</v>
          </cell>
        </row>
        <row r="31">
          <cell r="A31" t="str">
            <v>bpc0010067</v>
          </cell>
          <cell r="B31" t="str">
            <v>旋转盘</v>
          </cell>
          <cell r="C31">
            <v>56320</v>
          </cell>
        </row>
        <row r="32">
          <cell r="A32" t="str">
            <v>bpc0010068</v>
          </cell>
          <cell r="B32" t="str">
            <v>连接件</v>
          </cell>
          <cell r="C32">
            <v>29800</v>
          </cell>
        </row>
        <row r="33">
          <cell r="A33" t="str">
            <v>bpc0010070</v>
          </cell>
          <cell r="B33" t="str">
            <v>后盖</v>
          </cell>
          <cell r="C33">
            <v>51300</v>
          </cell>
        </row>
        <row r="34">
          <cell r="A34" t="str">
            <v>bpc0010078</v>
          </cell>
          <cell r="B34" t="str">
            <v>阀体外壳</v>
          </cell>
          <cell r="C34">
            <v>143726</v>
          </cell>
        </row>
        <row r="35">
          <cell r="A35" t="str">
            <v>bpc0010079</v>
          </cell>
          <cell r="B35" t="str">
            <v>气囊密封支撑圈</v>
          </cell>
          <cell r="C35">
            <v>144510</v>
          </cell>
        </row>
        <row r="36">
          <cell r="A36" t="str">
            <v>bpc0010080</v>
          </cell>
          <cell r="B36" t="str">
            <v>气源密封支撑圈</v>
          </cell>
          <cell r="C36">
            <v>149360</v>
          </cell>
        </row>
        <row r="37">
          <cell r="A37" t="str">
            <v>bpc0010081</v>
          </cell>
          <cell r="B37" t="str">
            <v>阻尼密封支撑圈</v>
          </cell>
          <cell r="C37">
            <v>143960</v>
          </cell>
        </row>
        <row r="38">
          <cell r="A38" t="str">
            <v>bpc0010084</v>
          </cell>
          <cell r="B38" t="str">
            <v>行程补偿气缸缸体</v>
          </cell>
          <cell r="C38">
            <v>126410</v>
          </cell>
        </row>
        <row r="39">
          <cell r="A39" t="str">
            <v>bpc0010087</v>
          </cell>
          <cell r="B39" t="str">
            <v>气缸活塞</v>
          </cell>
          <cell r="C39">
            <v>140400</v>
          </cell>
        </row>
        <row r="40">
          <cell r="A40" t="str">
            <v>bpc0010098</v>
          </cell>
          <cell r="B40" t="str">
            <v>4-6变径接头</v>
          </cell>
          <cell r="C40">
            <v>53150</v>
          </cell>
        </row>
        <row r="41">
          <cell r="A41" t="str">
            <v>bpc0010099</v>
          </cell>
          <cell r="B41" t="str">
            <v>4-4变径接头</v>
          </cell>
          <cell r="C41">
            <v>169200</v>
          </cell>
        </row>
        <row r="42">
          <cell r="A42" t="str">
            <v>bpc0010139</v>
          </cell>
          <cell r="B42" t="str">
            <v>阀体旋拧端盖</v>
          </cell>
          <cell r="C42">
            <v>126810</v>
          </cell>
        </row>
        <row r="43">
          <cell r="A43" t="str">
            <v>bpc0010140</v>
          </cell>
          <cell r="B43" t="str">
            <v>气缸旋拧端盖</v>
          </cell>
          <cell r="C43">
            <v>127660</v>
          </cell>
        </row>
        <row r="44">
          <cell r="A44" t="str">
            <v>bpc0010141</v>
          </cell>
          <cell r="B44" t="str">
            <v>堵盖</v>
          </cell>
          <cell r="C44">
            <v>255160</v>
          </cell>
        </row>
        <row r="45">
          <cell r="A45" t="str">
            <v>bpc0010200</v>
          </cell>
          <cell r="B45" t="str">
            <v>腰托阀体</v>
          </cell>
          <cell r="C45">
            <v>44700</v>
          </cell>
        </row>
        <row r="46">
          <cell r="A46" t="str">
            <v>bpc0010201</v>
          </cell>
          <cell r="B46" t="str">
            <v>腰托阀杆</v>
          </cell>
          <cell r="C46">
            <v>35650</v>
          </cell>
        </row>
        <row r="47">
          <cell r="A47" t="str">
            <v>bpc0010202</v>
          </cell>
          <cell r="B47" t="str">
            <v>堵盖</v>
          </cell>
          <cell r="C47">
            <v>48700</v>
          </cell>
        </row>
        <row r="48">
          <cell r="A48" t="str">
            <v>bpc0010203</v>
          </cell>
          <cell r="B48" t="str">
            <v>4mm直角接头</v>
          </cell>
          <cell r="C48">
            <v>35900</v>
          </cell>
        </row>
        <row r="49">
          <cell r="A49" t="str">
            <v>bpc0010204</v>
          </cell>
          <cell r="B49" t="str">
            <v>6mm直角接头</v>
          </cell>
          <cell r="C49">
            <v>279250</v>
          </cell>
        </row>
        <row r="50">
          <cell r="A50" t="str">
            <v>bpc0010205</v>
          </cell>
          <cell r="B50" t="str">
            <v>气嘴接头</v>
          </cell>
          <cell r="C50">
            <v>20300</v>
          </cell>
        </row>
        <row r="51">
          <cell r="A51" t="str">
            <v>bpc0010206</v>
          </cell>
          <cell r="B51" t="str">
            <v>溢流杆</v>
          </cell>
          <cell r="C51">
            <v>49500</v>
          </cell>
        </row>
        <row r="52">
          <cell r="A52" t="str">
            <v>bpc0010207</v>
          </cell>
          <cell r="B52" t="str">
            <v>溢流端盖</v>
          </cell>
          <cell r="C52">
            <v>40200</v>
          </cell>
        </row>
        <row r="53">
          <cell r="A53" t="str">
            <v>bpc0010210</v>
          </cell>
          <cell r="B53" t="str">
            <v>支撑圈</v>
          </cell>
          <cell r="C53">
            <v>229500</v>
          </cell>
        </row>
        <row r="54">
          <cell r="A54" t="str">
            <v>bpc0010216</v>
          </cell>
          <cell r="B54" t="str">
            <v>翘板式速降阀外壳</v>
          </cell>
          <cell r="C54">
            <v>57350</v>
          </cell>
        </row>
        <row r="55">
          <cell r="A55" t="str">
            <v>bpc0010218</v>
          </cell>
          <cell r="B55" t="str">
            <v>翘板式速降阀固定座</v>
          </cell>
          <cell r="C55">
            <v>32000</v>
          </cell>
        </row>
        <row r="56">
          <cell r="A56" t="str">
            <v>bpc0010300</v>
          </cell>
          <cell r="B56" t="str">
            <v>G3座椅开关固定座</v>
          </cell>
          <cell r="C56">
            <v>900</v>
          </cell>
        </row>
        <row r="57">
          <cell r="A57" t="str">
            <v>bpc0010318</v>
          </cell>
          <cell r="B57" t="str">
            <v>轻卡悬浮阀杆</v>
          </cell>
          <cell r="C57">
            <v>42470</v>
          </cell>
        </row>
        <row r="58">
          <cell r="A58" t="str">
            <v>bpc0010319</v>
          </cell>
          <cell r="B58" t="str">
            <v>轻卡气阀端盖</v>
          </cell>
          <cell r="C58">
            <v>56000</v>
          </cell>
        </row>
        <row r="59">
          <cell r="A59" t="str">
            <v>bpc0010320</v>
          </cell>
          <cell r="B59" t="str">
            <v>行程补偿气缸缸体堵孔</v>
          </cell>
          <cell r="C59">
            <v>20183</v>
          </cell>
        </row>
        <row r="60">
          <cell r="A60" t="str">
            <v>bpc0010322</v>
          </cell>
          <cell r="B60" t="str">
            <v>轻卡悬浮阀体</v>
          </cell>
          <cell r="C60">
            <v>41820</v>
          </cell>
        </row>
        <row r="61">
          <cell r="A61" t="str">
            <v>bpc0010325</v>
          </cell>
          <cell r="B61" t="str">
            <v>VDC阀导向杆</v>
          </cell>
          <cell r="C61">
            <v>126417</v>
          </cell>
        </row>
        <row r="62">
          <cell r="A62" t="str">
            <v>bpc0010338</v>
          </cell>
          <cell r="B62" t="str">
            <v>侧翼调节按钮帽</v>
          </cell>
          <cell r="C62">
            <v>28200</v>
          </cell>
        </row>
        <row r="63">
          <cell r="A63" t="str">
            <v>bpc0010339</v>
          </cell>
          <cell r="B63" t="str">
            <v>侧翼调节按钮帽</v>
          </cell>
          <cell r="C63">
            <v>33600</v>
          </cell>
        </row>
        <row r="64">
          <cell r="A64" t="str">
            <v>rca0000174</v>
          </cell>
          <cell r="B64" t="str">
            <v>登车扶手(YS120-浅灰色)</v>
          </cell>
          <cell r="C64">
            <v>16358</v>
          </cell>
        </row>
        <row r="65">
          <cell r="A65" t="str">
            <v>rem0000018</v>
          </cell>
          <cell r="B65" t="str">
            <v>BC316卡框-左</v>
          </cell>
          <cell r="C65">
            <v>712</v>
          </cell>
        </row>
        <row r="66">
          <cell r="A66" t="str">
            <v>rem0000020</v>
          </cell>
          <cell r="B66" t="str">
            <v>BC316低配下镜壳-左</v>
          </cell>
          <cell r="C66">
            <v>517</v>
          </cell>
        </row>
        <row r="67">
          <cell r="A67" t="str">
            <v>rem0000021</v>
          </cell>
          <cell r="B67" t="str">
            <v>BC316基板-左</v>
          </cell>
          <cell r="C67">
            <v>180</v>
          </cell>
        </row>
        <row r="68">
          <cell r="A68" t="str">
            <v>rem0000022</v>
          </cell>
          <cell r="B68" t="str">
            <v>BC316三角护罩-左</v>
          </cell>
          <cell r="C68">
            <v>878</v>
          </cell>
        </row>
        <row r="69">
          <cell r="A69" t="str">
            <v>rem0000023</v>
          </cell>
          <cell r="B69" t="str">
            <v>BC316三角座-左</v>
          </cell>
          <cell r="C69">
            <v>712</v>
          </cell>
        </row>
        <row r="70">
          <cell r="A70" t="str">
            <v>rem0000024</v>
          </cell>
          <cell r="B70" t="str">
            <v>BC316防啸垫-左</v>
          </cell>
          <cell r="C70">
            <v>513</v>
          </cell>
        </row>
        <row r="71">
          <cell r="A71" t="str">
            <v>rem0000047</v>
          </cell>
          <cell r="B71" t="str">
            <v>BC316卡框-右</v>
          </cell>
          <cell r="C71">
            <v>120</v>
          </cell>
        </row>
        <row r="72">
          <cell r="A72" t="str">
            <v>rem0000049</v>
          </cell>
          <cell r="B72" t="str">
            <v>BC316低配下镜壳-右</v>
          </cell>
          <cell r="C72">
            <v>517</v>
          </cell>
        </row>
        <row r="73">
          <cell r="A73" t="str">
            <v>rem0000050</v>
          </cell>
          <cell r="B73" t="str">
            <v>BC316基板-右</v>
          </cell>
          <cell r="C73">
            <v>30</v>
          </cell>
        </row>
        <row r="74">
          <cell r="A74" t="str">
            <v>rem0000053</v>
          </cell>
          <cell r="B74" t="str">
            <v>BC316防啸垫-右</v>
          </cell>
          <cell r="C74">
            <v>633</v>
          </cell>
        </row>
        <row r="75">
          <cell r="A75" t="str">
            <v>rem0000086</v>
          </cell>
          <cell r="B75" t="str">
            <v>BC311卡框-左</v>
          </cell>
          <cell r="C75">
            <v>29161</v>
          </cell>
        </row>
        <row r="76">
          <cell r="A76" t="str">
            <v>rem0000093</v>
          </cell>
          <cell r="B76" t="str">
            <v>BC311面罩左</v>
          </cell>
          <cell r="C76">
            <v>31106</v>
          </cell>
        </row>
        <row r="77">
          <cell r="A77" t="str">
            <v>rem0000095</v>
          </cell>
          <cell r="B77" t="str">
            <v>BC311基板-左</v>
          </cell>
          <cell r="C77">
            <v>31162</v>
          </cell>
        </row>
        <row r="78">
          <cell r="A78" t="str">
            <v>rem0000096</v>
          </cell>
          <cell r="B78" t="str">
            <v>BC311三角护罩-左</v>
          </cell>
          <cell r="C78">
            <v>31073</v>
          </cell>
        </row>
        <row r="79">
          <cell r="A79" t="str">
            <v>rem0000097</v>
          </cell>
          <cell r="B79" t="str">
            <v>BC311三角座-左</v>
          </cell>
          <cell r="C79">
            <v>31127</v>
          </cell>
        </row>
        <row r="80">
          <cell r="A80" t="str">
            <v>rem0000098</v>
          </cell>
          <cell r="B80" t="str">
            <v>BC311防啸垫-左</v>
          </cell>
          <cell r="C80">
            <v>33261</v>
          </cell>
        </row>
        <row r="81">
          <cell r="A81" t="str">
            <v>rem0000101</v>
          </cell>
          <cell r="B81" t="str">
            <v>BC311磨擦片</v>
          </cell>
          <cell r="C81">
            <v>62060</v>
          </cell>
        </row>
        <row r="82">
          <cell r="A82" t="str">
            <v>rem0000113</v>
          </cell>
          <cell r="B82" t="str">
            <v>BC311镜托板-右</v>
          </cell>
          <cell r="C82">
            <v>26193</v>
          </cell>
        </row>
        <row r="83">
          <cell r="A83" t="str">
            <v>rem0000114</v>
          </cell>
          <cell r="B83" t="str">
            <v>BC311卡框-右</v>
          </cell>
          <cell r="C83">
            <v>29540</v>
          </cell>
        </row>
        <row r="84">
          <cell r="A84" t="str">
            <v>rem0000121</v>
          </cell>
          <cell r="B84" t="str">
            <v>BC311面罩右</v>
          </cell>
          <cell r="C84">
            <v>31503</v>
          </cell>
        </row>
        <row r="85">
          <cell r="A85" t="str">
            <v>rem0000123</v>
          </cell>
          <cell r="B85" t="str">
            <v>BC311基板-右</v>
          </cell>
          <cell r="C85">
            <v>28484</v>
          </cell>
        </row>
        <row r="86">
          <cell r="A86" t="str">
            <v>rem0000124</v>
          </cell>
          <cell r="B86" t="str">
            <v>BC311三角护罩-右</v>
          </cell>
          <cell r="C86">
            <v>31578</v>
          </cell>
        </row>
        <row r="87">
          <cell r="A87" t="str">
            <v>rem0000125</v>
          </cell>
          <cell r="B87" t="str">
            <v>BC311三角座-右</v>
          </cell>
          <cell r="C87">
            <v>31077</v>
          </cell>
        </row>
        <row r="88">
          <cell r="A88" t="str">
            <v>rem0000126</v>
          </cell>
          <cell r="B88" t="str">
            <v>BC311防啸垫-右</v>
          </cell>
          <cell r="C88">
            <v>33863</v>
          </cell>
        </row>
        <row r="89">
          <cell r="A89" t="str">
            <v>rem0000337</v>
          </cell>
          <cell r="B89" t="str">
            <v>重卡大镜体(新)</v>
          </cell>
          <cell r="C89">
            <v>930</v>
          </cell>
        </row>
        <row r="90">
          <cell r="A90" t="str">
            <v>rem0000558</v>
          </cell>
          <cell r="B90" t="str">
            <v>MV3后视镜镜体</v>
          </cell>
          <cell r="C90">
            <v>3322</v>
          </cell>
        </row>
        <row r="91">
          <cell r="A91" t="str">
            <v>rem0000559</v>
          </cell>
          <cell r="B91" t="str">
            <v>MV3后视镜后盖</v>
          </cell>
          <cell r="C91">
            <v>2901</v>
          </cell>
        </row>
        <row r="92">
          <cell r="A92" t="str">
            <v>rem0000562</v>
          </cell>
          <cell r="B92" t="str">
            <v>MV3后视镜片托</v>
          </cell>
          <cell r="C92">
            <v>3428</v>
          </cell>
        </row>
        <row r="93">
          <cell r="A93" t="str">
            <v>rem0000563</v>
          </cell>
          <cell r="B93" t="str">
            <v>MV3广角镜片托</v>
          </cell>
          <cell r="C93">
            <v>3387</v>
          </cell>
        </row>
        <row r="94">
          <cell r="A94" t="str">
            <v>rem0000633</v>
          </cell>
          <cell r="B94" t="str">
            <v>MV3下镜座装饰罩</v>
          </cell>
          <cell r="C94">
            <v>2369</v>
          </cell>
        </row>
        <row r="95">
          <cell r="A95" t="str">
            <v>rem0001097</v>
          </cell>
          <cell r="B95" t="str">
            <v>B40L左手折基板</v>
          </cell>
          <cell r="C95">
            <v>6410</v>
          </cell>
        </row>
        <row r="96">
          <cell r="A96" t="str">
            <v>rem0001099</v>
          </cell>
          <cell r="B96" t="str">
            <v>B40L左导光条安装板</v>
          </cell>
          <cell r="C96">
            <v>8914</v>
          </cell>
        </row>
        <row r="97">
          <cell r="A97" t="str">
            <v>rem0001100</v>
          </cell>
          <cell r="B97" t="str">
            <v>B40L左转向灯底座</v>
          </cell>
          <cell r="C97">
            <v>4785</v>
          </cell>
        </row>
        <row r="98">
          <cell r="A98" t="str">
            <v>rem0001101</v>
          </cell>
          <cell r="B98" t="str">
            <v>B40L转向灯导光条左</v>
          </cell>
          <cell r="C98">
            <v>6756</v>
          </cell>
        </row>
        <row r="99">
          <cell r="A99" t="str">
            <v>rem0001106</v>
          </cell>
          <cell r="B99" t="str">
            <v>B40L左镜片托</v>
          </cell>
          <cell r="C99">
            <v>6664</v>
          </cell>
        </row>
        <row r="100">
          <cell r="A100" t="str">
            <v>rem0001109</v>
          </cell>
          <cell r="B100" t="str">
            <v>B40L左灯罩</v>
          </cell>
          <cell r="C100">
            <v>2827</v>
          </cell>
        </row>
        <row r="101">
          <cell r="A101" t="str">
            <v>rem0001114</v>
          </cell>
          <cell r="B101" t="str">
            <v>B40L右手折基板</v>
          </cell>
          <cell r="C101">
            <v>6457</v>
          </cell>
        </row>
        <row r="102">
          <cell r="A102" t="str">
            <v>rem0001116</v>
          </cell>
          <cell r="B102" t="str">
            <v>B40L右导光条安装板</v>
          </cell>
          <cell r="C102">
            <v>8969</v>
          </cell>
        </row>
        <row r="103">
          <cell r="A103" t="str">
            <v>rem0001117</v>
          </cell>
          <cell r="B103" t="str">
            <v>B40L右转向灯底座</v>
          </cell>
          <cell r="C103">
            <v>4900</v>
          </cell>
        </row>
        <row r="104">
          <cell r="A104" t="str">
            <v>rem0001122</v>
          </cell>
          <cell r="B104" t="str">
            <v>B40L右镜片托</v>
          </cell>
          <cell r="C104">
            <v>6755</v>
          </cell>
        </row>
        <row r="105">
          <cell r="A105" t="str">
            <v>rem0001124</v>
          </cell>
          <cell r="B105" t="str">
            <v>B40L右转向灯灯罩</v>
          </cell>
          <cell r="C105">
            <v>3261</v>
          </cell>
        </row>
        <row r="106">
          <cell r="A106" t="str">
            <v>rem0001131</v>
          </cell>
          <cell r="B106" t="str">
            <v>B40L左电折基板</v>
          </cell>
          <cell r="C106">
            <v>1248</v>
          </cell>
        </row>
        <row r="107">
          <cell r="A107" t="str">
            <v>rem0001134</v>
          </cell>
          <cell r="B107" t="str">
            <v>B80迎宾灯支架左</v>
          </cell>
          <cell r="C107">
            <v>600</v>
          </cell>
        </row>
        <row r="108">
          <cell r="A108" t="str">
            <v>rem0001136</v>
          </cell>
          <cell r="B108" t="str">
            <v>B80C左导光条安装板</v>
          </cell>
          <cell r="C108">
            <v>600</v>
          </cell>
        </row>
        <row r="109">
          <cell r="A109" t="str">
            <v>rem0001138</v>
          </cell>
          <cell r="B109" t="str">
            <v>B80C转向灯导光条左</v>
          </cell>
          <cell r="C109">
            <v>655</v>
          </cell>
        </row>
        <row r="110">
          <cell r="A110" t="str">
            <v>rem0001141</v>
          </cell>
          <cell r="B110" t="str">
            <v>B80C左转向灯灯罩</v>
          </cell>
          <cell r="C110">
            <v>692</v>
          </cell>
        </row>
        <row r="111">
          <cell r="A111" t="str">
            <v>rem0001150</v>
          </cell>
          <cell r="B111" t="str">
            <v>B40L右电折基板</v>
          </cell>
          <cell r="C111">
            <v>1262</v>
          </cell>
        </row>
        <row r="112">
          <cell r="A112" t="str">
            <v>rem0001157</v>
          </cell>
          <cell r="B112" t="str">
            <v>B80迎宾灯支架右</v>
          </cell>
          <cell r="C112">
            <v>600</v>
          </cell>
        </row>
        <row r="113">
          <cell r="A113" t="str">
            <v>rem0001159</v>
          </cell>
          <cell r="B113" t="str">
            <v>B80C右导光条安装板</v>
          </cell>
          <cell r="C113">
            <v>600</v>
          </cell>
        </row>
        <row r="114">
          <cell r="A114" t="str">
            <v>rem0001163</v>
          </cell>
          <cell r="B114" t="str">
            <v>B80C右转向灯灯罩</v>
          </cell>
          <cell r="C114">
            <v>692</v>
          </cell>
        </row>
        <row r="115">
          <cell r="A115" t="str">
            <v>rem0001180</v>
          </cell>
          <cell r="B115" t="str">
            <v>B40L三角底座护罩右</v>
          </cell>
          <cell r="C115">
            <v>4601</v>
          </cell>
        </row>
        <row r="116">
          <cell r="A116" t="str">
            <v>rem0001183</v>
          </cell>
          <cell r="B116" t="str">
            <v>B40L三角底座护罩左</v>
          </cell>
          <cell r="C116">
            <v>4552</v>
          </cell>
        </row>
        <row r="117">
          <cell r="A117" t="str">
            <v>rem0001185</v>
          </cell>
          <cell r="B117" t="str">
            <v>B40L右镜框</v>
          </cell>
          <cell r="C117">
            <v>6121</v>
          </cell>
        </row>
        <row r="118">
          <cell r="A118" t="str">
            <v>rem0001186</v>
          </cell>
          <cell r="B118" t="str">
            <v>B40L左镜框</v>
          </cell>
          <cell r="C118">
            <v>6003</v>
          </cell>
        </row>
        <row r="119">
          <cell r="A119" t="str">
            <v>rem0001655</v>
          </cell>
          <cell r="B119" t="str">
            <v>1029球头盖</v>
          </cell>
          <cell r="C119">
            <v>11520</v>
          </cell>
        </row>
        <row r="120">
          <cell r="A120" t="str">
            <v>rem0001656</v>
          </cell>
          <cell r="B120" t="str">
            <v>1780防水帽</v>
          </cell>
          <cell r="C120">
            <v>3520</v>
          </cell>
        </row>
        <row r="121">
          <cell r="A121" t="str">
            <v>rem0001658</v>
          </cell>
          <cell r="B121" t="str">
            <v>1780镜头</v>
          </cell>
          <cell r="C121">
            <v>2709</v>
          </cell>
        </row>
        <row r="122">
          <cell r="A122" t="str">
            <v>rem0001674</v>
          </cell>
          <cell r="B122" t="str">
            <v>A2前下视胶垫</v>
          </cell>
          <cell r="C122">
            <v>3350</v>
          </cell>
        </row>
        <row r="123">
          <cell r="A123" t="str">
            <v>rem0001675</v>
          </cell>
          <cell r="B123" t="str">
            <v>H3主镜体</v>
          </cell>
          <cell r="C123">
            <v>1047</v>
          </cell>
        </row>
        <row r="124">
          <cell r="A124" t="str">
            <v>rem0001676</v>
          </cell>
          <cell r="B124" t="str">
            <v>H3广角镜体</v>
          </cell>
          <cell r="C124">
            <v>1302</v>
          </cell>
        </row>
        <row r="125">
          <cell r="A125" t="str">
            <v>rem0001684</v>
          </cell>
          <cell r="B125" t="str">
            <v>H3下镜座盖</v>
          </cell>
          <cell r="C125">
            <v>1100</v>
          </cell>
        </row>
        <row r="126">
          <cell r="A126" t="str">
            <v>rem0001715</v>
          </cell>
          <cell r="B126" t="str">
            <v>奥驰左镜体</v>
          </cell>
          <cell r="C126">
            <v>1186</v>
          </cell>
        </row>
        <row r="127">
          <cell r="A127" t="str">
            <v>rem0001716</v>
          </cell>
          <cell r="B127" t="str">
            <v>奥驰左镜框</v>
          </cell>
          <cell r="C127">
            <v>200</v>
          </cell>
        </row>
        <row r="128">
          <cell r="A128" t="str">
            <v>rem0001719</v>
          </cell>
          <cell r="B128" t="str">
            <v>奥驰左广角镜托</v>
          </cell>
          <cell r="C128">
            <v>1380</v>
          </cell>
        </row>
        <row r="129">
          <cell r="A129" t="str">
            <v>rem0001725</v>
          </cell>
          <cell r="B129" t="str">
            <v>奥驰右镜体</v>
          </cell>
          <cell r="C129">
            <v>1344</v>
          </cell>
        </row>
        <row r="130">
          <cell r="A130" t="str">
            <v>rem0001726</v>
          </cell>
          <cell r="B130" t="str">
            <v>奥驰右镜框</v>
          </cell>
          <cell r="C130">
            <v>1291</v>
          </cell>
        </row>
        <row r="131">
          <cell r="A131" t="str">
            <v>rem0001729</v>
          </cell>
          <cell r="B131" t="str">
            <v>奥驰右广角镜托</v>
          </cell>
          <cell r="C131">
            <v>1380</v>
          </cell>
        </row>
        <row r="132">
          <cell r="A132" t="str">
            <v>rem0001754</v>
          </cell>
          <cell r="B132" t="str">
            <v>奥铃升级主镜体(镜片铬背)</v>
          </cell>
          <cell r="C132">
            <v>1389</v>
          </cell>
        </row>
        <row r="133">
          <cell r="A133" t="str">
            <v>rem0001755</v>
          </cell>
          <cell r="B133" t="str">
            <v>奥铃升级广角镜体镜片铬背</v>
          </cell>
          <cell r="C133">
            <v>1783</v>
          </cell>
        </row>
        <row r="134">
          <cell r="A134" t="str">
            <v>rem0001759</v>
          </cell>
          <cell r="B134" t="str">
            <v>ETX衬套</v>
          </cell>
          <cell r="C134">
            <v>8580</v>
          </cell>
        </row>
        <row r="135">
          <cell r="A135" t="str">
            <v>rem0001760</v>
          </cell>
          <cell r="B135" t="str">
            <v>ETX镜座右装饰盖</v>
          </cell>
          <cell r="C135">
            <v>1196</v>
          </cell>
        </row>
        <row r="136">
          <cell r="A136" t="str">
            <v>rem0001769</v>
          </cell>
          <cell r="B136" t="str">
            <v>ETX镜座左装饰盖</v>
          </cell>
          <cell r="C136">
            <v>1208</v>
          </cell>
        </row>
        <row r="137">
          <cell r="A137" t="str">
            <v>rem0001777</v>
          </cell>
          <cell r="B137" t="str">
            <v>弹簧底盖</v>
          </cell>
          <cell r="C137">
            <v>26260</v>
          </cell>
        </row>
        <row r="138">
          <cell r="A138" t="str">
            <v>rem0001778</v>
          </cell>
          <cell r="B138" t="str">
            <v>弹簧压盖</v>
          </cell>
          <cell r="C138">
            <v>26234</v>
          </cell>
        </row>
        <row r="139">
          <cell r="A139" t="str">
            <v>rem0001788</v>
          </cell>
          <cell r="B139" t="str">
            <v>重卡小保护盖(705)</v>
          </cell>
          <cell r="C139">
            <v>315</v>
          </cell>
        </row>
        <row r="140">
          <cell r="A140" t="str">
            <v>rem0001790</v>
          </cell>
          <cell r="B140" t="str">
            <v>出口捷运小镜片托(2杠)</v>
          </cell>
          <cell r="C140">
            <v>200</v>
          </cell>
        </row>
        <row r="141">
          <cell r="A141" t="str">
            <v>rem0001798</v>
          </cell>
          <cell r="B141" t="str">
            <v>豪泺大镜片托</v>
          </cell>
          <cell r="C141">
            <v>633</v>
          </cell>
        </row>
        <row r="142">
          <cell r="A142" t="str">
            <v>rem0001799</v>
          </cell>
          <cell r="B142" t="str">
            <v>豪泺大镜体</v>
          </cell>
          <cell r="C142">
            <v>400</v>
          </cell>
        </row>
        <row r="143">
          <cell r="A143" t="str">
            <v>rem0001800</v>
          </cell>
          <cell r="B143" t="str">
            <v>豪泺大保护盖左</v>
          </cell>
          <cell r="C143">
            <v>301</v>
          </cell>
        </row>
        <row r="144">
          <cell r="A144" t="str">
            <v>rem0001811</v>
          </cell>
          <cell r="B144" t="str">
            <v>豪泺大保护盖右</v>
          </cell>
          <cell r="C144">
            <v>301</v>
          </cell>
        </row>
        <row r="145">
          <cell r="A145" t="str">
            <v>rem0001829</v>
          </cell>
          <cell r="B145" t="str">
            <v>6102快换机构托板</v>
          </cell>
          <cell r="C145">
            <v>3898</v>
          </cell>
        </row>
        <row r="146">
          <cell r="A146" t="str">
            <v>rem0001912</v>
          </cell>
          <cell r="B146" t="str">
            <v>重卡大保护盖022704</v>
          </cell>
          <cell r="C146">
            <v>220</v>
          </cell>
        </row>
        <row r="147">
          <cell r="A147" t="str">
            <v>rem0001913</v>
          </cell>
          <cell r="B147" t="str">
            <v>重卡小保护盖(902)</v>
          </cell>
          <cell r="C147">
            <v>440</v>
          </cell>
        </row>
        <row r="148">
          <cell r="A148" t="str">
            <v>rem0001922</v>
          </cell>
          <cell r="B148" t="str">
            <v>驭菱左镜座</v>
          </cell>
          <cell r="C148">
            <v>362</v>
          </cell>
        </row>
        <row r="149">
          <cell r="A149" t="str">
            <v>rem0002010</v>
          </cell>
          <cell r="B149" t="str">
            <v>6486室内镜底盘</v>
          </cell>
          <cell r="C149">
            <v>8029</v>
          </cell>
        </row>
        <row r="150">
          <cell r="A150" t="str">
            <v>rem0002011</v>
          </cell>
          <cell r="B150" t="str">
            <v>6486室内镜体(黑色)</v>
          </cell>
          <cell r="C150">
            <v>6495</v>
          </cell>
        </row>
        <row r="151">
          <cell r="A151" t="str">
            <v>rem0002655</v>
          </cell>
          <cell r="B151" t="str">
            <v>北奔/捷运重卡大镜体</v>
          </cell>
          <cell r="C151">
            <v>500</v>
          </cell>
        </row>
        <row r="152">
          <cell r="A152" t="str">
            <v>rem0002656</v>
          </cell>
          <cell r="B152" t="str">
            <v>出口捷运小镜片托(1杠)</v>
          </cell>
          <cell r="C152">
            <v>392</v>
          </cell>
        </row>
        <row r="153">
          <cell r="A153" t="str">
            <v>rem0002657</v>
          </cell>
          <cell r="B153" t="str">
            <v>重卡大镜托</v>
          </cell>
          <cell r="C153">
            <v>720</v>
          </cell>
        </row>
        <row r="154">
          <cell r="A154" t="str">
            <v>rem0002663</v>
          </cell>
          <cell r="B154" t="str">
            <v>豪泺旋转底座</v>
          </cell>
          <cell r="C154">
            <v>3317</v>
          </cell>
        </row>
        <row r="155">
          <cell r="A155" t="str">
            <v>rem0002664</v>
          </cell>
          <cell r="B155" t="str">
            <v>北奔/捷运重卡小镜体</v>
          </cell>
          <cell r="C155">
            <v>921</v>
          </cell>
        </row>
        <row r="156">
          <cell r="A156" t="str">
            <v>rem0002665</v>
          </cell>
          <cell r="B156" t="str">
            <v>奥威固定旋转座</v>
          </cell>
          <cell r="C156">
            <v>4225</v>
          </cell>
        </row>
        <row r="157">
          <cell r="A157" t="str">
            <v>rem0002666</v>
          </cell>
          <cell r="B157" t="str">
            <v>奥威十字横梁</v>
          </cell>
          <cell r="C157">
            <v>3972</v>
          </cell>
        </row>
        <row r="158">
          <cell r="A158" t="str">
            <v>rem0002667</v>
          </cell>
          <cell r="B158" t="str">
            <v>奥威弹簧座</v>
          </cell>
          <cell r="C158">
            <v>4542</v>
          </cell>
        </row>
        <row r="159">
          <cell r="A159" t="str">
            <v>rem0002668</v>
          </cell>
          <cell r="B159" t="str">
            <v>捷运/北奔重卡大镜片托</v>
          </cell>
          <cell r="C159">
            <v>500</v>
          </cell>
        </row>
        <row r="160">
          <cell r="A160" t="str">
            <v>rem0002669</v>
          </cell>
          <cell r="B160" t="str">
            <v>豪泺十字横梁</v>
          </cell>
          <cell r="C160">
            <v>2092</v>
          </cell>
        </row>
        <row r="161">
          <cell r="A161" t="str">
            <v>rem0002786</v>
          </cell>
          <cell r="B161" t="str">
            <v>豪泺弹簧座</v>
          </cell>
          <cell r="C161">
            <v>2095</v>
          </cell>
        </row>
        <row r="162">
          <cell r="A162" t="str">
            <v>rem0003053</v>
          </cell>
          <cell r="B162" t="str">
            <v>BC311单曲率镜托板-左</v>
          </cell>
          <cell r="C162">
            <v>30647</v>
          </cell>
        </row>
        <row r="163">
          <cell r="A163" t="str">
            <v>rem0003061</v>
          </cell>
          <cell r="B163" t="str">
            <v>BC316单曲镜托板-左</v>
          </cell>
          <cell r="C163">
            <v>3</v>
          </cell>
        </row>
        <row r="164">
          <cell r="A164" t="str">
            <v>rem0003404</v>
          </cell>
          <cell r="B164" t="str">
            <v>18D卡框单件</v>
          </cell>
          <cell r="C164">
            <v>79052</v>
          </cell>
        </row>
        <row r="165">
          <cell r="A165" t="str">
            <v>rem0003405</v>
          </cell>
          <cell r="B165" t="str">
            <v>3GD卡框单件</v>
          </cell>
          <cell r="C165">
            <v>26291</v>
          </cell>
        </row>
        <row r="166">
          <cell r="A166" t="str">
            <v>rem0003437</v>
          </cell>
          <cell r="B166" t="str">
            <v>曼右置下镜臂装饰罩小</v>
          </cell>
          <cell r="C166">
            <v>7242</v>
          </cell>
        </row>
        <row r="167">
          <cell r="A167" t="str">
            <v>rem0003438</v>
          </cell>
          <cell r="B167" t="str">
            <v>曼右置下镜臂装饰罩大</v>
          </cell>
          <cell r="C167">
            <v>7935</v>
          </cell>
        </row>
        <row r="168">
          <cell r="A168" t="str">
            <v>rem0003454</v>
          </cell>
          <cell r="B168" t="str">
            <v>H6左后盖ASA</v>
          </cell>
          <cell r="C168">
            <v>628</v>
          </cell>
        </row>
        <row r="169">
          <cell r="A169" t="str">
            <v>rem0003455</v>
          </cell>
          <cell r="B169" t="str">
            <v>H6左后盖装饰盖ASA</v>
          </cell>
          <cell r="C169">
            <v>904</v>
          </cell>
        </row>
        <row r="170">
          <cell r="A170" t="str">
            <v>rem0003457</v>
          </cell>
          <cell r="B170" t="str">
            <v>H6左下安装座装饰盖ASA</v>
          </cell>
          <cell r="C170">
            <v>739</v>
          </cell>
        </row>
        <row r="171">
          <cell r="A171" t="str">
            <v>rem0003459</v>
          </cell>
          <cell r="B171" t="str">
            <v>H6右后盖装饰盖ASA</v>
          </cell>
          <cell r="C171">
            <v>904</v>
          </cell>
        </row>
        <row r="172">
          <cell r="A172" t="str">
            <v>rem0003461</v>
          </cell>
          <cell r="B172" t="str">
            <v>H6右下安装座装饰盖ASA</v>
          </cell>
          <cell r="C172">
            <v>767</v>
          </cell>
        </row>
        <row r="173">
          <cell r="A173" t="str">
            <v>rem0003499</v>
          </cell>
          <cell r="B173" t="str">
            <v>B40L转向灯导光条右</v>
          </cell>
          <cell r="C173">
            <v>7076</v>
          </cell>
        </row>
        <row r="174">
          <cell r="A174" t="str">
            <v>rem0003500</v>
          </cell>
          <cell r="B174" t="str">
            <v>B80C转向灯导光条右</v>
          </cell>
          <cell r="C174">
            <v>648</v>
          </cell>
        </row>
        <row r="175">
          <cell r="A175" t="str">
            <v>rem0010148</v>
          </cell>
          <cell r="B175" t="str">
            <v>H6左主镜镜托</v>
          </cell>
          <cell r="C175">
            <v>533</v>
          </cell>
        </row>
        <row r="176">
          <cell r="A176" t="str">
            <v>rem0010152</v>
          </cell>
          <cell r="B176" t="str">
            <v>H6左广角镜镜托</v>
          </cell>
          <cell r="C176">
            <v>750</v>
          </cell>
        </row>
        <row r="177">
          <cell r="A177" t="str">
            <v>rem0010155</v>
          </cell>
          <cell r="B177" t="str">
            <v>H6左镜体</v>
          </cell>
          <cell r="C177">
            <v>410</v>
          </cell>
        </row>
        <row r="178">
          <cell r="A178" t="str">
            <v>rem0010166</v>
          </cell>
          <cell r="B178" t="str">
            <v>H6左下安装座</v>
          </cell>
          <cell r="C178">
            <v>1054</v>
          </cell>
        </row>
        <row r="179">
          <cell r="A179" t="str">
            <v>rem0010208</v>
          </cell>
          <cell r="B179" t="str">
            <v>H6右主镜镜托</v>
          </cell>
          <cell r="C179">
            <v>492</v>
          </cell>
        </row>
        <row r="180">
          <cell r="A180" t="str">
            <v>rem0010212</v>
          </cell>
          <cell r="B180" t="str">
            <v>H6右广角镜镜托</v>
          </cell>
          <cell r="C180">
            <v>750</v>
          </cell>
        </row>
        <row r="181">
          <cell r="A181" t="str">
            <v>rem0010226</v>
          </cell>
          <cell r="B181" t="str">
            <v>H6右下安装座</v>
          </cell>
          <cell r="C181">
            <v>614</v>
          </cell>
        </row>
        <row r="182">
          <cell r="A182" t="str">
            <v>rem0010522</v>
          </cell>
          <cell r="B182" t="str">
            <v>B41V左镜托</v>
          </cell>
          <cell r="C182">
            <v>53208</v>
          </cell>
        </row>
        <row r="183">
          <cell r="A183" t="str">
            <v>rem0010528</v>
          </cell>
          <cell r="B183" t="str">
            <v>B41V左卡框</v>
          </cell>
          <cell r="C183">
            <v>55243</v>
          </cell>
        </row>
        <row r="184">
          <cell r="A184" t="str">
            <v>rem0010529</v>
          </cell>
          <cell r="B184" t="str">
            <v>B41V左镜脖</v>
          </cell>
          <cell r="C184">
            <v>52061</v>
          </cell>
        </row>
        <row r="185">
          <cell r="A185" t="str">
            <v>rem0010530</v>
          </cell>
          <cell r="B185" t="str">
            <v>B41V左镜壳</v>
          </cell>
          <cell r="C185">
            <v>54917</v>
          </cell>
        </row>
        <row r="186">
          <cell r="A186" t="str">
            <v>rem0010531</v>
          </cell>
          <cell r="B186" t="str">
            <v>B41V左镜壳下盖带雷达孔</v>
          </cell>
          <cell r="C186">
            <v>5838</v>
          </cell>
        </row>
        <row r="187">
          <cell r="A187" t="str">
            <v>rem0010532</v>
          </cell>
          <cell r="B187" t="str">
            <v>B41V左镜壳下盖带二孔</v>
          </cell>
          <cell r="C187">
            <v>38589</v>
          </cell>
        </row>
        <row r="188">
          <cell r="A188" t="str">
            <v>rem0010533</v>
          </cell>
          <cell r="B188" t="str">
            <v>B41V左镜座盖</v>
          </cell>
          <cell r="C188">
            <v>57131</v>
          </cell>
        </row>
        <row r="189">
          <cell r="A189" t="str">
            <v>rem0010534</v>
          </cell>
          <cell r="B189" t="str">
            <v>B41V左镜座下盖</v>
          </cell>
          <cell r="C189">
            <v>57754</v>
          </cell>
        </row>
        <row r="190">
          <cell r="A190" t="str">
            <v>rem0010535</v>
          </cell>
          <cell r="B190" t="str">
            <v>B41V左电折基板</v>
          </cell>
          <cell r="C190">
            <v>53200</v>
          </cell>
        </row>
        <row r="191">
          <cell r="A191" t="str">
            <v>rem0010536</v>
          </cell>
          <cell r="B191" t="str">
            <v>B41V护罩盖板带包胶</v>
          </cell>
          <cell r="C191">
            <v>108117</v>
          </cell>
        </row>
        <row r="192">
          <cell r="A192" t="str">
            <v>rem0010539</v>
          </cell>
          <cell r="B192" t="str">
            <v>B41V左镜座垫</v>
          </cell>
          <cell r="C192">
            <v>58305</v>
          </cell>
        </row>
        <row r="193">
          <cell r="A193" t="str">
            <v>rem0010544</v>
          </cell>
          <cell r="B193" t="str">
            <v>B41V左涉水雷达支架</v>
          </cell>
          <cell r="C193">
            <v>43732</v>
          </cell>
        </row>
        <row r="194">
          <cell r="A194" t="str">
            <v>rem0010548</v>
          </cell>
          <cell r="B194" t="str">
            <v>B41V右镜托</v>
          </cell>
          <cell r="C194">
            <v>53652</v>
          </cell>
        </row>
        <row r="195">
          <cell r="A195" t="str">
            <v>rem0010554</v>
          </cell>
          <cell r="B195" t="str">
            <v>B41V右卡框</v>
          </cell>
          <cell r="C195">
            <v>55231</v>
          </cell>
        </row>
        <row r="196">
          <cell r="A196" t="str">
            <v>rem0010555</v>
          </cell>
          <cell r="B196" t="str">
            <v>B41V右镜脖</v>
          </cell>
          <cell r="C196">
            <v>51813</v>
          </cell>
        </row>
        <row r="197">
          <cell r="A197" t="str">
            <v>rem0010556</v>
          </cell>
          <cell r="B197" t="str">
            <v>B41V右镜壳</v>
          </cell>
          <cell r="C197">
            <v>54522</v>
          </cell>
        </row>
        <row r="198">
          <cell r="A198" t="str">
            <v>rem0010557</v>
          </cell>
          <cell r="B198" t="str">
            <v>B41V右镜壳下盖带雷达孔</v>
          </cell>
          <cell r="C198">
            <v>5841</v>
          </cell>
        </row>
        <row r="199">
          <cell r="A199" t="str">
            <v>rem0010558</v>
          </cell>
          <cell r="B199" t="str">
            <v>B41V右镜壳下盖带二孔</v>
          </cell>
          <cell r="C199">
            <v>38754</v>
          </cell>
        </row>
        <row r="200">
          <cell r="A200" t="str">
            <v>rem0010559</v>
          </cell>
          <cell r="B200" t="str">
            <v>B41V右镜座盖</v>
          </cell>
          <cell r="C200">
            <v>56295</v>
          </cell>
        </row>
        <row r="201">
          <cell r="A201" t="str">
            <v>rem0010560</v>
          </cell>
          <cell r="B201" t="str">
            <v>B41V右镜座下盖</v>
          </cell>
          <cell r="C201">
            <v>57649</v>
          </cell>
        </row>
        <row r="202">
          <cell r="A202" t="str">
            <v>rem0010561</v>
          </cell>
          <cell r="B202" t="str">
            <v>B41V右电折基板</v>
          </cell>
          <cell r="C202">
            <v>54298</v>
          </cell>
        </row>
        <row r="203">
          <cell r="A203" t="str">
            <v>rem0010565</v>
          </cell>
          <cell r="B203" t="str">
            <v>B41V右镜座垫</v>
          </cell>
          <cell r="C203">
            <v>58500</v>
          </cell>
        </row>
        <row r="204">
          <cell r="A204" t="str">
            <v>rem0010570</v>
          </cell>
          <cell r="B204" t="str">
            <v>B41V右涉水雷达支架</v>
          </cell>
          <cell r="C204">
            <v>44393</v>
          </cell>
        </row>
        <row r="205">
          <cell r="A205" t="str">
            <v>REM0010646</v>
          </cell>
          <cell r="B205" t="str">
            <v>B41V左镜壳下盖带迎宾灯孔</v>
          </cell>
          <cell r="C205">
            <v>1970</v>
          </cell>
        </row>
        <row r="206">
          <cell r="A206" t="str">
            <v>REM0010647</v>
          </cell>
          <cell r="B206" t="str">
            <v>B41V右镜壳下盖带迎宾灯孔</v>
          </cell>
          <cell r="C206">
            <v>1977</v>
          </cell>
        </row>
        <row r="207">
          <cell r="A207" t="str">
            <v>rem0010652</v>
          </cell>
          <cell r="B207" t="str">
            <v>B41V左镜壳下盖不带孔</v>
          </cell>
          <cell r="C207">
            <v>9118</v>
          </cell>
        </row>
        <row r="208">
          <cell r="A208" t="str">
            <v>rem0010653</v>
          </cell>
          <cell r="B208" t="str">
            <v>B41V右镜壳下盖不带孔</v>
          </cell>
          <cell r="C208">
            <v>9090</v>
          </cell>
        </row>
        <row r="209">
          <cell r="A209" t="str">
            <v>rim0000003</v>
          </cell>
          <cell r="B209" t="str">
            <v>3GD镜壳</v>
          </cell>
          <cell r="C209">
            <v>27605</v>
          </cell>
        </row>
        <row r="210">
          <cell r="A210" t="str">
            <v>rim0000007</v>
          </cell>
          <cell r="B210" t="str">
            <v>3GD手柄</v>
          </cell>
          <cell r="C210">
            <v>29215</v>
          </cell>
        </row>
        <row r="211">
          <cell r="A211" t="str">
            <v>rim0000008</v>
          </cell>
          <cell r="B211" t="str">
            <v>3GD球座</v>
          </cell>
          <cell r="C211">
            <v>29286</v>
          </cell>
        </row>
        <row r="212">
          <cell r="A212" t="str">
            <v>rim0000013</v>
          </cell>
          <cell r="B212" t="str">
            <v>18D镜壳</v>
          </cell>
          <cell r="C212">
            <v>76223</v>
          </cell>
        </row>
        <row r="213">
          <cell r="A213" t="str">
            <v>rim0000015</v>
          </cell>
          <cell r="B213" t="str">
            <v>18D球座</v>
          </cell>
          <cell r="C213">
            <v>90959</v>
          </cell>
        </row>
        <row r="214">
          <cell r="A214" t="str">
            <v>rim0000016</v>
          </cell>
          <cell r="B214" t="str">
            <v>18D手柄</v>
          </cell>
          <cell r="C214">
            <v>73371</v>
          </cell>
        </row>
        <row r="215">
          <cell r="A215" t="str">
            <v>rim0000051</v>
          </cell>
          <cell r="B215" t="str">
            <v>MV3室内镜镜体</v>
          </cell>
          <cell r="C215">
            <v>1665</v>
          </cell>
        </row>
        <row r="216">
          <cell r="A216" t="str">
            <v>rim0000069</v>
          </cell>
          <cell r="B216" t="str">
            <v>1029室尼龙垫</v>
          </cell>
          <cell r="C216">
            <v>7750</v>
          </cell>
        </row>
        <row r="217">
          <cell r="A217" t="str">
            <v>rim0000087</v>
          </cell>
          <cell r="B217" t="str">
            <v>6486室内镜蒙子</v>
          </cell>
          <cell r="C217">
            <v>7447</v>
          </cell>
        </row>
        <row r="218">
          <cell r="A218" t="str">
            <v>rim0000148</v>
          </cell>
          <cell r="B218" t="str">
            <v>欧马克室内镜体</v>
          </cell>
          <cell r="C218">
            <v>8518</v>
          </cell>
        </row>
        <row r="219">
          <cell r="A219" t="str">
            <v>rim0000149</v>
          </cell>
          <cell r="B219" t="str">
            <v>欧马克室内镜框镜片合件</v>
          </cell>
          <cell r="C219">
            <v>7021</v>
          </cell>
        </row>
        <row r="220">
          <cell r="A220" t="str">
            <v>rim0000153</v>
          </cell>
          <cell r="B220" t="str">
            <v>6486室内镜新蒙子</v>
          </cell>
          <cell r="C220">
            <v>5895</v>
          </cell>
        </row>
        <row r="221">
          <cell r="A221" t="str">
            <v>rsm0000024</v>
          </cell>
          <cell r="B221" t="str">
            <v>J6K补盲镜后盖</v>
          </cell>
          <cell r="C221">
            <v>1470</v>
          </cell>
        </row>
        <row r="222">
          <cell r="A222" t="str">
            <v>rsm0000030</v>
          </cell>
          <cell r="B222" t="str">
            <v>J6K前下后盖</v>
          </cell>
          <cell r="C222">
            <v>0</v>
          </cell>
        </row>
        <row r="223">
          <cell r="A223" t="str">
            <v>rsm0000037</v>
          </cell>
          <cell r="B223" t="str">
            <v>奥铃升级下视装饰盖</v>
          </cell>
          <cell r="C223">
            <v>940</v>
          </cell>
        </row>
        <row r="224">
          <cell r="A224" t="str">
            <v>rsm0000044</v>
          </cell>
          <cell r="B224" t="str">
            <v>豪泺路面镜胶垫</v>
          </cell>
          <cell r="C224">
            <v>400</v>
          </cell>
        </row>
        <row r="225">
          <cell r="A225" t="str">
            <v>rsm0000045</v>
          </cell>
          <cell r="B225" t="str">
            <v>豪泺路面镜镜托</v>
          </cell>
          <cell r="C225">
            <v>63</v>
          </cell>
        </row>
        <row r="226">
          <cell r="A226" t="str">
            <v>rsm0000046</v>
          </cell>
          <cell r="B226" t="str">
            <v>豪泺路面镜镜体</v>
          </cell>
          <cell r="C226">
            <v>360</v>
          </cell>
        </row>
        <row r="227">
          <cell r="A227" t="str">
            <v>rsm0000060</v>
          </cell>
          <cell r="B227" t="str">
            <v>A7前下视镜头后盖</v>
          </cell>
          <cell r="C227">
            <v>5629</v>
          </cell>
        </row>
        <row r="228">
          <cell r="A228" t="str">
            <v>rsm0000075</v>
          </cell>
          <cell r="B228" t="str">
            <v>J6K补盲镜镜体</v>
          </cell>
          <cell r="C228">
            <v>1333</v>
          </cell>
        </row>
        <row r="229">
          <cell r="A229" t="str">
            <v>rsm0000077</v>
          </cell>
          <cell r="B229" t="str">
            <v>曼项目欧标补盲镜体</v>
          </cell>
          <cell r="C229">
            <v>1330</v>
          </cell>
        </row>
        <row r="230">
          <cell r="A230" t="str">
            <v>rsm0000078</v>
          </cell>
          <cell r="B230" t="str">
            <v>曼项目右置镜补盲压框</v>
          </cell>
          <cell r="C230">
            <v>3500</v>
          </cell>
        </row>
        <row r="231">
          <cell r="A231" t="str">
            <v>rsm0000080</v>
          </cell>
          <cell r="B231" t="str">
            <v>曼项目前下镜体6656</v>
          </cell>
          <cell r="C231">
            <v>30481</v>
          </cell>
        </row>
        <row r="232">
          <cell r="A232" t="str">
            <v>rsm0000081</v>
          </cell>
          <cell r="B232" t="str">
            <v>曼项目前下卡框</v>
          </cell>
          <cell r="C232">
            <v>38010</v>
          </cell>
        </row>
        <row r="233">
          <cell r="A233" t="str">
            <v>rsm0000220</v>
          </cell>
          <cell r="B233" t="str">
            <v>ETX路面镜体</v>
          </cell>
          <cell r="C233">
            <v>8154</v>
          </cell>
        </row>
        <row r="234">
          <cell r="A234" t="str">
            <v>rsm0000221</v>
          </cell>
          <cell r="B234" t="str">
            <v>ETX平顶下视镜头</v>
          </cell>
          <cell r="C234">
            <v>3345</v>
          </cell>
        </row>
        <row r="235">
          <cell r="A235" t="str">
            <v>rsm0000223</v>
          </cell>
          <cell r="B235" t="str">
            <v>ETX路面后盖</v>
          </cell>
          <cell r="C235">
            <v>1196</v>
          </cell>
        </row>
        <row r="236">
          <cell r="A236" t="str">
            <v>rsm0000226</v>
          </cell>
          <cell r="B236" t="str">
            <v>A7前下视镜体1030</v>
          </cell>
          <cell r="C236">
            <v>571</v>
          </cell>
        </row>
        <row r="237">
          <cell r="A237" t="str">
            <v>rsm0000235</v>
          </cell>
          <cell r="B237" t="str">
            <v>右置曼项目前下镜体6030</v>
          </cell>
          <cell r="C237">
            <v>6766</v>
          </cell>
        </row>
        <row r="238">
          <cell r="A238" t="str">
            <v>RSM0000254</v>
          </cell>
          <cell r="B238" t="str">
            <v>曼项目右置车前下视镜</v>
          </cell>
          <cell r="C238">
            <v>0</v>
          </cell>
        </row>
        <row r="239">
          <cell r="A239" t="str">
            <v>rsm0000261</v>
          </cell>
          <cell r="B239" t="str">
            <v>曼右置车前下视镜动臂</v>
          </cell>
          <cell r="C239">
            <v>7735</v>
          </cell>
        </row>
        <row r="240">
          <cell r="A240" t="str">
            <v>rsm0000262</v>
          </cell>
          <cell r="B240" t="str">
            <v>曼右置车前下动臂上盖</v>
          </cell>
          <cell r="C240">
            <v>7158</v>
          </cell>
        </row>
        <row r="241">
          <cell r="A241" t="str">
            <v>rsm0000263</v>
          </cell>
          <cell r="B241" t="str">
            <v>曼右置车前下动臂下盖</v>
          </cell>
          <cell r="C241">
            <v>7836</v>
          </cell>
        </row>
        <row r="242">
          <cell r="A242" t="str">
            <v>rsm0010030</v>
          </cell>
          <cell r="B242" t="str">
            <v>H6补盲镜壳</v>
          </cell>
          <cell r="C242">
            <v>26572</v>
          </cell>
        </row>
        <row r="243">
          <cell r="A243" t="str">
            <v>rsm0010033</v>
          </cell>
          <cell r="B243" t="str">
            <v>H6补盲镜臂</v>
          </cell>
          <cell r="C243">
            <v>22318</v>
          </cell>
        </row>
        <row r="244">
          <cell r="A244" t="str">
            <v>rsm0010074</v>
          </cell>
          <cell r="B244" t="str">
            <v>H6新补盲镜臂</v>
          </cell>
          <cell r="C244">
            <v>7090</v>
          </cell>
        </row>
        <row r="245">
          <cell r="A245" t="str">
            <v>rsm0010075</v>
          </cell>
          <cell r="B245" t="str">
            <v>H6新补盲镜臂盖</v>
          </cell>
          <cell r="C245">
            <v>13944</v>
          </cell>
        </row>
        <row r="246">
          <cell r="A246" t="str">
            <v>rsm0010098</v>
          </cell>
          <cell r="B246" t="str">
            <v>H6右舵补盲镜臂</v>
          </cell>
          <cell r="C246">
            <v>36</v>
          </cell>
        </row>
        <row r="247">
          <cell r="A247" t="str">
            <v>rsm0010099</v>
          </cell>
          <cell r="B247" t="str">
            <v>H6右舵补盲镜臂盖</v>
          </cell>
          <cell r="C247">
            <v>32</v>
          </cell>
        </row>
        <row r="248">
          <cell r="A248" t="str">
            <v>rsm0010102</v>
          </cell>
          <cell r="B248" t="str">
            <v>H6补盲镜垫片</v>
          </cell>
          <cell r="C248">
            <v>2100</v>
          </cell>
        </row>
        <row r="249">
          <cell r="A249" t="str">
            <v>rsm0010105</v>
          </cell>
          <cell r="B249" t="str">
            <v>曼项目前下圆镜体-右置</v>
          </cell>
          <cell r="C249">
            <v>105</v>
          </cell>
        </row>
        <row r="250">
          <cell r="A250" t="str">
            <v>scs0003128</v>
          </cell>
          <cell r="B250" t="str">
            <v>H32B调角器手柄</v>
          </cell>
          <cell r="C250">
            <v>3212</v>
          </cell>
        </row>
        <row r="251">
          <cell r="A251" t="str">
            <v>scs0003136</v>
          </cell>
          <cell r="B251" t="str">
            <v>H32B副驾调角器手柄</v>
          </cell>
          <cell r="C251">
            <v>6468</v>
          </cell>
        </row>
        <row r="252">
          <cell r="A252" t="str">
            <v>scs0003192</v>
          </cell>
          <cell r="B252" t="str">
            <v>B40L挡块</v>
          </cell>
          <cell r="C252">
            <v>6502</v>
          </cell>
        </row>
        <row r="253">
          <cell r="A253" t="str">
            <v>scs0004273</v>
          </cell>
          <cell r="B253" t="str">
            <v>B40L驾驶员左前安装护盖</v>
          </cell>
          <cell r="C253">
            <v>580</v>
          </cell>
        </row>
        <row r="254">
          <cell r="A254" t="str">
            <v>scs0004274</v>
          </cell>
          <cell r="B254" t="str">
            <v>B40L驾驶员右前安装护盖</v>
          </cell>
          <cell r="C254">
            <v>300</v>
          </cell>
        </row>
        <row r="255">
          <cell r="A255" t="str">
            <v>scs0004275</v>
          </cell>
          <cell r="B255" t="str">
            <v>B40L驾驶员后安装护盖</v>
          </cell>
          <cell r="C255">
            <v>1160</v>
          </cell>
        </row>
        <row r="256">
          <cell r="A256" t="str">
            <v>scs0004276</v>
          </cell>
          <cell r="B256" t="str">
            <v>B40L前乘客左前安装护盖</v>
          </cell>
          <cell r="C256">
            <v>290</v>
          </cell>
        </row>
        <row r="257">
          <cell r="A257" t="str">
            <v>scs0005405</v>
          </cell>
          <cell r="B257" t="str">
            <v>P203主驾左侧罩壳（电动）</v>
          </cell>
          <cell r="C257">
            <v>2056</v>
          </cell>
        </row>
        <row r="258">
          <cell r="A258" t="str">
            <v>scs0005406</v>
          </cell>
          <cell r="B258" t="str">
            <v>P203主驾右侧罩壳</v>
          </cell>
          <cell r="C258">
            <v>7239</v>
          </cell>
        </row>
        <row r="259">
          <cell r="A259" t="str">
            <v>scs0005411</v>
          </cell>
          <cell r="B259" t="str">
            <v>P203后侧安装脚盖</v>
          </cell>
          <cell r="C259">
            <v>59184</v>
          </cell>
        </row>
        <row r="260">
          <cell r="A260" t="str">
            <v>scs0005420</v>
          </cell>
          <cell r="B260" t="str">
            <v>P203主驾左侧罩壳（手动）</v>
          </cell>
          <cell r="C260">
            <v>2700</v>
          </cell>
        </row>
        <row r="261">
          <cell r="A261" t="str">
            <v>scs0005421</v>
          </cell>
          <cell r="B261" t="str">
            <v>P203升降手柄总成</v>
          </cell>
          <cell r="C261">
            <v>3860</v>
          </cell>
        </row>
        <row r="262">
          <cell r="A262" t="str">
            <v>scs0005422</v>
          </cell>
          <cell r="B262" t="str">
            <v>P203升降手柄盖</v>
          </cell>
          <cell r="C262">
            <v>3000</v>
          </cell>
        </row>
        <row r="263">
          <cell r="A263" t="str">
            <v>scs0005433</v>
          </cell>
          <cell r="B263" t="str">
            <v>P203副驾左侧罩壳</v>
          </cell>
          <cell r="C263">
            <v>7124</v>
          </cell>
        </row>
        <row r="264">
          <cell r="A264" t="str">
            <v>scs0005434</v>
          </cell>
          <cell r="B264" t="str">
            <v>P203副驾右侧罩壳</v>
          </cell>
          <cell r="C264">
            <v>6012</v>
          </cell>
        </row>
        <row r="265">
          <cell r="A265" t="str">
            <v>scs0005449</v>
          </cell>
          <cell r="B265" t="str">
            <v>P203扶手杯托</v>
          </cell>
          <cell r="C265">
            <v>5772</v>
          </cell>
        </row>
        <row r="266">
          <cell r="A266" t="str">
            <v>scs0005456</v>
          </cell>
          <cell r="B266" t="str">
            <v>P203靠背塑料罩壳(左)</v>
          </cell>
          <cell r="C266">
            <v>16046</v>
          </cell>
        </row>
        <row r="267">
          <cell r="A267" t="str">
            <v>scs0005457</v>
          </cell>
          <cell r="B267" t="str">
            <v>P203靠背塑料罩壳(右)</v>
          </cell>
          <cell r="C267">
            <v>14563</v>
          </cell>
        </row>
        <row r="268">
          <cell r="A268" t="str">
            <v>scs0005475</v>
          </cell>
          <cell r="B268" t="str">
            <v>P203铰链罩壳左</v>
          </cell>
          <cell r="C268">
            <v>27371</v>
          </cell>
        </row>
        <row r="269">
          <cell r="A269" t="str">
            <v>scs0005476</v>
          </cell>
          <cell r="B269" t="str">
            <v>P203铰链罩壳右</v>
          </cell>
          <cell r="C269">
            <v>27341</v>
          </cell>
        </row>
        <row r="270">
          <cell r="A270" t="str">
            <v>scs0005517</v>
          </cell>
          <cell r="B270" t="str">
            <v>P203后排座椅上固定卡扣</v>
          </cell>
          <cell r="C270">
            <v>28025</v>
          </cell>
        </row>
        <row r="271">
          <cell r="A271" t="str">
            <v>scs0008092</v>
          </cell>
          <cell r="B271" t="str">
            <v>P203-2022主驾左侧罩壳</v>
          </cell>
          <cell r="C271">
            <v>510</v>
          </cell>
        </row>
        <row r="272">
          <cell r="A272" t="str">
            <v>scs0008093</v>
          </cell>
          <cell r="B272" t="str">
            <v>P203-2022主驾左侧罩壳</v>
          </cell>
          <cell r="C272">
            <v>444</v>
          </cell>
        </row>
        <row r="273">
          <cell r="A273" t="str">
            <v>scs0008158</v>
          </cell>
          <cell r="B273" t="str">
            <v>P203-2022副驾右侧罩壳</v>
          </cell>
          <cell r="C273">
            <v>435</v>
          </cell>
        </row>
        <row r="274">
          <cell r="A274" t="str">
            <v>scs0008159</v>
          </cell>
          <cell r="B274" t="str">
            <v>P203-2022副驾左侧罩壳</v>
          </cell>
          <cell r="C274">
            <v>70</v>
          </cell>
        </row>
        <row r="275">
          <cell r="A275" t="str">
            <v>scs0008177</v>
          </cell>
          <cell r="B275" t="str">
            <v>P203右舵主驾右罩壳（手动</v>
          </cell>
          <cell r="C275">
            <v>1155</v>
          </cell>
        </row>
        <row r="276">
          <cell r="A276" t="str">
            <v>scs0008178</v>
          </cell>
          <cell r="B276" t="str">
            <v>P203升降手柄总成右舵</v>
          </cell>
          <cell r="C276">
            <v>1458</v>
          </cell>
        </row>
        <row r="277">
          <cell r="A277" t="str">
            <v>scs0008190</v>
          </cell>
          <cell r="B277" t="str">
            <v>P203右舵主驾左罩壳（手动</v>
          </cell>
          <cell r="C277">
            <v>1692</v>
          </cell>
        </row>
        <row r="278">
          <cell r="A278" t="str">
            <v>scs0008204</v>
          </cell>
          <cell r="B278" t="str">
            <v>升降手柄端盖右舵</v>
          </cell>
          <cell r="C278">
            <v>400</v>
          </cell>
        </row>
        <row r="279">
          <cell r="A279" t="str">
            <v>sht0000097</v>
          </cell>
          <cell r="B279" t="str">
            <v>左侧升降器手柄前</v>
          </cell>
          <cell r="C279">
            <v>932</v>
          </cell>
        </row>
        <row r="280">
          <cell r="A280" t="str">
            <v>sht0000141</v>
          </cell>
          <cell r="B280" t="str">
            <v>H3改型司机升降把手前</v>
          </cell>
          <cell r="C280">
            <v>548</v>
          </cell>
        </row>
        <row r="281">
          <cell r="A281" t="str">
            <v>sht0000142</v>
          </cell>
          <cell r="B281" t="str">
            <v>H3主驾驶座调节把手后左正</v>
          </cell>
          <cell r="C281">
            <v>18571</v>
          </cell>
        </row>
        <row r="282">
          <cell r="A282" t="str">
            <v>sht0000158</v>
          </cell>
          <cell r="B282" t="str">
            <v>H3主驾驶座调节把手前右副</v>
          </cell>
          <cell r="C282">
            <v>18476</v>
          </cell>
        </row>
        <row r="283">
          <cell r="A283" t="str">
            <v>sht0000445</v>
          </cell>
          <cell r="B283" t="str">
            <v>H5调角器罩壳(左)</v>
          </cell>
          <cell r="C283">
            <v>8369</v>
          </cell>
        </row>
        <row r="284">
          <cell r="A284" t="str">
            <v>sht0000447</v>
          </cell>
          <cell r="B284" t="str">
            <v>H4升级司机坐垫前部罩壳</v>
          </cell>
          <cell r="C284">
            <v>11699</v>
          </cell>
        </row>
        <row r="285">
          <cell r="A285" t="str">
            <v>sht0000504</v>
          </cell>
          <cell r="B285" t="str">
            <v>H4A升级司机座垫后部罩壳</v>
          </cell>
          <cell r="C285">
            <v>27575</v>
          </cell>
        </row>
        <row r="286">
          <cell r="A286" t="str">
            <v>sht0000506</v>
          </cell>
          <cell r="B286" t="str">
            <v>H4升级座椅司机左罩壳</v>
          </cell>
          <cell r="C286">
            <v>3252</v>
          </cell>
        </row>
        <row r="287">
          <cell r="A287" t="str">
            <v>sht0000508</v>
          </cell>
          <cell r="B287" t="str">
            <v>H4A主驾调角器右罩壳</v>
          </cell>
          <cell r="C287">
            <v>11442</v>
          </cell>
        </row>
        <row r="288">
          <cell r="A288" t="str">
            <v>sht0000535</v>
          </cell>
          <cell r="B288" t="str">
            <v>H4A副司机调角器罩壳(右)</v>
          </cell>
          <cell r="C288">
            <v>16141</v>
          </cell>
        </row>
        <row r="289">
          <cell r="A289" t="str">
            <v>sht0000539</v>
          </cell>
          <cell r="B289" t="str">
            <v>H4A副司机调角器罩壳(左)</v>
          </cell>
          <cell r="C289">
            <v>15700</v>
          </cell>
        </row>
        <row r="290">
          <cell r="A290" t="str">
            <v>sht0000540</v>
          </cell>
          <cell r="B290" t="str">
            <v>H4副司机坐垫底部护板</v>
          </cell>
          <cell r="C290">
            <v>15053</v>
          </cell>
        </row>
        <row r="291">
          <cell r="A291" t="str">
            <v>sht0001145</v>
          </cell>
          <cell r="B291" t="str">
            <v>挡块</v>
          </cell>
          <cell r="C291">
            <v>260176</v>
          </cell>
        </row>
        <row r="292">
          <cell r="A292" t="str">
            <v>sht0001187</v>
          </cell>
          <cell r="B292" t="str">
            <v>尼龙滚轮</v>
          </cell>
          <cell r="C292">
            <v>155890</v>
          </cell>
        </row>
        <row r="293">
          <cell r="A293" t="str">
            <v>sht0001685</v>
          </cell>
          <cell r="B293" t="str">
            <v>H5安全带外部罩壳</v>
          </cell>
          <cell r="C293">
            <v>100720</v>
          </cell>
        </row>
        <row r="294">
          <cell r="A294" t="str">
            <v>sht0001741</v>
          </cell>
          <cell r="B294" t="str">
            <v>阻尼器调节机构固定座</v>
          </cell>
          <cell r="C294">
            <v>26939</v>
          </cell>
        </row>
        <row r="295">
          <cell r="A295" t="str">
            <v>sht0001742</v>
          </cell>
          <cell r="B295" t="str">
            <v>旋转块</v>
          </cell>
          <cell r="C295">
            <v>30528</v>
          </cell>
        </row>
        <row r="296">
          <cell r="A296" t="str">
            <v>sht0001880</v>
          </cell>
          <cell r="B296" t="str">
            <v>X3000导向体盖</v>
          </cell>
          <cell r="C296">
            <v>44590</v>
          </cell>
        </row>
        <row r="297">
          <cell r="A297" t="str">
            <v>sht0001973</v>
          </cell>
          <cell r="B297" t="str">
            <v>H5座椅坐垫延伸滑块</v>
          </cell>
          <cell r="C297">
            <v>519143</v>
          </cell>
        </row>
        <row r="298">
          <cell r="A298" t="str">
            <v>sht0002195</v>
          </cell>
          <cell r="B298" t="str">
            <v>M4气阀手柄</v>
          </cell>
          <cell r="C298">
            <v>2086</v>
          </cell>
        </row>
        <row r="299">
          <cell r="A299" t="str">
            <v>sht0002196</v>
          </cell>
          <cell r="B299" t="str">
            <v>座椅气囊上盖</v>
          </cell>
          <cell r="C299">
            <v>60857</v>
          </cell>
        </row>
        <row r="300">
          <cell r="A300" t="str">
            <v>sht0002197</v>
          </cell>
          <cell r="B300" t="str">
            <v>座椅气囊下盖</v>
          </cell>
          <cell r="C300">
            <v>61231</v>
          </cell>
        </row>
        <row r="301">
          <cell r="A301" t="str">
            <v>sht0002201</v>
          </cell>
          <cell r="B301" t="str">
            <v>气阀主体</v>
          </cell>
          <cell r="C301">
            <v>29340</v>
          </cell>
        </row>
        <row r="302">
          <cell r="A302" t="str">
            <v>sht0002202</v>
          </cell>
          <cell r="B302" t="str">
            <v>通气嘴</v>
          </cell>
          <cell r="C302">
            <v>76350</v>
          </cell>
        </row>
        <row r="303">
          <cell r="A303" t="str">
            <v>sht0002203</v>
          </cell>
          <cell r="B303" t="str">
            <v>气阀堵盖</v>
          </cell>
          <cell r="C303">
            <v>39150</v>
          </cell>
        </row>
        <row r="304">
          <cell r="A304" t="str">
            <v>sht0002204</v>
          </cell>
          <cell r="B304" t="str">
            <v>气阀阀芯</v>
          </cell>
          <cell r="C304">
            <v>110350</v>
          </cell>
        </row>
        <row r="305">
          <cell r="A305" t="str">
            <v>sht0002205</v>
          </cell>
          <cell r="B305" t="str">
            <v>锁片</v>
          </cell>
          <cell r="C305">
            <v>579000</v>
          </cell>
        </row>
        <row r="306">
          <cell r="A306" t="str">
            <v>sht0002215</v>
          </cell>
          <cell r="B306" t="str">
            <v>摆动杆</v>
          </cell>
          <cell r="C306">
            <v>15818</v>
          </cell>
        </row>
        <row r="307">
          <cell r="A307" t="str">
            <v>sht0002217</v>
          </cell>
          <cell r="B307" t="str">
            <v>蝴蝶压轮</v>
          </cell>
          <cell r="C307">
            <v>33400</v>
          </cell>
        </row>
        <row r="308">
          <cell r="A308" t="str">
            <v>sht0002219</v>
          </cell>
          <cell r="B308" t="str">
            <v>摆轮滚轮</v>
          </cell>
          <cell r="C308">
            <v>30150</v>
          </cell>
        </row>
        <row r="309">
          <cell r="A309" t="str">
            <v>sht0002222</v>
          </cell>
          <cell r="B309" t="str">
            <v>气阀固定板(小)小剪刀底板</v>
          </cell>
          <cell r="C309">
            <v>18148</v>
          </cell>
        </row>
        <row r="310">
          <cell r="A310" t="str">
            <v>sht0002223</v>
          </cell>
          <cell r="B310" t="str">
            <v>小剪刀摆轮</v>
          </cell>
          <cell r="C310">
            <v>19855</v>
          </cell>
        </row>
        <row r="311">
          <cell r="A311" t="str">
            <v>sht0002226</v>
          </cell>
          <cell r="B311" t="str">
            <v>弹簧固定座</v>
          </cell>
          <cell r="C311">
            <v>123460</v>
          </cell>
        </row>
        <row r="312">
          <cell r="A312" t="str">
            <v>sht0002229</v>
          </cell>
          <cell r="B312" t="str">
            <v>卡接棘爪(卡件)</v>
          </cell>
          <cell r="C312">
            <v>304005</v>
          </cell>
        </row>
        <row r="313">
          <cell r="A313" t="str">
            <v>sht0002230</v>
          </cell>
          <cell r="B313" t="str">
            <v>垫圈(滚轮)</v>
          </cell>
          <cell r="C313">
            <v>124700</v>
          </cell>
        </row>
        <row r="314">
          <cell r="A314" t="str">
            <v>sht0002231</v>
          </cell>
          <cell r="B314" t="str">
            <v>外部棘爪底座</v>
          </cell>
          <cell r="C314">
            <v>132600</v>
          </cell>
        </row>
        <row r="315">
          <cell r="A315" t="str">
            <v>sht0002233</v>
          </cell>
          <cell r="B315" t="str">
            <v>外部棘爪盖板</v>
          </cell>
          <cell r="C315">
            <v>126500</v>
          </cell>
        </row>
        <row r="316">
          <cell r="A316" t="str">
            <v>sht0002243</v>
          </cell>
          <cell r="B316" t="str">
            <v>手柄支撑垫圈</v>
          </cell>
          <cell r="C316">
            <v>123600</v>
          </cell>
        </row>
        <row r="317">
          <cell r="A317" t="str">
            <v>sht0010016</v>
          </cell>
          <cell r="B317" t="str">
            <v>气动腰托按钮堵盖</v>
          </cell>
          <cell r="C317">
            <v>9270</v>
          </cell>
        </row>
        <row r="318">
          <cell r="A318" t="str">
            <v>sht0010203</v>
          </cell>
          <cell r="B318" t="str">
            <v>内绞架固定块</v>
          </cell>
          <cell r="C318">
            <v>1066</v>
          </cell>
        </row>
        <row r="319">
          <cell r="A319" t="str">
            <v>sht0010332</v>
          </cell>
          <cell r="B319" t="str">
            <v>驾驶员标配前罩壳</v>
          </cell>
          <cell r="C319">
            <v>9718</v>
          </cell>
        </row>
        <row r="320">
          <cell r="A320" t="str">
            <v>sht0010354</v>
          </cell>
          <cell r="B320" t="str">
            <v>坐盆延伸手柄</v>
          </cell>
          <cell r="C320">
            <v>10527</v>
          </cell>
        </row>
        <row r="321">
          <cell r="A321" t="str">
            <v>sht0010362</v>
          </cell>
          <cell r="B321" t="str">
            <v>升降可回位机构底座</v>
          </cell>
          <cell r="C321">
            <v>12102</v>
          </cell>
        </row>
        <row r="322">
          <cell r="A322" t="str">
            <v>sht0010363</v>
          </cell>
          <cell r="B322" t="str">
            <v>升降可回位机构卡轮</v>
          </cell>
          <cell r="C322">
            <v>122697</v>
          </cell>
        </row>
        <row r="323">
          <cell r="A323" t="str">
            <v>sht0010515</v>
          </cell>
          <cell r="B323" t="str">
            <v>变阻尼拉线支架</v>
          </cell>
          <cell r="C323">
            <v>55762</v>
          </cell>
        </row>
        <row r="324">
          <cell r="A324" t="str">
            <v>sht0010516</v>
          </cell>
          <cell r="B324" t="str">
            <v>阻尼器弹簧保护架</v>
          </cell>
          <cell r="C324">
            <v>70490</v>
          </cell>
        </row>
        <row r="325">
          <cell r="A325" t="str">
            <v>sht0010517</v>
          </cell>
          <cell r="B325" t="str">
            <v>阻尼器变阻尼拨快</v>
          </cell>
          <cell r="C325">
            <v>57470</v>
          </cell>
        </row>
        <row r="326">
          <cell r="A326" t="str">
            <v>sht0010654</v>
          </cell>
          <cell r="B326" t="str">
            <v>H4-3.0驾驶员座椅左侧罩壳</v>
          </cell>
          <cell r="C326">
            <v>11864</v>
          </cell>
        </row>
        <row r="327">
          <cell r="A327" t="str">
            <v>sht0010655</v>
          </cell>
          <cell r="B327" t="str">
            <v>H4-3.0驾驶员右侧罩壳</v>
          </cell>
          <cell r="C327">
            <v>10348</v>
          </cell>
        </row>
        <row r="328">
          <cell r="A328" t="str">
            <v>sht0010657</v>
          </cell>
          <cell r="B328" t="str">
            <v>驾驶员后侧罩壳</v>
          </cell>
          <cell r="C328">
            <v>365</v>
          </cell>
        </row>
        <row r="329">
          <cell r="A329" t="str">
            <v>sht0010658</v>
          </cell>
          <cell r="B329" t="str">
            <v>驾驶员靠背调节手柄</v>
          </cell>
          <cell r="C329">
            <v>9615</v>
          </cell>
        </row>
        <row r="330">
          <cell r="A330" t="str">
            <v>sht0010660</v>
          </cell>
          <cell r="B330" t="str">
            <v>驾驶员座椅高度调节手柄</v>
          </cell>
          <cell r="C330">
            <v>10576</v>
          </cell>
        </row>
        <row r="331">
          <cell r="A331" t="str">
            <v>sht0010663</v>
          </cell>
          <cell r="B331" t="str">
            <v>阻尼调节底座</v>
          </cell>
          <cell r="C331">
            <v>13630</v>
          </cell>
        </row>
        <row r="332">
          <cell r="A332" t="str">
            <v>sht0010664</v>
          </cell>
          <cell r="B332" t="str">
            <v>阻尼调节旋转块</v>
          </cell>
          <cell r="C332">
            <v>6340</v>
          </cell>
        </row>
        <row r="333">
          <cell r="A333" t="str">
            <v>sht0010665</v>
          </cell>
          <cell r="B333" t="str">
            <v>阻尼调节手柄</v>
          </cell>
          <cell r="C333">
            <v>11992</v>
          </cell>
        </row>
        <row r="334">
          <cell r="A334" t="str">
            <v>sht0010675</v>
          </cell>
          <cell r="B334" t="str">
            <v>副驾驶员副边罩壳</v>
          </cell>
          <cell r="C334">
            <v>3948</v>
          </cell>
        </row>
        <row r="335">
          <cell r="A335" t="str">
            <v>sht0010676</v>
          </cell>
          <cell r="B335" t="str">
            <v>副驾驶员主边罩壳</v>
          </cell>
          <cell r="C335">
            <v>13494</v>
          </cell>
        </row>
        <row r="336">
          <cell r="A336" t="str">
            <v>sht0010677</v>
          </cell>
          <cell r="B336" t="str">
            <v>副驾标配靠背调节手柄</v>
          </cell>
          <cell r="C336">
            <v>500</v>
          </cell>
        </row>
        <row r="337">
          <cell r="A337" t="str">
            <v>sht0010679</v>
          </cell>
          <cell r="B337" t="str">
            <v>H3二孔阀底座</v>
          </cell>
          <cell r="C337">
            <v>2000</v>
          </cell>
        </row>
        <row r="338">
          <cell r="A338" t="str">
            <v>sht0010683</v>
          </cell>
          <cell r="B338" t="str">
            <v>腰托调节开关面板</v>
          </cell>
          <cell r="C338">
            <v>38066</v>
          </cell>
        </row>
        <row r="339">
          <cell r="A339" t="str">
            <v>sht0010684</v>
          </cell>
          <cell r="B339" t="str">
            <v>腰托调节开关前后按钮</v>
          </cell>
          <cell r="C339">
            <v>34110</v>
          </cell>
        </row>
        <row r="340">
          <cell r="A340" t="str">
            <v>sht0010685</v>
          </cell>
          <cell r="B340" t="str">
            <v>腰托调节开关中间按钮</v>
          </cell>
          <cell r="C340">
            <v>35580</v>
          </cell>
        </row>
        <row r="341">
          <cell r="A341" t="str">
            <v>sht0010686</v>
          </cell>
          <cell r="B341" t="str">
            <v>腰托调节开关后按钮</v>
          </cell>
          <cell r="C341">
            <v>5400</v>
          </cell>
        </row>
        <row r="342">
          <cell r="A342" t="str">
            <v>sht0010811</v>
          </cell>
          <cell r="B342" t="str">
            <v>3.0滚轮</v>
          </cell>
          <cell r="C342">
            <v>46870</v>
          </cell>
        </row>
        <row r="343">
          <cell r="A343" t="str">
            <v>sht0010874</v>
          </cell>
          <cell r="B343" t="str">
            <v>驾驶员速降开关按钮帽</v>
          </cell>
          <cell r="C343">
            <v>9686</v>
          </cell>
        </row>
        <row r="344">
          <cell r="A344" t="str">
            <v>sht0010981</v>
          </cell>
          <cell r="B344" t="str">
            <v>驾驶员塑料件支撑板</v>
          </cell>
          <cell r="C344">
            <v>11375</v>
          </cell>
        </row>
        <row r="345">
          <cell r="A345" t="str">
            <v>sht0010982</v>
          </cell>
          <cell r="B345" t="str">
            <v>X3000正司机调角器手柄</v>
          </cell>
          <cell r="C345">
            <v>54123</v>
          </cell>
        </row>
        <row r="346">
          <cell r="A346" t="str">
            <v>sht0010983</v>
          </cell>
          <cell r="B346" t="str">
            <v>X3000副司机调角器手柄</v>
          </cell>
          <cell r="C346">
            <v>68584</v>
          </cell>
        </row>
        <row r="347">
          <cell r="A347" t="str">
            <v>sht0010985</v>
          </cell>
          <cell r="B347" t="str">
            <v>X3000正司机仰角手柄</v>
          </cell>
          <cell r="C347">
            <v>10305</v>
          </cell>
        </row>
        <row r="348">
          <cell r="A348" t="str">
            <v>sht0011047</v>
          </cell>
          <cell r="B348" t="str">
            <v>阻尼器调节手柄</v>
          </cell>
          <cell r="C348">
            <v>15883</v>
          </cell>
        </row>
        <row r="349">
          <cell r="A349" t="str">
            <v>sht0011210</v>
          </cell>
          <cell r="B349" t="str">
            <v>H6气囊上盖</v>
          </cell>
          <cell r="C349">
            <v>10028</v>
          </cell>
        </row>
        <row r="350">
          <cell r="A350" t="str">
            <v>sht0011211</v>
          </cell>
          <cell r="B350" t="str">
            <v>气囊下盖</v>
          </cell>
          <cell r="C350">
            <v>9464</v>
          </cell>
        </row>
        <row r="351">
          <cell r="A351" t="str">
            <v>sht0011330</v>
          </cell>
          <cell r="B351" t="str">
            <v>H6扶手外盖</v>
          </cell>
          <cell r="C351">
            <v>57006</v>
          </cell>
        </row>
        <row r="352">
          <cell r="A352" t="str">
            <v>sht0011360</v>
          </cell>
          <cell r="B352" t="str">
            <v>侧翼塑料支撑板</v>
          </cell>
          <cell r="C352">
            <v>43961</v>
          </cell>
        </row>
        <row r="353">
          <cell r="A353" t="str">
            <v>sht0011370</v>
          </cell>
          <cell r="B353" t="str">
            <v>H6扶手调节手轮黑色</v>
          </cell>
          <cell r="C353">
            <v>56248</v>
          </cell>
        </row>
        <row r="354">
          <cell r="A354" t="str">
            <v>sht0011371</v>
          </cell>
          <cell r="B354" t="str">
            <v>H6扶手手轮端盖</v>
          </cell>
          <cell r="C354">
            <v>53728</v>
          </cell>
        </row>
        <row r="355">
          <cell r="A355" t="str">
            <v>sht0011380</v>
          </cell>
          <cell r="B355" t="str">
            <v>H6扶手底座</v>
          </cell>
          <cell r="C355">
            <v>55569</v>
          </cell>
        </row>
        <row r="356">
          <cell r="A356" t="str">
            <v>sht0011388</v>
          </cell>
          <cell r="B356" t="str">
            <v>滑轨解锁机构外壳</v>
          </cell>
          <cell r="C356">
            <v>25260</v>
          </cell>
        </row>
        <row r="357">
          <cell r="A357" t="str">
            <v>sht0011464</v>
          </cell>
          <cell r="B357" t="str">
            <v>腰托开关按钮堵盖</v>
          </cell>
          <cell r="C357">
            <v>35600</v>
          </cell>
        </row>
        <row r="358">
          <cell r="A358" t="str">
            <v>sht0011500</v>
          </cell>
          <cell r="B358" t="str">
            <v>变阻尼调节拉线支架</v>
          </cell>
          <cell r="C358">
            <v>7600</v>
          </cell>
        </row>
        <row r="359">
          <cell r="A359" t="str">
            <v>sht0011556</v>
          </cell>
          <cell r="B359" t="str">
            <v>副驾驶员后部罩壳</v>
          </cell>
          <cell r="C359">
            <v>12230</v>
          </cell>
        </row>
        <row r="360">
          <cell r="A360" t="str">
            <v>sht0011600</v>
          </cell>
          <cell r="B360" t="str">
            <v>解锁机构内壳分总成</v>
          </cell>
          <cell r="C360">
            <v>25159</v>
          </cell>
        </row>
        <row r="361">
          <cell r="A361" t="str">
            <v>sht0011660</v>
          </cell>
          <cell r="B361" t="str">
            <v>H6扶手上盖</v>
          </cell>
          <cell r="C361">
            <v>54704</v>
          </cell>
        </row>
        <row r="362">
          <cell r="A362" t="str">
            <v>sht0011866</v>
          </cell>
          <cell r="B362" t="str">
            <v>悬浮(活塞)</v>
          </cell>
          <cell r="C362">
            <v>19970</v>
          </cell>
        </row>
        <row r="363">
          <cell r="A363" t="str">
            <v>sht0011868</v>
          </cell>
          <cell r="B363" t="str">
            <v>气缸固定板</v>
          </cell>
          <cell r="C363">
            <v>16260</v>
          </cell>
        </row>
        <row r="364">
          <cell r="A364" t="str">
            <v>sht0011961</v>
          </cell>
          <cell r="B364" t="str">
            <v>2.0座椅右侧罩壳</v>
          </cell>
          <cell r="C364">
            <v>29426</v>
          </cell>
        </row>
        <row r="365">
          <cell r="A365" t="str">
            <v>sht0011962</v>
          </cell>
          <cell r="B365" t="str">
            <v>2.0座椅前部罩壳</v>
          </cell>
          <cell r="C365">
            <v>30742</v>
          </cell>
        </row>
        <row r="366">
          <cell r="A366" t="str">
            <v>sht0011963</v>
          </cell>
          <cell r="B366" t="str">
            <v>2.0座椅后部罩壳</v>
          </cell>
          <cell r="C366">
            <v>14023</v>
          </cell>
        </row>
        <row r="367">
          <cell r="A367" t="str">
            <v>sht0011966</v>
          </cell>
          <cell r="B367" t="str">
            <v>阻尼器调节手柄</v>
          </cell>
          <cell r="C367">
            <v>34545</v>
          </cell>
        </row>
        <row r="368">
          <cell r="A368" t="str">
            <v>sht0011969</v>
          </cell>
          <cell r="B368" t="str">
            <v>速降开关按钮</v>
          </cell>
          <cell r="C368">
            <v>32565</v>
          </cell>
        </row>
        <row r="369">
          <cell r="A369" t="str">
            <v>sht0011970</v>
          </cell>
          <cell r="B369" t="str">
            <v>速降开关底座</v>
          </cell>
          <cell r="C369">
            <v>32442</v>
          </cell>
        </row>
        <row r="370">
          <cell r="A370" t="str">
            <v>sht0011971</v>
          </cell>
          <cell r="B370" t="str">
            <v>2.0座椅左侧罩壳</v>
          </cell>
          <cell r="C370">
            <v>4929</v>
          </cell>
        </row>
        <row r="371">
          <cell r="A371" t="str">
            <v>sht0011972</v>
          </cell>
          <cell r="B371" t="str">
            <v>调角器左罩壳</v>
          </cell>
          <cell r="C371">
            <v>7185</v>
          </cell>
        </row>
        <row r="372">
          <cell r="A372" t="str">
            <v>sht0011975</v>
          </cell>
          <cell r="B372" t="str">
            <v>2.0座椅加热通风底座</v>
          </cell>
          <cell r="C372">
            <v>767</v>
          </cell>
        </row>
        <row r="373">
          <cell r="A373" t="str">
            <v>sht0011977</v>
          </cell>
          <cell r="B373" t="str">
            <v>2.0座椅加热底座</v>
          </cell>
          <cell r="C373">
            <v>6740</v>
          </cell>
        </row>
        <row r="374">
          <cell r="A374" t="str">
            <v>sht0012026</v>
          </cell>
          <cell r="B374" t="str">
            <v>升级气阀固定板</v>
          </cell>
          <cell r="C374">
            <v>10400</v>
          </cell>
        </row>
        <row r="375">
          <cell r="A375" t="str">
            <v>sht0012027</v>
          </cell>
          <cell r="B375" t="str">
            <v>调节摆轮</v>
          </cell>
          <cell r="C375">
            <v>11426</v>
          </cell>
        </row>
        <row r="376">
          <cell r="A376" t="str">
            <v>sht0012148</v>
          </cell>
          <cell r="B376" t="str">
            <v>后轴固定塑料件</v>
          </cell>
          <cell r="C376">
            <v>250211</v>
          </cell>
        </row>
        <row r="377">
          <cell r="A377" t="str">
            <v>sht0012189</v>
          </cell>
          <cell r="B377" t="str">
            <v>阻尼调节底座</v>
          </cell>
          <cell r="C377">
            <v>56088</v>
          </cell>
        </row>
        <row r="378">
          <cell r="A378" t="str">
            <v>sht0012190</v>
          </cell>
          <cell r="B378" t="str">
            <v>阻尼调节旋转块</v>
          </cell>
          <cell r="C378">
            <v>35683</v>
          </cell>
        </row>
        <row r="379">
          <cell r="A379" t="str">
            <v>sht0012500</v>
          </cell>
          <cell r="B379" t="str">
            <v>2.0座椅左侧罩壳</v>
          </cell>
          <cell r="C379">
            <v>120</v>
          </cell>
        </row>
        <row r="380">
          <cell r="A380" t="str">
            <v>sht0012891</v>
          </cell>
          <cell r="B380" t="str">
            <v>升降调节手柄</v>
          </cell>
          <cell r="C380">
            <v>34878</v>
          </cell>
        </row>
        <row r="381">
          <cell r="A381" t="str">
            <v>sht0012892</v>
          </cell>
          <cell r="B381" t="str">
            <v>主驾升降调节手柄底座</v>
          </cell>
          <cell r="C381">
            <v>109342</v>
          </cell>
        </row>
        <row r="382">
          <cell r="A382" t="str">
            <v>sht0012895</v>
          </cell>
          <cell r="B382" t="str">
            <v>2.0座椅右舵左侧罩壳</v>
          </cell>
          <cell r="C382">
            <v>749</v>
          </cell>
        </row>
        <row r="383">
          <cell r="A383" t="str">
            <v>sht0012900</v>
          </cell>
          <cell r="B383" t="str">
            <v>副驾阻尼调节手柄</v>
          </cell>
          <cell r="C383">
            <v>294</v>
          </cell>
        </row>
        <row r="384">
          <cell r="A384" t="str">
            <v>sht0012939</v>
          </cell>
          <cell r="B384" t="str">
            <v>2.0座椅右舵速降按钮堵盖</v>
          </cell>
          <cell r="C384">
            <v>1252</v>
          </cell>
        </row>
        <row r="385">
          <cell r="A385" t="str">
            <v>sht0012959</v>
          </cell>
          <cell r="B385" t="str">
            <v>2.0座椅左侧罩壳</v>
          </cell>
          <cell r="C385">
            <v>18603</v>
          </cell>
        </row>
        <row r="386">
          <cell r="A386" t="str">
            <v>sht0012998</v>
          </cell>
          <cell r="B386" t="str">
            <v>2.0右舵升降装饰盖</v>
          </cell>
          <cell r="C386">
            <v>400</v>
          </cell>
        </row>
        <row r="387">
          <cell r="A387" t="str">
            <v>sht0012999</v>
          </cell>
          <cell r="B387" t="str">
            <v>2.0右舵阻尼装饰盖</v>
          </cell>
          <cell r="C387">
            <v>430</v>
          </cell>
        </row>
        <row r="388">
          <cell r="A388" t="str">
            <v>sht0013000</v>
          </cell>
          <cell r="B388" t="str">
            <v>2.0左舵阻尼装饰盖</v>
          </cell>
          <cell r="C388">
            <v>838</v>
          </cell>
        </row>
        <row r="389">
          <cell r="A389" t="str">
            <v>sht0013187</v>
          </cell>
          <cell r="B389" t="str">
            <v>气弹簧升降调节手柄</v>
          </cell>
          <cell r="C389">
            <v>441</v>
          </cell>
        </row>
        <row r="390">
          <cell r="A390" t="str">
            <v>sht0013335</v>
          </cell>
          <cell r="B390" t="str">
            <v>H6扶手调节手轮橙色</v>
          </cell>
          <cell r="C390">
            <v>1915</v>
          </cell>
        </row>
        <row r="391">
          <cell r="A391" t="str">
            <v>sht0013407</v>
          </cell>
          <cell r="B391" t="str">
            <v>2.0座椅右舵右侧罩壳</v>
          </cell>
          <cell r="C391">
            <v>329</v>
          </cell>
        </row>
        <row r="392">
          <cell r="A392" t="str">
            <v>sht0013734</v>
          </cell>
          <cell r="B392" t="str">
            <v>X3000正调角手柄L5000标识</v>
          </cell>
          <cell r="C392">
            <v>12794</v>
          </cell>
        </row>
        <row r="393">
          <cell r="A393" t="str">
            <v>sht0013738</v>
          </cell>
          <cell r="B393" t="str">
            <v>X3000正仰角手柄L5000标识</v>
          </cell>
          <cell r="C393">
            <v>4100</v>
          </cell>
        </row>
        <row r="394">
          <cell r="A394" t="str">
            <v>sht0013746</v>
          </cell>
          <cell r="B394" t="str">
            <v>阻尼器调节手柄</v>
          </cell>
          <cell r="C394">
            <v>17415</v>
          </cell>
        </row>
        <row r="395">
          <cell r="A395" t="str">
            <v>sht0013890</v>
          </cell>
          <cell r="B395" t="str">
            <v>H5调角器罩壳左黑色</v>
          </cell>
          <cell r="C395">
            <v>4488</v>
          </cell>
        </row>
        <row r="396">
          <cell r="A396" t="str">
            <v>sht0013891</v>
          </cell>
          <cell r="B396" t="str">
            <v>H5调角器罩壳右黑色</v>
          </cell>
          <cell r="C396">
            <v>77917</v>
          </cell>
        </row>
        <row r="397">
          <cell r="A397" t="str">
            <v>sht0013893</v>
          </cell>
          <cell r="B397" t="str">
            <v>H5座垫前部罩壳黑色</v>
          </cell>
          <cell r="C397">
            <v>5502</v>
          </cell>
        </row>
        <row r="398">
          <cell r="A398" t="str">
            <v>sht0014057</v>
          </cell>
          <cell r="B398" t="str">
            <v>调角器左罩壳</v>
          </cell>
          <cell r="C398">
            <v>40162</v>
          </cell>
        </row>
        <row r="399">
          <cell r="A399" t="str">
            <v>sht0014058</v>
          </cell>
          <cell r="B399" t="str">
            <v>调角器右罩壳</v>
          </cell>
          <cell r="C399">
            <v>39927</v>
          </cell>
        </row>
        <row r="400">
          <cell r="A400" t="str">
            <v>sht0014059</v>
          </cell>
          <cell r="B400" t="str">
            <v>座垫后部罩壳</v>
          </cell>
          <cell r="C400">
            <v>10830</v>
          </cell>
        </row>
        <row r="401">
          <cell r="A401" t="str">
            <v>sht0014060</v>
          </cell>
          <cell r="B401" t="str">
            <v>座垫底部护板</v>
          </cell>
          <cell r="C401">
            <v>11763</v>
          </cell>
        </row>
        <row r="402">
          <cell r="A402" t="str">
            <v>sht0014360</v>
          </cell>
          <cell r="B402" t="str">
            <v>D04调角器左罩壳黑色</v>
          </cell>
          <cell r="C402">
            <v>31549</v>
          </cell>
        </row>
        <row r="403">
          <cell r="A403" t="str">
            <v>sht0014361</v>
          </cell>
          <cell r="B403" t="str">
            <v>D04调角器右罩壳黑色</v>
          </cell>
          <cell r="C403">
            <v>32010</v>
          </cell>
        </row>
        <row r="404">
          <cell r="A404" t="str">
            <v>sht0014411</v>
          </cell>
          <cell r="B404" t="str">
            <v>上气袋腰托按钮帽</v>
          </cell>
          <cell r="C404">
            <v>21000</v>
          </cell>
        </row>
        <row r="405">
          <cell r="A405" t="str">
            <v>sht0014412</v>
          </cell>
          <cell r="B405" t="str">
            <v>下气袋腰托按钮帽</v>
          </cell>
          <cell r="C405">
            <v>18600</v>
          </cell>
        </row>
        <row r="406">
          <cell r="A406" t="str">
            <v>sht0014413</v>
          </cell>
          <cell r="B406" t="str">
            <v>侧翼气袋腰托按钮帽</v>
          </cell>
          <cell r="C406">
            <v>17600</v>
          </cell>
        </row>
        <row r="407">
          <cell r="A407" t="str">
            <v>sht0014561</v>
          </cell>
          <cell r="B407" t="str">
            <v>调角器左罩壳</v>
          </cell>
          <cell r="C407">
            <v>16905</v>
          </cell>
        </row>
        <row r="408">
          <cell r="A408" t="str">
            <v>sht0014562</v>
          </cell>
          <cell r="B408" t="str">
            <v>阻尼堵盖</v>
          </cell>
          <cell r="C408">
            <v>60274</v>
          </cell>
        </row>
        <row r="409">
          <cell r="A409" t="str">
            <v>sht0014599</v>
          </cell>
          <cell r="B409" t="str">
            <v>座垫前部罩壳</v>
          </cell>
          <cell r="C409">
            <v>71135</v>
          </cell>
        </row>
        <row r="410">
          <cell r="A410" t="str">
            <v>sht0014612</v>
          </cell>
          <cell r="B410" t="str">
            <v>L6000手柄</v>
          </cell>
          <cell r="C410">
            <v>360</v>
          </cell>
        </row>
        <row r="411">
          <cell r="A411" t="str">
            <v>sht0014616</v>
          </cell>
          <cell r="B411" t="str">
            <v>调角器左罩壳</v>
          </cell>
          <cell r="C411">
            <v>4583</v>
          </cell>
        </row>
        <row r="412">
          <cell r="A412" t="str">
            <v>sht0014620</v>
          </cell>
          <cell r="B412" t="str">
            <v>调角器左罩壳</v>
          </cell>
          <cell r="C412">
            <v>17010</v>
          </cell>
        </row>
        <row r="413">
          <cell r="A413" t="str">
            <v>sht0014676</v>
          </cell>
          <cell r="B413" t="str">
            <v>X3000副驾驶员左侧罩壳</v>
          </cell>
          <cell r="C413">
            <v>160</v>
          </cell>
        </row>
        <row r="414">
          <cell r="A414" t="str">
            <v>sht0014853</v>
          </cell>
          <cell r="B414" t="str">
            <v>副驾标配靠背调节手柄移印</v>
          </cell>
          <cell r="C414">
            <v>10892</v>
          </cell>
        </row>
        <row r="415">
          <cell r="A415" t="str">
            <v>sht0015195</v>
          </cell>
          <cell r="B415" t="str">
            <v>副驾驶高配安全带出口罩壳</v>
          </cell>
          <cell r="C415">
            <v>67</v>
          </cell>
        </row>
        <row r="416">
          <cell r="A416" t="str">
            <v>sht0015196</v>
          </cell>
          <cell r="B416" t="str">
            <v>副驾安全带出口罩壳底座</v>
          </cell>
          <cell r="C416">
            <v>90</v>
          </cell>
        </row>
        <row r="417">
          <cell r="A417" t="str">
            <v>sht0015658</v>
          </cell>
          <cell r="B417" t="str">
            <v>调角器左罩壳</v>
          </cell>
          <cell r="C417">
            <v>4280</v>
          </cell>
        </row>
        <row r="418">
          <cell r="A418" t="str">
            <v>sht0015777</v>
          </cell>
          <cell r="B418" t="str">
            <v>电动驾驶员左侧罩壳</v>
          </cell>
          <cell r="C418">
            <v>46</v>
          </cell>
        </row>
        <row r="419">
          <cell r="A419" t="str">
            <v>sht0015857</v>
          </cell>
          <cell r="B419" t="str">
            <v>调角器左罩壳</v>
          </cell>
          <cell r="C419">
            <v>10642</v>
          </cell>
        </row>
        <row r="420">
          <cell r="A420" t="str">
            <v>sht0015948</v>
          </cell>
          <cell r="B420" t="str">
            <v>X3000副驾驶员左侧罩壳黑</v>
          </cell>
          <cell r="C420">
            <v>2360</v>
          </cell>
        </row>
        <row r="421">
          <cell r="A421" t="str">
            <v>sht0015949</v>
          </cell>
          <cell r="B421" t="str">
            <v>H5主驾调角器右罩壳(堵孔)</v>
          </cell>
          <cell r="C421">
            <v>640</v>
          </cell>
        </row>
        <row r="422">
          <cell r="A422" t="str">
            <v>sht0016067</v>
          </cell>
          <cell r="B422" t="str">
            <v>调角器左罩壳</v>
          </cell>
          <cell r="C422">
            <v>3289</v>
          </cell>
        </row>
        <row r="423">
          <cell r="A423" t="str">
            <v>sht0016263</v>
          </cell>
          <cell r="B423" t="str">
            <v>3.1c调高手柄</v>
          </cell>
          <cell r="C423">
            <v>85770</v>
          </cell>
        </row>
        <row r="424">
          <cell r="A424" t="str">
            <v>sht0016360</v>
          </cell>
          <cell r="B424" t="str">
            <v>按压帽K</v>
          </cell>
          <cell r="C424">
            <v>32400</v>
          </cell>
        </row>
        <row r="425">
          <cell r="A425" t="str">
            <v>sht0016361</v>
          </cell>
          <cell r="B425" t="str">
            <v>按压帽L</v>
          </cell>
          <cell r="C425">
            <v>28800</v>
          </cell>
        </row>
        <row r="426">
          <cell r="A426" t="str">
            <v>sht0016548</v>
          </cell>
          <cell r="B426" t="str">
            <v>3.1C绞架固定块</v>
          </cell>
          <cell r="C426">
            <v>1990</v>
          </cell>
        </row>
        <row r="427">
          <cell r="A427" t="str">
            <v>sht0016640</v>
          </cell>
          <cell r="B427" t="str">
            <v>J6L调角器左罩壳</v>
          </cell>
          <cell r="C427">
            <v>5040</v>
          </cell>
        </row>
        <row r="428">
          <cell r="A428" t="str">
            <v>sht0016727</v>
          </cell>
          <cell r="B428" t="str">
            <v>调角器左罩壳</v>
          </cell>
          <cell r="C428">
            <v>7426</v>
          </cell>
        </row>
        <row r="429">
          <cell r="A429" t="str">
            <v>sht0016830</v>
          </cell>
          <cell r="B429" t="str">
            <v>调角器左罩壳</v>
          </cell>
          <cell r="C429">
            <v>6950</v>
          </cell>
        </row>
        <row r="430">
          <cell r="A430" t="str">
            <v>sht0016872</v>
          </cell>
          <cell r="B430" t="str">
            <v>左侧罩壳</v>
          </cell>
          <cell r="C430">
            <v>570</v>
          </cell>
        </row>
        <row r="431">
          <cell r="A431" t="str">
            <v>sht0017023</v>
          </cell>
          <cell r="B431" t="str">
            <v>J6L调角器左罩壳</v>
          </cell>
          <cell r="C431">
            <v>120</v>
          </cell>
        </row>
        <row r="432">
          <cell r="A432" t="str">
            <v>sht0017067</v>
          </cell>
          <cell r="B432" t="str">
            <v>锁舌支撑块</v>
          </cell>
          <cell r="C432">
            <v>5560</v>
          </cell>
        </row>
        <row r="433">
          <cell r="A433" t="str">
            <v>sht0017069</v>
          </cell>
          <cell r="B433" t="str">
            <v>旋转块</v>
          </cell>
          <cell r="C433">
            <v>17200</v>
          </cell>
        </row>
        <row r="434">
          <cell r="A434" t="str">
            <v>sht0017085</v>
          </cell>
          <cell r="B434" t="str">
            <v>卡板限位塑料件</v>
          </cell>
          <cell r="C434">
            <v>1450</v>
          </cell>
        </row>
        <row r="435">
          <cell r="A435" t="str">
            <v>sht0017226</v>
          </cell>
          <cell r="B435" t="str">
            <v>J6L调角器左罩壳</v>
          </cell>
          <cell r="C435">
            <v>1320</v>
          </cell>
        </row>
        <row r="436">
          <cell r="A436" t="str">
            <v>sht0017255</v>
          </cell>
          <cell r="B436" t="str">
            <v>气囊上盖</v>
          </cell>
          <cell r="C436">
            <v>85821</v>
          </cell>
        </row>
        <row r="437">
          <cell r="A437" t="str">
            <v>sht0017256</v>
          </cell>
          <cell r="B437" t="str">
            <v>气囊下座</v>
          </cell>
          <cell r="C437">
            <v>200</v>
          </cell>
        </row>
        <row r="438">
          <cell r="A438" t="str">
            <v>sht0017271</v>
          </cell>
          <cell r="B438" t="str">
            <v>滑轨解锁机构外壳</v>
          </cell>
          <cell r="C438">
            <v>418</v>
          </cell>
        </row>
        <row r="439">
          <cell r="A439" t="str">
            <v>sht0017274</v>
          </cell>
          <cell r="B439" t="str">
            <v>解锁机构内壳分总成</v>
          </cell>
          <cell r="C439">
            <v>400</v>
          </cell>
        </row>
        <row r="440">
          <cell r="A440" t="str">
            <v>sht0017495</v>
          </cell>
          <cell r="B440" t="str">
            <v>拉线防转头</v>
          </cell>
          <cell r="C440">
            <v>133770</v>
          </cell>
        </row>
        <row r="441">
          <cell r="A441" t="str">
            <v>sht0017670</v>
          </cell>
          <cell r="B441" t="str">
            <v>内绞架固定块总成</v>
          </cell>
          <cell r="C441">
            <v>19571</v>
          </cell>
        </row>
        <row r="442">
          <cell r="A442" t="str">
            <v>sht0017671</v>
          </cell>
          <cell r="B442" t="str">
            <v>外绞架固定块总成</v>
          </cell>
          <cell r="C442">
            <v>18834</v>
          </cell>
        </row>
        <row r="443">
          <cell r="A443" t="str">
            <v>sht0017742</v>
          </cell>
          <cell r="B443" t="str">
            <v>水杯底座</v>
          </cell>
          <cell r="C443">
            <v>835</v>
          </cell>
        </row>
        <row r="444">
          <cell r="A444" t="str">
            <v>sht0017750</v>
          </cell>
          <cell r="B444" t="str">
            <v>H5座垫前部罩壳黑色</v>
          </cell>
          <cell r="C444">
            <v>800</v>
          </cell>
        </row>
        <row r="445">
          <cell r="A445" t="str">
            <v>sht0017755</v>
          </cell>
          <cell r="B445" t="str">
            <v>A6副驾驶边罩壳</v>
          </cell>
          <cell r="C445">
            <v>8620</v>
          </cell>
        </row>
        <row r="446">
          <cell r="A446" t="str">
            <v>sht0018192</v>
          </cell>
          <cell r="B446" t="str">
            <v>2.0小气囊下座总成</v>
          </cell>
          <cell r="C446">
            <v>85849</v>
          </cell>
        </row>
        <row r="447">
          <cell r="A447" t="str">
            <v>sht0018263</v>
          </cell>
          <cell r="B447" t="str">
            <v>安全带罩壳</v>
          </cell>
          <cell r="C447">
            <v>500</v>
          </cell>
        </row>
        <row r="448">
          <cell r="A448" t="str">
            <v>sht0018485</v>
          </cell>
          <cell r="B448" t="str">
            <v>汕德卡调角器左罩壳</v>
          </cell>
          <cell r="C448">
            <v>100</v>
          </cell>
        </row>
        <row r="449">
          <cell r="A449" t="str">
            <v>sht0018486</v>
          </cell>
          <cell r="B449" t="str">
            <v>汕德卡调角器左罩壳</v>
          </cell>
          <cell r="C449">
            <v>320</v>
          </cell>
        </row>
        <row r="450">
          <cell r="A450" t="str">
            <v>slt0000808</v>
          </cell>
          <cell r="B450" t="str">
            <v>M4杂物箱盖(灰色)</v>
          </cell>
          <cell r="C450">
            <v>4435</v>
          </cell>
        </row>
        <row r="451">
          <cell r="A451" t="str">
            <v>slt0000809</v>
          </cell>
          <cell r="B451" t="str">
            <v>M4杂物箱底(灰色)</v>
          </cell>
          <cell r="C451">
            <v>4435</v>
          </cell>
        </row>
        <row r="452">
          <cell r="A452" t="str">
            <v>slt0000828</v>
          </cell>
          <cell r="B452" t="str">
            <v>M4主驾驶座调节把手</v>
          </cell>
          <cell r="C452">
            <v>3225</v>
          </cell>
        </row>
        <row r="453">
          <cell r="A453" t="str">
            <v>slt0000834</v>
          </cell>
          <cell r="B453" t="str">
            <v>M4副驾驶座调节把手</v>
          </cell>
          <cell r="C453">
            <v>3235</v>
          </cell>
        </row>
        <row r="454">
          <cell r="A454" t="str">
            <v>slt0002153</v>
          </cell>
          <cell r="B454" t="str">
            <v>1730小背置物盒</v>
          </cell>
          <cell r="C454">
            <v>205</v>
          </cell>
        </row>
        <row r="455">
          <cell r="A455" t="str">
            <v>slt0010053</v>
          </cell>
          <cell r="B455" t="str">
            <v>J6F小背储物盒上盒</v>
          </cell>
          <cell r="C455">
            <v>3639</v>
          </cell>
        </row>
        <row r="456">
          <cell r="A456" t="str">
            <v>slt0010054</v>
          </cell>
          <cell r="B456" t="str">
            <v>J6F小背储物盒下盒</v>
          </cell>
          <cell r="C456">
            <v>3639</v>
          </cell>
        </row>
        <row r="457">
          <cell r="A457" t="str">
            <v>slt0010278</v>
          </cell>
          <cell r="B457" t="str">
            <v>轻卡气囊上盖</v>
          </cell>
          <cell r="C457">
            <v>35912</v>
          </cell>
        </row>
        <row r="458">
          <cell r="A458" t="str">
            <v>slt0010279</v>
          </cell>
          <cell r="B458" t="str">
            <v>轻卡气囊下盖</v>
          </cell>
          <cell r="C458">
            <v>37241</v>
          </cell>
        </row>
        <row r="459">
          <cell r="A459" t="str">
            <v>slt0010369</v>
          </cell>
          <cell r="B459" t="str">
            <v>统帅杂物箱盖</v>
          </cell>
          <cell r="C459">
            <v>20888</v>
          </cell>
        </row>
        <row r="460">
          <cell r="A460" t="str">
            <v>slt0010370</v>
          </cell>
          <cell r="B460" t="str">
            <v>统帅杂物箱底</v>
          </cell>
          <cell r="C460">
            <v>20848</v>
          </cell>
        </row>
        <row r="461">
          <cell r="A461" t="str">
            <v>slt0010566</v>
          </cell>
          <cell r="B461" t="str">
            <v>安装底座</v>
          </cell>
          <cell r="C461">
            <v>49141</v>
          </cell>
        </row>
        <row r="462">
          <cell r="A462" t="str">
            <v>slt0010604</v>
          </cell>
          <cell r="B462" t="str">
            <v>装饰盖</v>
          </cell>
          <cell r="C462">
            <v>41950</v>
          </cell>
        </row>
        <row r="463">
          <cell r="A463" t="str">
            <v>slt0010924</v>
          </cell>
          <cell r="B463" t="str">
            <v>背板支撑块</v>
          </cell>
          <cell r="C463">
            <v>38230</v>
          </cell>
        </row>
        <row r="464">
          <cell r="A464" t="str">
            <v>slt0010942</v>
          </cell>
          <cell r="B464" t="str">
            <v>主驾靠背一级解锁手柄蓝黑</v>
          </cell>
          <cell r="C464">
            <v>28650</v>
          </cell>
        </row>
        <row r="465">
          <cell r="A465" t="str">
            <v>slt0010943</v>
          </cell>
          <cell r="B465" t="str">
            <v>主驾二级调节左罩壳蓝黑</v>
          </cell>
          <cell r="C465">
            <v>31358</v>
          </cell>
        </row>
        <row r="466">
          <cell r="A466" t="str">
            <v>slt0010944</v>
          </cell>
          <cell r="B466" t="str">
            <v>主驾右侧罩壳蓝黑</v>
          </cell>
          <cell r="C466">
            <v>33852</v>
          </cell>
        </row>
        <row r="467">
          <cell r="A467" t="str">
            <v>slt0010945</v>
          </cell>
          <cell r="B467" t="str">
            <v>主驾驶左侧大护板蓝黑</v>
          </cell>
          <cell r="C467">
            <v>2054</v>
          </cell>
        </row>
        <row r="468">
          <cell r="A468" t="str">
            <v>slt0010952</v>
          </cell>
          <cell r="B468" t="str">
            <v>驾驶员前端右侧脚罩蓝黑</v>
          </cell>
          <cell r="C468">
            <v>51910</v>
          </cell>
        </row>
        <row r="469">
          <cell r="A469" t="str">
            <v>slt0011052</v>
          </cell>
          <cell r="B469" t="str">
            <v>副驾右罩壳蓝黑</v>
          </cell>
          <cell r="C469">
            <v>29720</v>
          </cell>
        </row>
        <row r="470">
          <cell r="A470" t="str">
            <v>slt0011054</v>
          </cell>
          <cell r="B470" t="str">
            <v>副驾靠背解锁手把蓝黑</v>
          </cell>
          <cell r="C470">
            <v>33375</v>
          </cell>
        </row>
        <row r="471">
          <cell r="A471" t="str">
            <v>slt0011111</v>
          </cell>
          <cell r="B471" t="str">
            <v>解锁手把固定座蓝黑</v>
          </cell>
          <cell r="C471">
            <v>34238</v>
          </cell>
        </row>
        <row r="472">
          <cell r="A472" t="str">
            <v>slt0011112</v>
          </cell>
          <cell r="B472" t="str">
            <v>解锁手把蓝黑</v>
          </cell>
          <cell r="C472">
            <v>33164</v>
          </cell>
        </row>
        <row r="473">
          <cell r="A473" t="str">
            <v>slt0011117</v>
          </cell>
          <cell r="B473" t="str">
            <v>副驾左侧罩壳蓝黑</v>
          </cell>
          <cell r="C473">
            <v>33098</v>
          </cell>
        </row>
        <row r="474">
          <cell r="A474" t="str">
            <v>slt0011118</v>
          </cell>
          <cell r="B474" t="str">
            <v>副驾罩壳堵盖蓝黑</v>
          </cell>
          <cell r="C474">
            <v>60850</v>
          </cell>
        </row>
        <row r="475">
          <cell r="A475" t="str">
            <v>slt0011148</v>
          </cell>
          <cell r="B475" t="str">
            <v>副驾驶员前端右侧脚罩蓝黑</v>
          </cell>
          <cell r="C475">
            <v>51964</v>
          </cell>
        </row>
        <row r="476">
          <cell r="A476" t="str">
            <v>slt0011196</v>
          </cell>
          <cell r="B476" t="str">
            <v>扣手螺钉堵盖蓝黑</v>
          </cell>
          <cell r="C476">
            <v>34870</v>
          </cell>
        </row>
        <row r="477">
          <cell r="A477" t="str">
            <v>slt0011310</v>
          </cell>
          <cell r="B477" t="str">
            <v>主驾驶左侧大护板蓝黑</v>
          </cell>
          <cell r="C477">
            <v>26916</v>
          </cell>
        </row>
        <row r="478">
          <cell r="A478" t="str">
            <v>slt0011311</v>
          </cell>
          <cell r="B478" t="str">
            <v>驾驶员前端左侧脚罩蓝黑</v>
          </cell>
          <cell r="C478">
            <v>29340</v>
          </cell>
        </row>
        <row r="479">
          <cell r="A479" t="str">
            <v>slt0011312</v>
          </cell>
          <cell r="B479" t="str">
            <v>驾驶员前端右侧脚罩蓝黑</v>
          </cell>
          <cell r="C479">
            <v>30170</v>
          </cell>
        </row>
        <row r="480">
          <cell r="A480" t="str">
            <v>slt0012024</v>
          </cell>
          <cell r="B480" t="str">
            <v>欧马可腰托开关面板</v>
          </cell>
          <cell r="C480">
            <v>40720</v>
          </cell>
        </row>
        <row r="481">
          <cell r="A481" t="str">
            <v>slt0012028</v>
          </cell>
          <cell r="B481" t="str">
            <v>轻卡绞架下固定块</v>
          </cell>
          <cell r="C481">
            <v>64335</v>
          </cell>
        </row>
        <row r="482">
          <cell r="A482" t="str">
            <v>slt0012031</v>
          </cell>
          <cell r="B482" t="str">
            <v>轻卡绞架上固定块</v>
          </cell>
          <cell r="C482">
            <v>67760</v>
          </cell>
        </row>
        <row r="483">
          <cell r="A483" t="str">
            <v>slt0012173</v>
          </cell>
          <cell r="B483" t="str">
            <v>主动头枕导套按钮</v>
          </cell>
          <cell r="C483">
            <v>306</v>
          </cell>
        </row>
        <row r="484">
          <cell r="A484" t="str">
            <v>slt0012174</v>
          </cell>
          <cell r="B484" t="str">
            <v>主动头枕导套端盖</v>
          </cell>
          <cell r="C484">
            <v>230</v>
          </cell>
        </row>
        <row r="485">
          <cell r="A485" t="str">
            <v>slt0012175</v>
          </cell>
          <cell r="B485" t="str">
            <v>主动头枕导套本体</v>
          </cell>
          <cell r="C485">
            <v>200</v>
          </cell>
        </row>
        <row r="486">
          <cell r="A486" t="str">
            <v>slt0012176</v>
          </cell>
          <cell r="B486" t="str">
            <v>从动头枕导套端盖</v>
          </cell>
          <cell r="C486">
            <v>240</v>
          </cell>
        </row>
        <row r="487">
          <cell r="A487" t="str">
            <v>slt0012177</v>
          </cell>
          <cell r="B487" t="str">
            <v>从动头枕导套本体</v>
          </cell>
          <cell r="C487">
            <v>200</v>
          </cell>
        </row>
        <row r="488">
          <cell r="A488" t="str">
            <v>slt0012305</v>
          </cell>
          <cell r="B488" t="str">
            <v>自由头枕导套</v>
          </cell>
          <cell r="C488">
            <v>60</v>
          </cell>
        </row>
        <row r="489">
          <cell r="A489" t="str">
            <v>slt0012306</v>
          </cell>
          <cell r="B489" t="str">
            <v>主动头枕导套</v>
          </cell>
          <cell r="C489">
            <v>60</v>
          </cell>
        </row>
        <row r="490">
          <cell r="A490" t="str">
            <v>(空白)</v>
          </cell>
          <cell r="B490" t="str">
            <v>(空白)</v>
          </cell>
        </row>
        <row r="491">
          <cell r="A491" t="str">
            <v>总计</v>
          </cell>
        </row>
        <row r="491">
          <cell r="C491">
            <v>19678011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zoomScale="85" zoomScaleNormal="85" workbookViewId="0">
      <selection activeCell="G2" sqref="G2"/>
    </sheetView>
  </sheetViews>
  <sheetFormatPr defaultColWidth="9.02654867256637" defaultRowHeight="13.85"/>
  <cols>
    <col min="1" max="1" width="12.5929203539823" customWidth="1"/>
    <col min="2" max="2" width="22.8849557522124" customWidth="1"/>
    <col min="3" max="9" width="13.5486725663717" customWidth="1"/>
  </cols>
  <sheetData>
    <row r="1" s="102" customFormat="1" ht="41.65" spans="1:9">
      <c r="A1" s="27"/>
      <c r="B1" s="27"/>
      <c r="C1" s="27" t="s">
        <v>0</v>
      </c>
      <c r="D1" s="27" t="s">
        <v>1</v>
      </c>
      <c r="E1" s="27" t="s">
        <v>2</v>
      </c>
      <c r="F1" s="27" t="s">
        <v>3</v>
      </c>
      <c r="G1" s="27" t="s">
        <v>4</v>
      </c>
      <c r="H1" s="27" t="s">
        <v>5</v>
      </c>
      <c r="I1" s="27" t="s">
        <v>6</v>
      </c>
    </row>
    <row r="2" spans="1:9">
      <c r="A2" s="18" t="s">
        <v>7</v>
      </c>
      <c r="B2" s="18" t="s">
        <v>8</v>
      </c>
      <c r="C2" s="18">
        <v>8518</v>
      </c>
      <c r="D2" s="18">
        <f>VLOOKUP(A2,'目标价格核算-材料价格按照9月30日采购价格'!B:U,20,0)</f>
        <v>1.27192997949383</v>
      </c>
      <c r="E2" s="18">
        <f>VLOOKUP(A2,'价格核算-材料价格按照25年平均价格'!B:U,20,0)</f>
        <v>1.30814716049383</v>
      </c>
      <c r="F2" s="105" t="s">
        <v>9</v>
      </c>
      <c r="G2" s="18">
        <f>D2-F2</f>
        <v>-0.0361700205061701</v>
      </c>
      <c r="H2" s="103">
        <f>D2/F2-1</f>
        <v>-0.027650806900216</v>
      </c>
      <c r="I2" s="18">
        <f>G2*C2</f>
        <v>-308.096234671557</v>
      </c>
    </row>
    <row r="3" spans="1:9">
      <c r="A3" s="18" t="s">
        <v>10</v>
      </c>
      <c r="B3" s="18" t="s">
        <v>11</v>
      </c>
      <c r="C3" s="18">
        <v>7935</v>
      </c>
      <c r="D3" s="18">
        <f>VLOOKUP(A3,'目标价格核算-材料价格按照9月30日采购价格'!B:U,20,0)</f>
        <v>1.49479551499259</v>
      </c>
      <c r="E3" s="18">
        <f>VLOOKUP(A3,'价格核算-材料价格按照25年平均价格'!B:U,20,0)</f>
        <v>1.53631459259259</v>
      </c>
      <c r="F3" s="18">
        <v>1.5363</v>
      </c>
      <c r="G3" s="18">
        <f t="shared" ref="G3:G31" si="0">D3-F3</f>
        <v>-0.0415044850074073</v>
      </c>
      <c r="H3" s="103">
        <f t="shared" ref="H3:H31" si="1">D3/F3-1</f>
        <v>-0.0270158725557555</v>
      </c>
      <c r="I3" s="18">
        <f t="shared" ref="I3:I31" si="2">G3*C3</f>
        <v>-329.338088533777</v>
      </c>
    </row>
    <row r="4" spans="1:9">
      <c r="A4" s="18" t="s">
        <v>12</v>
      </c>
      <c r="B4" s="18" t="s">
        <v>13</v>
      </c>
      <c r="C4" s="18">
        <v>7836</v>
      </c>
      <c r="D4" s="18">
        <f>VLOOKUP(A4,'目标价格核算-材料价格按照9月30日采购价格'!B:U,20,0)</f>
        <v>1.15310626379259</v>
      </c>
      <c r="E4" s="18">
        <f>VLOOKUP(A4,'价格核算-材料价格按照25年平均价格'!B:U,20,0)</f>
        <v>1.17357859259259</v>
      </c>
      <c r="F4" s="18">
        <v>1.1735</v>
      </c>
      <c r="G4" s="18">
        <f t="shared" si="0"/>
        <v>-0.0203937362074071</v>
      </c>
      <c r="H4" s="103">
        <f t="shared" si="1"/>
        <v>-0.0173785566317913</v>
      </c>
      <c r="I4" s="18">
        <f t="shared" si="2"/>
        <v>-159.805316921242</v>
      </c>
    </row>
    <row r="5" spans="1:9">
      <c r="A5" s="18" t="s">
        <v>14</v>
      </c>
      <c r="B5" s="18" t="s">
        <v>15</v>
      </c>
      <c r="C5" s="18">
        <v>7242</v>
      </c>
      <c r="D5" s="18">
        <f>VLOOKUP(A5,'目标价格核算-材料价格按照9月30日采购价格'!B:U,20,0)</f>
        <v>1.07924767019259</v>
      </c>
      <c r="E5" s="18">
        <f>VLOOKUP(A5,'价格核算-材料价格按照25年平均价格'!B:U,20,0)</f>
        <v>1.09517059259259</v>
      </c>
      <c r="F5" s="18">
        <v>1.095</v>
      </c>
      <c r="G5" s="18">
        <f t="shared" si="0"/>
        <v>-0.0157523298074069</v>
      </c>
      <c r="H5" s="103">
        <f t="shared" si="1"/>
        <v>-0.0143856893218328</v>
      </c>
      <c r="I5" s="18">
        <f t="shared" si="2"/>
        <v>-114.078372465241</v>
      </c>
    </row>
    <row r="6" spans="1:9">
      <c r="A6" s="18" t="s">
        <v>16</v>
      </c>
      <c r="B6" s="18" t="s">
        <v>17</v>
      </c>
      <c r="C6" s="18">
        <v>7158</v>
      </c>
      <c r="D6" s="18">
        <f>VLOOKUP(A6,'目标价格核算-材料价格按照9月30日采购价格'!B:U,20,0)</f>
        <v>1.22696485739259</v>
      </c>
      <c r="E6" s="18">
        <f>VLOOKUP(A6,'价格核算-材料价格按照25年平均价格'!B:U,20,0)</f>
        <v>1.25198659259259</v>
      </c>
      <c r="F6" s="18">
        <v>1.2519</v>
      </c>
      <c r="G6" s="18">
        <f t="shared" si="0"/>
        <v>-0.0249351426074071</v>
      </c>
      <c r="H6" s="103">
        <f t="shared" si="1"/>
        <v>-0.0199178389706902</v>
      </c>
      <c r="I6" s="18">
        <f t="shared" si="2"/>
        <v>-178.48575078382</v>
      </c>
    </row>
    <row r="7" spans="1:9">
      <c r="A7" s="18" t="s">
        <v>18</v>
      </c>
      <c r="B7" s="18" t="s">
        <v>19</v>
      </c>
      <c r="C7" s="18">
        <v>3428</v>
      </c>
      <c r="D7" s="18">
        <f>VLOOKUP(A7,'目标价格核算-材料价格按照9月30日采购价格'!B:U,20,0)</f>
        <v>3.23215120000855</v>
      </c>
      <c r="E7" s="18">
        <f>VLOOKUP(A7,'价格核算-材料价格按照25年平均价格'!B:U,20,0)</f>
        <v>3.38457354700855</v>
      </c>
      <c r="F7" s="18">
        <v>3.3845</v>
      </c>
      <c r="G7" s="18">
        <f t="shared" si="0"/>
        <v>-0.152348799991453</v>
      </c>
      <c r="H7" s="103">
        <f t="shared" si="1"/>
        <v>-0.0450136800092931</v>
      </c>
      <c r="I7" s="18">
        <f t="shared" si="2"/>
        <v>-522.251686370699</v>
      </c>
    </row>
    <row r="8" spans="1:9">
      <c r="A8" s="18" t="s">
        <v>20</v>
      </c>
      <c r="B8" s="18" t="s">
        <v>21</v>
      </c>
      <c r="C8" s="18">
        <v>3387</v>
      </c>
      <c r="D8" s="18">
        <f>VLOOKUP(A8,'目标价格核算-材料价格按照9月30日采购价格'!B:U,20,0)</f>
        <v>2.07812637049383</v>
      </c>
      <c r="E8" s="18">
        <f>VLOOKUP(A8,'价格核算-材料价格按照25年平均价格'!B:U,20,0)</f>
        <v>2.16400216049383</v>
      </c>
      <c r="F8" s="18">
        <v>2.164</v>
      </c>
      <c r="G8" s="18">
        <f t="shared" si="0"/>
        <v>-0.0858736295061724</v>
      </c>
      <c r="H8" s="103">
        <f t="shared" si="1"/>
        <v>-0.0396828232468449</v>
      </c>
      <c r="I8" s="18">
        <f t="shared" si="2"/>
        <v>-290.853983137406</v>
      </c>
    </row>
    <row r="9" spans="1:9">
      <c r="A9" s="18" t="s">
        <v>22</v>
      </c>
      <c r="B9" s="18" t="s">
        <v>23</v>
      </c>
      <c r="C9" s="18">
        <v>3322</v>
      </c>
      <c r="D9" s="18">
        <f>VLOOKUP(A9,'目标价格核算-材料价格按照9月30日采购价格'!B:U,20,0)</f>
        <v>10.8463553410799</v>
      </c>
      <c r="E9" s="18">
        <f>VLOOKUP(A9,'价格核算-材料价格按照25年平均价格'!B:U,20,0)</f>
        <v>11.2979298798799</v>
      </c>
      <c r="F9" s="18">
        <v>11.2979</v>
      </c>
      <c r="G9" s="18">
        <f t="shared" si="0"/>
        <v>-0.45154465892012</v>
      </c>
      <c r="H9" s="103">
        <f t="shared" si="1"/>
        <v>-0.0399671318492923</v>
      </c>
      <c r="I9" s="18">
        <f t="shared" si="2"/>
        <v>-1500.03135693264</v>
      </c>
    </row>
    <row r="10" spans="1:9">
      <c r="A10" s="18" t="s">
        <v>24</v>
      </c>
      <c r="B10" s="18" t="s">
        <v>25</v>
      </c>
      <c r="C10" s="18">
        <v>2901</v>
      </c>
      <c r="D10" s="18">
        <f>VLOOKUP(A10,'目标价格核算-材料价格按照9月30日采购价格'!B:U,20,0)</f>
        <v>2.92123357382222</v>
      </c>
      <c r="E10" s="18">
        <f>VLOOKUP(A10,'价格核算-材料价格按照25年平均价格'!B:U,20,0)</f>
        <v>3.03498022222222</v>
      </c>
      <c r="F10" s="18">
        <v>3.0349</v>
      </c>
      <c r="G10" s="18">
        <f t="shared" si="0"/>
        <v>-0.113666426177777</v>
      </c>
      <c r="H10" s="103">
        <f t="shared" si="1"/>
        <v>-0.0374531042794745</v>
      </c>
      <c r="I10" s="18">
        <f t="shared" si="2"/>
        <v>-329.746302341731</v>
      </c>
    </row>
    <row r="11" spans="1:9">
      <c r="A11" s="18" t="s">
        <v>26</v>
      </c>
      <c r="B11" s="18" t="s">
        <v>27</v>
      </c>
      <c r="C11" s="18">
        <v>2369</v>
      </c>
      <c r="D11" s="18">
        <f>VLOOKUP(A11,'目标价格核算-材料价格按照9月30日采购价格'!B:U,20,0)</f>
        <v>0.942170409046914</v>
      </c>
      <c r="E11" s="18">
        <f>VLOOKUP(A11,'价格核算-材料价格按照25年平均价格'!B:U,20,0)</f>
        <v>0.979140080246914</v>
      </c>
      <c r="F11" s="18">
        <v>0.9791</v>
      </c>
      <c r="G11" s="18">
        <f t="shared" si="0"/>
        <v>-0.0369295909530862</v>
      </c>
      <c r="H11" s="103">
        <f t="shared" si="1"/>
        <v>-0.0377178949577022</v>
      </c>
      <c r="I11" s="18">
        <f t="shared" si="2"/>
        <v>-87.4862009678613</v>
      </c>
    </row>
    <row r="12" spans="1:9">
      <c r="A12" s="18" t="s">
        <v>28</v>
      </c>
      <c r="B12" s="18" t="s">
        <v>29</v>
      </c>
      <c r="C12" s="18">
        <v>1344</v>
      </c>
      <c r="D12" s="18">
        <f>VLOOKUP(A12,'目标价格核算-材料价格按照9月30日采购价格'!B:U,20,0)</f>
        <v>5.91231641490053</v>
      </c>
      <c r="E12" s="18">
        <f>VLOOKUP(A12,'价格核算-材料价格按照25年平均价格'!B:U,20,0)</f>
        <v>6.16994952910053</v>
      </c>
      <c r="F12" s="18">
        <v>6.1699</v>
      </c>
      <c r="G12" s="18">
        <f t="shared" si="0"/>
        <v>-0.25758358509947</v>
      </c>
      <c r="H12" s="103">
        <f t="shared" si="1"/>
        <v>-0.0417484213843773</v>
      </c>
      <c r="I12" s="18">
        <f t="shared" si="2"/>
        <v>-346.192338373687</v>
      </c>
    </row>
    <row r="13" spans="1:9">
      <c r="A13" s="18" t="s">
        <v>30</v>
      </c>
      <c r="B13" s="18" t="s">
        <v>31</v>
      </c>
      <c r="C13" s="18">
        <v>1291</v>
      </c>
      <c r="D13" s="18">
        <f>VLOOKUP(A13,'目标价格核算-材料价格按照9月30日采购价格'!B:U,20,0)</f>
        <v>2.75463557602716</v>
      </c>
      <c r="E13" s="18">
        <f>VLOOKUP(A13,'价格核算-材料价格按照25年平均价格'!B:U,20,0)</f>
        <v>2.86440149382716</v>
      </c>
      <c r="F13" s="18">
        <v>2.8644</v>
      </c>
      <c r="G13" s="18">
        <f t="shared" si="0"/>
        <v>-0.109764423972839</v>
      </c>
      <c r="H13" s="103">
        <f t="shared" si="1"/>
        <v>-0.0383202150442811</v>
      </c>
      <c r="I13" s="18">
        <f t="shared" si="2"/>
        <v>-141.705871348935</v>
      </c>
    </row>
    <row r="14" spans="1:9">
      <c r="A14" s="18" t="s">
        <v>32</v>
      </c>
      <c r="B14" s="18" t="s">
        <v>33</v>
      </c>
      <c r="C14" s="18">
        <v>1208</v>
      </c>
      <c r="D14" s="18">
        <f>VLOOKUP(A14,'目标价格核算-材料价格按照9月30日采购价格'!B:U,20,0)</f>
        <v>1.07822277350427</v>
      </c>
      <c r="E14" s="18">
        <f>VLOOKUP(A14,'价格核算-材料价格按照25年平均价格'!B:U,20,0)</f>
        <v>1.12130427350427</v>
      </c>
      <c r="F14" s="18">
        <v>1.1213</v>
      </c>
      <c r="G14" s="18">
        <f t="shared" si="0"/>
        <v>-0.0430772264957267</v>
      </c>
      <c r="H14" s="103">
        <f t="shared" si="1"/>
        <v>-0.0384172179574839</v>
      </c>
      <c r="I14" s="18">
        <f t="shared" si="2"/>
        <v>-52.0372896068378</v>
      </c>
    </row>
    <row r="15" spans="1:9">
      <c r="A15" s="18" t="s">
        <v>34</v>
      </c>
      <c r="B15" s="18" t="s">
        <v>35</v>
      </c>
      <c r="C15" s="18">
        <v>1196</v>
      </c>
      <c r="D15" s="18">
        <f>VLOOKUP(A15,'目标价格核算-材料价格按照9月30日采购价格'!B:U,20,0)</f>
        <v>1.07822277350427</v>
      </c>
      <c r="E15" s="18">
        <f>VLOOKUP(A15,'价格核算-材料价格按照25年平均价格'!B:U,20,0)</f>
        <v>1.12130427350427</v>
      </c>
      <c r="F15" s="18">
        <v>1.1213</v>
      </c>
      <c r="G15" s="18">
        <f t="shared" si="0"/>
        <v>-0.0430772264957267</v>
      </c>
      <c r="H15" s="103">
        <f t="shared" si="1"/>
        <v>-0.0384172179574839</v>
      </c>
      <c r="I15" s="18">
        <f t="shared" si="2"/>
        <v>-51.5203628888891</v>
      </c>
    </row>
    <row r="16" spans="1:9">
      <c r="A16" s="18" t="s">
        <v>36</v>
      </c>
      <c r="B16" s="18" t="s">
        <v>37</v>
      </c>
      <c r="C16" s="18">
        <v>1186</v>
      </c>
      <c r="D16" s="18">
        <f>VLOOKUP(A16,'目标价格核算-材料价格按照9月30日采购价格'!B:U,20,0)</f>
        <v>6.11552080310053</v>
      </c>
      <c r="E16" s="18">
        <f>VLOOKUP(A16,'价格核算-材料价格按照25年平均价格'!B:U,20,0)</f>
        <v>6.38567052910053</v>
      </c>
      <c r="F16" s="18">
        <v>6.3856</v>
      </c>
      <c r="G16" s="18">
        <f t="shared" si="0"/>
        <v>-0.27007919689947</v>
      </c>
      <c r="H16" s="103">
        <f t="shared" si="1"/>
        <v>-0.0422950383518338</v>
      </c>
      <c r="I16" s="18">
        <f t="shared" si="2"/>
        <v>-320.313927522771</v>
      </c>
    </row>
    <row r="17" spans="1:9">
      <c r="A17" s="18" t="s">
        <v>38</v>
      </c>
      <c r="B17" s="18" t="s">
        <v>39</v>
      </c>
      <c r="C17" s="18">
        <v>1100</v>
      </c>
      <c r="D17" s="18">
        <f>VLOOKUP(A17,'目标价格核算-材料价格按照9月30日采购价格'!B:U,20,0)</f>
        <v>0.946638839704273</v>
      </c>
      <c r="E17" s="18">
        <f>VLOOKUP(A17,'价格核算-材料价格按照25年平均价格'!B:U,20,0)</f>
        <v>0.981615273504274</v>
      </c>
      <c r="F17" s="18">
        <v>0.9816</v>
      </c>
      <c r="G17" s="18">
        <f t="shared" si="0"/>
        <v>-0.0349611602957268</v>
      </c>
      <c r="H17" s="103">
        <f t="shared" si="1"/>
        <v>-0.0356165039687518</v>
      </c>
      <c r="I17" s="18">
        <f t="shared" si="2"/>
        <v>-38.4572763252995</v>
      </c>
    </row>
    <row r="18" spans="1:9">
      <c r="A18" s="18" t="s">
        <v>40</v>
      </c>
      <c r="B18" s="18" t="s">
        <v>41</v>
      </c>
      <c r="C18" s="18">
        <v>940</v>
      </c>
      <c r="D18" s="18">
        <f>VLOOKUP(A18,'目标价格核算-材料价格按照9月30日采购价格'!B:U,20,0)</f>
        <v>0.998288445679013</v>
      </c>
      <c r="E18" s="18">
        <f>VLOOKUP(A18,'价格核算-材料价格按照25年平均价格'!B:U,20,0)</f>
        <v>1.02413734567901</v>
      </c>
      <c r="F18" s="18">
        <v>1.0241</v>
      </c>
      <c r="G18" s="18">
        <f t="shared" si="0"/>
        <v>-0.0258115543209875</v>
      </c>
      <c r="H18" s="103">
        <f t="shared" si="1"/>
        <v>-0.0252041346753125</v>
      </c>
      <c r="I18" s="18">
        <f t="shared" si="2"/>
        <v>-24.2628610617282</v>
      </c>
    </row>
    <row r="19" spans="1:9">
      <c r="A19" s="18" t="s">
        <v>42</v>
      </c>
      <c r="B19" s="18" t="s">
        <v>43</v>
      </c>
      <c r="C19" s="18">
        <v>930</v>
      </c>
      <c r="D19" s="18">
        <f>VLOOKUP(A19,'目标价格核算-材料价格按照9月30日采购价格'!B:U,20,0)</f>
        <v>6.18666895735555</v>
      </c>
      <c r="E19" s="18">
        <f>VLOOKUP(A19,'价格核算-材料价格按照25年平均价格'!B:U,20,0)</f>
        <v>6.43292855555556</v>
      </c>
      <c r="F19" s="18">
        <v>6.4329</v>
      </c>
      <c r="G19" s="18">
        <f t="shared" si="0"/>
        <v>-0.246231042644445</v>
      </c>
      <c r="H19" s="103">
        <f t="shared" si="1"/>
        <v>-0.0382768335656462</v>
      </c>
      <c r="I19" s="18">
        <f t="shared" si="2"/>
        <v>-228.994869659334</v>
      </c>
    </row>
    <row r="20" spans="1:9">
      <c r="A20" s="18" t="s">
        <v>44</v>
      </c>
      <c r="B20" s="18" t="s">
        <v>45</v>
      </c>
      <c r="C20" s="18">
        <v>921</v>
      </c>
      <c r="D20" s="18">
        <f>VLOOKUP(A20,'目标价格核算-材料价格按照9月30日采购价格'!B:U,20,0)</f>
        <v>3.86439454642222</v>
      </c>
      <c r="E20" s="18">
        <f>VLOOKUP(A20,'价格核算-材料价格按照25年平均价格'!B:U,20,0)</f>
        <v>3.97984722222222</v>
      </c>
      <c r="F20" s="18">
        <v>3.9798</v>
      </c>
      <c r="G20" s="18">
        <f t="shared" si="0"/>
        <v>-0.115405453577777</v>
      </c>
      <c r="H20" s="103">
        <f t="shared" si="1"/>
        <v>-0.0289978022960393</v>
      </c>
      <c r="I20" s="18">
        <f t="shared" si="2"/>
        <v>-106.288422745133</v>
      </c>
    </row>
    <row r="21" spans="1:9">
      <c r="A21" s="18" t="s">
        <v>46</v>
      </c>
      <c r="B21" s="18" t="s">
        <v>47</v>
      </c>
      <c r="C21" s="18">
        <v>720</v>
      </c>
      <c r="D21" s="18">
        <f>VLOOKUP(A21,'目标价格核算-材料价格按照9月30日采购价格'!B:U,20,0)</f>
        <v>3.91864497159259</v>
      </c>
      <c r="E21" s="18">
        <f>VLOOKUP(A21,'价格核算-材料价格按照25年平均价格'!B:U,20,0)</f>
        <v>4.08812759259259</v>
      </c>
      <c r="F21" s="18">
        <v>4.0881</v>
      </c>
      <c r="G21" s="18">
        <f t="shared" si="0"/>
        <v>-0.169455028407407</v>
      </c>
      <c r="H21" s="103">
        <f t="shared" si="1"/>
        <v>-0.0414508031622043</v>
      </c>
      <c r="I21" s="18">
        <f t="shared" si="2"/>
        <v>-122.007620453333</v>
      </c>
    </row>
    <row r="22" spans="1:9">
      <c r="A22" s="18" t="s">
        <v>48</v>
      </c>
      <c r="B22" s="18" t="s">
        <v>49</v>
      </c>
      <c r="C22" s="18">
        <v>500</v>
      </c>
      <c r="D22" s="18">
        <f>VLOOKUP(A22,'目标价格核算-材料价格按照9月30日采购价格'!B:U,20,0)</f>
        <v>5.95907427160494</v>
      </c>
      <c r="E22" s="18">
        <f>VLOOKUP(A22,'价格核算-材料价格按照25年平均价格'!B:U,20,0)</f>
        <v>6.18884227160494</v>
      </c>
      <c r="F22" s="18">
        <v>6.1888</v>
      </c>
      <c r="G22" s="18">
        <f t="shared" si="0"/>
        <v>-0.22972572839506</v>
      </c>
      <c r="H22" s="103">
        <f t="shared" si="1"/>
        <v>-0.0371195915840001</v>
      </c>
      <c r="I22" s="18">
        <f t="shared" si="2"/>
        <v>-114.86286419753</v>
      </c>
    </row>
    <row r="23" spans="1:9">
      <c r="A23" s="18" t="s">
        <v>50</v>
      </c>
      <c r="B23" s="18" t="s">
        <v>51</v>
      </c>
      <c r="C23" s="18">
        <v>500</v>
      </c>
      <c r="D23" s="18">
        <f>VLOOKUP(A23,'目标价格核算-材料价格按照9月30日采购价格'!B:U,20,0)</f>
        <v>4.56477379302222</v>
      </c>
      <c r="E23" s="18">
        <f>VLOOKUP(A23,'价格核算-材料价格按照25年平均价格'!B:U,20,0)</f>
        <v>4.77975622222222</v>
      </c>
      <c r="F23" s="18">
        <v>4.7797</v>
      </c>
      <c r="G23" s="18">
        <f t="shared" si="0"/>
        <v>-0.214926206977777</v>
      </c>
      <c r="H23" s="103">
        <f t="shared" si="1"/>
        <v>-0.0449664637901495</v>
      </c>
      <c r="I23" s="18">
        <f t="shared" si="2"/>
        <v>-107.463103488889</v>
      </c>
    </row>
    <row r="24" spans="1:9">
      <c r="A24" s="18" t="s">
        <v>52</v>
      </c>
      <c r="B24" s="18" t="s">
        <v>53</v>
      </c>
      <c r="C24" s="18">
        <v>440</v>
      </c>
      <c r="D24" s="18">
        <f>VLOOKUP(A24,'目标价格核算-材料价格按照9月30日采购价格'!B:U,20,0)</f>
        <v>1.73679444700855</v>
      </c>
      <c r="E24" s="18">
        <f>VLOOKUP(A24,'价格核算-材料价格按照25年平均价格'!B:U,20,0)</f>
        <v>1.79710854700855</v>
      </c>
      <c r="F24" s="18">
        <v>1.7971</v>
      </c>
      <c r="G24" s="18">
        <f t="shared" si="0"/>
        <v>-0.0603055529914525</v>
      </c>
      <c r="H24" s="103">
        <f t="shared" si="1"/>
        <v>-0.0335571492913318</v>
      </c>
      <c r="I24" s="18">
        <f t="shared" si="2"/>
        <v>-26.5344433162391</v>
      </c>
    </row>
    <row r="25" spans="1:9">
      <c r="A25" s="18" t="s">
        <v>54</v>
      </c>
      <c r="B25" s="18" t="s">
        <v>55</v>
      </c>
      <c r="C25" s="18">
        <v>400</v>
      </c>
      <c r="D25" s="18">
        <f>VLOOKUP(A25,'目标价格核算-材料价格按照9月30日采购价格'!B:U,20,0)</f>
        <v>5.61426485695556</v>
      </c>
      <c r="E25" s="18">
        <f>VLOOKUP(A25,'价格核算-材料价格按照25年平均价格'!B:U,20,0)</f>
        <v>5.82526655555556</v>
      </c>
      <c r="F25" s="18">
        <v>5.8252</v>
      </c>
      <c r="G25" s="18">
        <f t="shared" si="0"/>
        <v>-0.210935143044444</v>
      </c>
      <c r="H25" s="103">
        <f t="shared" si="1"/>
        <v>-0.0362107984351514</v>
      </c>
      <c r="I25" s="18">
        <f t="shared" si="2"/>
        <v>-84.3740572177776</v>
      </c>
    </row>
    <row r="26" spans="1:9">
      <c r="A26" s="18" t="s">
        <v>56</v>
      </c>
      <c r="B26" s="18" t="s">
        <v>57</v>
      </c>
      <c r="C26" s="18">
        <v>392</v>
      </c>
      <c r="D26" s="18">
        <f>VLOOKUP(A26,'目标价格核算-材料价格按照9月30日采购价格'!B:U,20,0)</f>
        <v>2.6285739229037</v>
      </c>
      <c r="E26" s="18">
        <f>VLOOKUP(A26,'价格核算-材料价格按照25年平均价格'!B:U,20,0)</f>
        <v>2.7298097037037</v>
      </c>
      <c r="F26" s="18">
        <v>2.7298</v>
      </c>
      <c r="G26" s="18">
        <f t="shared" si="0"/>
        <v>-0.101226077096296</v>
      </c>
      <c r="H26" s="103">
        <f t="shared" si="1"/>
        <v>-0.0370818657397229</v>
      </c>
      <c r="I26" s="18">
        <f t="shared" si="2"/>
        <v>-39.6806222217479</v>
      </c>
    </row>
    <row r="27" spans="1:9">
      <c r="A27" s="18" t="s">
        <v>58</v>
      </c>
      <c r="B27" s="18" t="s">
        <v>59</v>
      </c>
      <c r="C27" s="18">
        <v>315</v>
      </c>
      <c r="D27" s="18">
        <f>VLOOKUP(A27,'目标价格核算-材料价格按照9月30日采购价格'!B:U,20,0)</f>
        <v>1.73679444700855</v>
      </c>
      <c r="E27" s="18">
        <f>VLOOKUP(A27,'价格核算-材料价格按照25年平均价格'!B:U,20,0)</f>
        <v>1.79710854700855</v>
      </c>
      <c r="F27" s="18">
        <v>1.7971</v>
      </c>
      <c r="G27" s="18">
        <f t="shared" si="0"/>
        <v>-0.0603055529914525</v>
      </c>
      <c r="H27" s="103">
        <f t="shared" si="1"/>
        <v>-0.0335571492913318</v>
      </c>
      <c r="I27" s="18">
        <f t="shared" si="2"/>
        <v>-18.9962491923075</v>
      </c>
    </row>
    <row r="28" spans="1:9">
      <c r="A28" s="18" t="s">
        <v>60</v>
      </c>
      <c r="B28" s="18" t="s">
        <v>61</v>
      </c>
      <c r="C28" s="18">
        <v>301</v>
      </c>
      <c r="D28" s="18">
        <f>VLOOKUP(A28,'目标价格核算-材料价格按照9月30日采购价格'!B:U,20,0)</f>
        <v>3.1548164023037</v>
      </c>
      <c r="E28" s="18">
        <f>VLOOKUP(A28,'价格核算-材料价格按照25年平均价格'!B:U,20,0)</f>
        <v>3.2884667037037</v>
      </c>
      <c r="F28" s="18">
        <v>3.2884</v>
      </c>
      <c r="G28" s="18">
        <f t="shared" si="0"/>
        <v>-0.133583597696296</v>
      </c>
      <c r="H28" s="103">
        <f t="shared" si="1"/>
        <v>-0.0406226729401217</v>
      </c>
      <c r="I28" s="18">
        <f t="shared" si="2"/>
        <v>-40.2086629065852</v>
      </c>
    </row>
    <row r="29" spans="1:9">
      <c r="A29" s="18" t="s">
        <v>62</v>
      </c>
      <c r="B29" s="18" t="s">
        <v>63</v>
      </c>
      <c r="C29" s="18">
        <v>301</v>
      </c>
      <c r="D29" s="18">
        <f>VLOOKUP(A29,'目标价格核算-材料价格按照9月30日采购价格'!B:U,20,0)</f>
        <v>3.33691529119259</v>
      </c>
      <c r="E29" s="18">
        <f>VLOOKUP(A29,'价格核算-材料价格按照25年平均价格'!B:U,20,0)</f>
        <v>3.47056559259259</v>
      </c>
      <c r="F29" s="18">
        <v>3.4705</v>
      </c>
      <c r="G29" s="18">
        <f t="shared" si="0"/>
        <v>-0.133584708807407</v>
      </c>
      <c r="H29" s="103">
        <f t="shared" si="1"/>
        <v>-0.0384914879145388</v>
      </c>
      <c r="I29" s="18">
        <f t="shared" si="2"/>
        <v>-40.2089973510295</v>
      </c>
    </row>
    <row r="30" spans="1:9">
      <c r="A30" s="18" t="s">
        <v>64</v>
      </c>
      <c r="B30" s="18" t="s">
        <v>65</v>
      </c>
      <c r="C30" s="18">
        <v>200</v>
      </c>
      <c r="D30" s="18">
        <f>VLOOKUP(A30,'目标价格核算-材料价格按照9月30日采购价格'!B:U,20,0)</f>
        <v>2.60288650195309</v>
      </c>
      <c r="E30" s="18">
        <f>VLOOKUP(A30,'价格核算-材料价格按照25年平均价格'!B:U,20,0)</f>
        <v>2.71265241975309</v>
      </c>
      <c r="F30" s="18">
        <v>2.7126</v>
      </c>
      <c r="G30" s="18">
        <f t="shared" si="0"/>
        <v>-0.109713498046914</v>
      </c>
      <c r="H30" s="103">
        <f t="shared" si="1"/>
        <v>-0.0404458814594535</v>
      </c>
      <c r="I30" s="18">
        <f t="shared" si="2"/>
        <v>-21.9426996093827</v>
      </c>
    </row>
    <row r="31" spans="1:9">
      <c r="A31" s="18" t="s">
        <v>66</v>
      </c>
      <c r="B31" s="18" t="s">
        <v>67</v>
      </c>
      <c r="C31" s="18">
        <v>16358</v>
      </c>
      <c r="D31" s="18">
        <f>VLOOKUP(A31,'目标价格核算-材料价格按照9月30日采购价格'!B:U,20,0)</f>
        <v>1.83528608484127</v>
      </c>
      <c r="E31" s="18">
        <f>VLOOKUP(A31,'价格核算-材料价格按照25年平均价格'!B:U,20,0)</f>
        <v>1.83528608484127</v>
      </c>
      <c r="F31" s="18">
        <v>1.8</v>
      </c>
      <c r="G31" s="18">
        <f t="shared" si="0"/>
        <v>0.0352860848412704</v>
      </c>
      <c r="H31" s="103">
        <f t="shared" si="1"/>
        <v>0.0196033804673725</v>
      </c>
      <c r="I31" s="18">
        <f t="shared" si="2"/>
        <v>577.209775833501</v>
      </c>
    </row>
    <row r="32" spans="1:9">
      <c r="A32" s="104" t="s">
        <v>68</v>
      </c>
      <c r="B32" s="104"/>
      <c r="C32" s="104"/>
      <c r="D32" s="104"/>
      <c r="E32" s="104"/>
      <c r="F32" s="104"/>
      <c r="G32" s="104"/>
      <c r="H32" s="104"/>
      <c r="I32" s="9">
        <f>SUM(I2:I31)</f>
        <v>-5169.01605677991</v>
      </c>
    </row>
  </sheetData>
  <mergeCells count="1">
    <mergeCell ref="A32:H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U58"/>
  <sheetViews>
    <sheetView zoomScale="55" zoomScaleNormal="55" workbookViewId="0">
      <pane xSplit="3" ySplit="3" topLeftCell="D4" activePane="bottomRight" state="frozen"/>
      <selection/>
      <selection pane="topRight"/>
      <selection pane="bottomLeft"/>
      <selection pane="bottomRight" activeCell="V36" sqref="V36"/>
    </sheetView>
  </sheetViews>
  <sheetFormatPr defaultColWidth="9" defaultRowHeight="13.85"/>
  <cols>
    <col min="1" max="1" width="3.33628318584071" style="1" customWidth="1"/>
    <col min="2" max="2" width="14.7610619469027" style="1" customWidth="1"/>
    <col min="3" max="3" width="25.2743362831858" style="55" customWidth="1"/>
    <col min="4" max="4" width="13.5752212389381" style="2" customWidth="1"/>
    <col min="5" max="5" width="9.52212389380531" style="1" customWidth="1"/>
    <col min="6" max="6" width="10.3097345132743" style="2" customWidth="1"/>
    <col min="7" max="7" width="11.1150442477876" style="2" customWidth="1"/>
    <col min="8" max="8" width="8.44247787610619" style="2" customWidth="1"/>
    <col min="9" max="9" width="15.0619469026549" style="2" customWidth="1"/>
    <col min="10" max="10" width="9.33628318584071" style="1" customWidth="1"/>
    <col min="11" max="11" width="7.36283185840708" style="56" customWidth="1"/>
    <col min="12" max="12" width="7" style="1" customWidth="1"/>
    <col min="13" max="13" width="10" style="1" customWidth="1"/>
    <col min="14" max="14" width="6.33628318584071" style="1" customWidth="1"/>
    <col min="15" max="15" width="9.55752212389381" style="1" customWidth="1"/>
    <col min="16" max="16" width="10.5929203539823" style="2" customWidth="1"/>
    <col min="17" max="17" width="6.38053097345133" style="1" hidden="1" customWidth="1"/>
    <col min="18" max="19" width="13.7522123893805" style="1" hidden="1" customWidth="1"/>
    <col min="20" max="20" width="10.8318584070796" style="1" customWidth="1"/>
    <col min="21" max="21" width="12.7787610619469" style="56" customWidth="1"/>
    <col min="22" max="16384" width="9" style="1"/>
  </cols>
  <sheetData>
    <row r="1" ht="22.5" spans="1:21">
      <c r="A1" s="57" t="s">
        <v>69</v>
      </c>
      <c r="B1" s="57"/>
      <c r="C1" s="58"/>
      <c r="D1" s="57"/>
      <c r="E1" s="57"/>
      <c r="F1" s="57"/>
      <c r="G1" s="57"/>
      <c r="H1" s="57"/>
      <c r="I1" s="57"/>
      <c r="J1" s="57"/>
      <c r="K1" s="59"/>
      <c r="L1" s="57"/>
      <c r="M1" s="57"/>
      <c r="N1" s="57"/>
      <c r="O1" s="57"/>
      <c r="P1" s="57"/>
      <c r="Q1" s="57"/>
      <c r="R1" s="57"/>
      <c r="S1" s="57"/>
      <c r="T1" s="57"/>
      <c r="U1" s="59"/>
    </row>
    <row r="2" spans="1:21">
      <c r="A2" s="16" t="s">
        <v>70</v>
      </c>
      <c r="B2" s="60" t="s">
        <v>71</v>
      </c>
      <c r="C2" s="36" t="s">
        <v>72</v>
      </c>
      <c r="D2" s="36" t="s">
        <v>73</v>
      </c>
      <c r="E2" s="61" t="s">
        <v>74</v>
      </c>
      <c r="F2" s="61"/>
      <c r="G2" s="62" t="s">
        <v>75</v>
      </c>
      <c r="H2" s="63" t="s">
        <v>76</v>
      </c>
      <c r="I2" s="36" t="s">
        <v>77</v>
      </c>
      <c r="J2" s="64" t="s">
        <v>78</v>
      </c>
      <c r="K2" s="65" t="s">
        <v>79</v>
      </c>
      <c r="L2" s="66" t="s">
        <v>80</v>
      </c>
      <c r="M2" s="66" t="s">
        <v>81</v>
      </c>
      <c r="N2" s="67" t="s">
        <v>82</v>
      </c>
      <c r="O2" s="68" t="s">
        <v>83</v>
      </c>
      <c r="P2" s="69" t="s">
        <v>84</v>
      </c>
      <c r="Q2" s="70" t="s">
        <v>85</v>
      </c>
      <c r="R2" s="71" t="s">
        <v>86</v>
      </c>
      <c r="S2" s="71" t="s">
        <v>87</v>
      </c>
      <c r="T2" s="72" t="s">
        <v>88</v>
      </c>
      <c r="U2" s="73" t="s">
        <v>89</v>
      </c>
    </row>
    <row r="3" spans="1:21">
      <c r="A3" s="32" t="s">
        <v>90</v>
      </c>
      <c r="B3" s="74"/>
      <c r="C3" s="36"/>
      <c r="D3" s="36"/>
      <c r="E3" s="61" t="s">
        <v>91</v>
      </c>
      <c r="F3" s="75" t="s">
        <v>92</v>
      </c>
      <c r="G3" s="76"/>
      <c r="H3" s="63"/>
      <c r="I3" s="36"/>
      <c r="J3" s="77"/>
      <c r="K3" s="78"/>
      <c r="L3" s="79"/>
      <c r="M3" s="79"/>
      <c r="N3" s="77"/>
      <c r="O3" s="80"/>
      <c r="P3" s="69"/>
      <c r="Q3" s="81"/>
      <c r="R3" s="82"/>
      <c r="S3" s="82"/>
      <c r="T3" s="83"/>
      <c r="U3" s="84"/>
    </row>
    <row r="4" hidden="1" spans="1:21">
      <c r="A4" s="36">
        <v>1</v>
      </c>
      <c r="B4" s="31" t="s">
        <v>93</v>
      </c>
      <c r="C4" s="31" t="s">
        <v>94</v>
      </c>
      <c r="D4" s="31" t="s">
        <v>95</v>
      </c>
      <c r="E4" s="31">
        <v>0.003</v>
      </c>
      <c r="F4" s="85">
        <v>0.00283</v>
      </c>
      <c r="G4" s="86">
        <v>12.39</v>
      </c>
      <c r="H4" s="87">
        <f t="shared" ref="H4:H55" si="0">F4*G4</f>
        <v>0.0350637</v>
      </c>
      <c r="I4" s="31" t="s">
        <v>96</v>
      </c>
      <c r="J4" s="31">
        <v>72</v>
      </c>
      <c r="K4" s="88">
        <v>6</v>
      </c>
      <c r="L4" s="31">
        <v>26.75</v>
      </c>
      <c r="M4" s="87">
        <v>0.94</v>
      </c>
      <c r="N4" s="31">
        <v>19</v>
      </c>
      <c r="O4" s="89">
        <f t="shared" ref="O4:O55" si="1">N4/J4/K4</f>
        <v>0.0439814814814815</v>
      </c>
      <c r="P4" s="90"/>
      <c r="Q4" s="91"/>
      <c r="R4" s="92"/>
      <c r="S4" s="92"/>
      <c r="T4" s="86"/>
      <c r="U4" s="86">
        <f t="shared" ref="U4:U55" si="2">(H4+O4+(L4*M4/J4/K4)*0.6)*1.1+Q4+P4*1.03</f>
        <v>0.125365671851852</v>
      </c>
    </row>
    <row r="5" spans="1:21">
      <c r="A5" s="36">
        <v>2</v>
      </c>
      <c r="B5" s="31" t="s">
        <v>7</v>
      </c>
      <c r="C5" s="31" t="s">
        <v>8</v>
      </c>
      <c r="D5" s="31" t="s">
        <v>97</v>
      </c>
      <c r="E5" s="31">
        <v>0.06</v>
      </c>
      <c r="F5" s="85">
        <v>0.06305</v>
      </c>
      <c r="G5" s="88">
        <v>8.4778</v>
      </c>
      <c r="H5" s="87">
        <f t="shared" si="0"/>
        <v>0.53452529</v>
      </c>
      <c r="I5" s="31" t="s">
        <v>98</v>
      </c>
      <c r="J5" s="88">
        <v>64.8</v>
      </c>
      <c r="K5" s="88">
        <v>1</v>
      </c>
      <c r="L5" s="31">
        <v>37.75</v>
      </c>
      <c r="M5" s="87">
        <v>0.94</v>
      </c>
      <c r="N5" s="31">
        <v>19</v>
      </c>
      <c r="O5" s="89">
        <f t="shared" si="1"/>
        <v>0.29320987654321</v>
      </c>
      <c r="P5" s="90"/>
      <c r="Q5" s="91"/>
      <c r="R5" s="92"/>
      <c r="S5" s="92"/>
      <c r="T5" s="86"/>
      <c r="U5" s="86">
        <f t="shared" si="2"/>
        <v>1.27192997949383</v>
      </c>
    </row>
    <row r="6" hidden="1" spans="1:21">
      <c r="A6" s="36">
        <v>3</v>
      </c>
      <c r="B6" s="31" t="s">
        <v>99</v>
      </c>
      <c r="C6" s="31" t="s">
        <v>100</v>
      </c>
      <c r="D6" s="31" t="s">
        <v>101</v>
      </c>
      <c r="E6" s="31">
        <v>0.196</v>
      </c>
      <c r="F6" s="85">
        <v>0.201</v>
      </c>
      <c r="G6" s="86">
        <v>8.1416</v>
      </c>
      <c r="H6" s="87">
        <f t="shared" si="0"/>
        <v>1.6364616</v>
      </c>
      <c r="I6" s="31" t="s">
        <v>102</v>
      </c>
      <c r="J6" s="31">
        <v>60</v>
      </c>
      <c r="K6" s="88">
        <v>1</v>
      </c>
      <c r="L6" s="31">
        <v>67.6</v>
      </c>
      <c r="M6" s="87">
        <v>0.94</v>
      </c>
      <c r="N6" s="31">
        <v>19</v>
      </c>
      <c r="O6" s="89">
        <f t="shared" si="1"/>
        <v>0.316666666666667</v>
      </c>
      <c r="P6" s="90"/>
      <c r="Q6" s="91"/>
      <c r="R6" s="92"/>
      <c r="S6" s="92"/>
      <c r="T6" s="86"/>
      <c r="U6" s="86">
        <f t="shared" si="2"/>
        <v>2.84742509333333</v>
      </c>
    </row>
    <row r="7" hidden="1" spans="1:21">
      <c r="A7" s="36">
        <v>4</v>
      </c>
      <c r="B7" s="31" t="s">
        <v>103</v>
      </c>
      <c r="C7" s="31" t="s">
        <v>104</v>
      </c>
      <c r="D7" s="31" t="s">
        <v>105</v>
      </c>
      <c r="E7" s="31">
        <v>0.022</v>
      </c>
      <c r="F7" s="85">
        <v>0.024</v>
      </c>
      <c r="G7" s="86">
        <v>9.8</v>
      </c>
      <c r="H7" s="87">
        <f t="shared" si="0"/>
        <v>0.2352</v>
      </c>
      <c r="I7" s="31" t="s">
        <v>96</v>
      </c>
      <c r="J7" s="31">
        <v>80</v>
      </c>
      <c r="K7" s="88">
        <v>1</v>
      </c>
      <c r="L7" s="31">
        <v>26.75</v>
      </c>
      <c r="M7" s="87">
        <v>0.94</v>
      </c>
      <c r="N7" s="31">
        <v>19</v>
      </c>
      <c r="O7" s="89">
        <f t="shared" si="1"/>
        <v>0.2375</v>
      </c>
      <c r="P7" s="90"/>
      <c r="Q7" s="91"/>
      <c r="R7" s="92"/>
      <c r="S7" s="92"/>
      <c r="T7" s="86"/>
      <c r="U7" s="86">
        <f t="shared" si="2"/>
        <v>0.72741625</v>
      </c>
    </row>
    <row r="8" spans="1:21">
      <c r="A8" s="36">
        <v>5</v>
      </c>
      <c r="B8" s="31" t="s">
        <v>10</v>
      </c>
      <c r="C8" s="31" t="s">
        <v>11</v>
      </c>
      <c r="D8" s="31" t="s">
        <v>97</v>
      </c>
      <c r="E8" s="31">
        <v>0.07</v>
      </c>
      <c r="F8" s="85">
        <v>0.07228</v>
      </c>
      <c r="G8" s="88">
        <v>8.4778</v>
      </c>
      <c r="H8" s="87">
        <f t="shared" si="0"/>
        <v>0.612775384</v>
      </c>
      <c r="I8" s="31" t="s">
        <v>98</v>
      </c>
      <c r="J8" s="88">
        <v>54</v>
      </c>
      <c r="K8" s="88">
        <v>1</v>
      </c>
      <c r="L8" s="31">
        <v>37.75</v>
      </c>
      <c r="M8" s="87">
        <v>0.94</v>
      </c>
      <c r="N8" s="31">
        <v>19</v>
      </c>
      <c r="O8" s="89">
        <f t="shared" si="1"/>
        <v>0.351851851851852</v>
      </c>
      <c r="P8" s="90"/>
      <c r="Q8" s="91"/>
      <c r="R8" s="92"/>
      <c r="S8" s="92"/>
      <c r="T8" s="86"/>
      <c r="U8" s="86">
        <f t="shared" si="2"/>
        <v>1.49479551499259</v>
      </c>
    </row>
    <row r="9" spans="1:21">
      <c r="A9" s="36">
        <v>6</v>
      </c>
      <c r="B9" s="31" t="s">
        <v>12</v>
      </c>
      <c r="C9" s="31" t="s">
        <v>13</v>
      </c>
      <c r="D9" s="31" t="s">
        <v>97</v>
      </c>
      <c r="E9" s="93">
        <v>0.034</v>
      </c>
      <c r="F9" s="85">
        <v>0.03564</v>
      </c>
      <c r="G9" s="88">
        <v>8.4778</v>
      </c>
      <c r="H9" s="87">
        <f t="shared" si="0"/>
        <v>0.302148792</v>
      </c>
      <c r="I9" s="31" t="s">
        <v>98</v>
      </c>
      <c r="J9" s="88">
        <v>54</v>
      </c>
      <c r="K9" s="88">
        <v>1</v>
      </c>
      <c r="L9" s="31">
        <v>37.75</v>
      </c>
      <c r="M9" s="87">
        <v>0.94</v>
      </c>
      <c r="N9" s="31">
        <v>19</v>
      </c>
      <c r="O9" s="89">
        <f t="shared" si="1"/>
        <v>0.351851851851852</v>
      </c>
      <c r="P9" s="90"/>
      <c r="Q9" s="91"/>
      <c r="R9" s="92"/>
      <c r="S9" s="92"/>
      <c r="T9" s="86"/>
      <c r="U9" s="86">
        <f t="shared" si="2"/>
        <v>1.15310626379259</v>
      </c>
    </row>
    <row r="10" hidden="1" spans="1:21">
      <c r="A10" s="36">
        <v>7</v>
      </c>
      <c r="B10" s="31" t="s">
        <v>106</v>
      </c>
      <c r="C10" s="31" t="s">
        <v>107</v>
      </c>
      <c r="D10" s="31" t="s">
        <v>95</v>
      </c>
      <c r="E10" s="31">
        <v>0.002</v>
      </c>
      <c r="F10" s="85">
        <v>0.0015</v>
      </c>
      <c r="G10" s="86">
        <v>12.39</v>
      </c>
      <c r="H10" s="87">
        <f t="shared" si="0"/>
        <v>0.018585</v>
      </c>
      <c r="I10" s="31" t="s">
        <v>96</v>
      </c>
      <c r="J10" s="31">
        <v>80</v>
      </c>
      <c r="K10" s="88">
        <v>4</v>
      </c>
      <c r="L10" s="31">
        <v>26.75</v>
      </c>
      <c r="M10" s="87">
        <v>0.94</v>
      </c>
      <c r="N10" s="31">
        <v>19</v>
      </c>
      <c r="O10" s="89">
        <f t="shared" si="1"/>
        <v>0.059375</v>
      </c>
      <c r="P10" s="90"/>
      <c r="Q10" s="91"/>
      <c r="R10" s="92"/>
      <c r="S10" s="92"/>
      <c r="T10" s="86"/>
      <c r="U10" s="86">
        <f t="shared" si="2"/>
        <v>0.1376175625</v>
      </c>
    </row>
    <row r="11" hidden="1" spans="1:21">
      <c r="A11" s="36">
        <v>8</v>
      </c>
      <c r="B11" s="31" t="s">
        <v>108</v>
      </c>
      <c r="C11" s="31" t="s">
        <v>109</v>
      </c>
      <c r="D11" s="31" t="s">
        <v>110</v>
      </c>
      <c r="E11" s="31">
        <v>0.123</v>
      </c>
      <c r="F11" s="85">
        <v>0.129</v>
      </c>
      <c r="G11" s="86">
        <v>8.74</v>
      </c>
      <c r="H11" s="87">
        <f t="shared" si="0"/>
        <v>1.12746</v>
      </c>
      <c r="I11" s="31" t="s">
        <v>111</v>
      </c>
      <c r="J11" s="31">
        <v>60</v>
      </c>
      <c r="K11" s="88">
        <v>1</v>
      </c>
      <c r="L11" s="31">
        <v>84.5</v>
      </c>
      <c r="M11" s="87">
        <v>0.94</v>
      </c>
      <c r="N11" s="31">
        <v>19</v>
      </c>
      <c r="O11" s="89">
        <f t="shared" si="1"/>
        <v>0.316666666666667</v>
      </c>
      <c r="P11" s="90"/>
      <c r="Q11" s="91"/>
      <c r="R11" s="92"/>
      <c r="S11" s="92"/>
      <c r="T11" s="86"/>
      <c r="U11" s="86">
        <f t="shared" si="2"/>
        <v>2.46226933333333</v>
      </c>
    </row>
    <row r="12" hidden="1" spans="1:21">
      <c r="A12" s="36">
        <v>9</v>
      </c>
      <c r="B12" s="31" t="s">
        <v>112</v>
      </c>
      <c r="C12" s="31" t="s">
        <v>113</v>
      </c>
      <c r="D12" s="31" t="s">
        <v>114</v>
      </c>
      <c r="E12" s="31">
        <v>0.01</v>
      </c>
      <c r="F12" s="85">
        <v>0.00995</v>
      </c>
      <c r="G12" s="86">
        <v>7.4336</v>
      </c>
      <c r="H12" s="87">
        <f t="shared" si="0"/>
        <v>0.07396432</v>
      </c>
      <c r="I12" s="31" t="s">
        <v>98</v>
      </c>
      <c r="J12" s="106" t="s">
        <v>115</v>
      </c>
      <c r="K12" s="88">
        <v>1</v>
      </c>
      <c r="L12" s="31">
        <v>37.75</v>
      </c>
      <c r="M12" s="87">
        <v>0.94</v>
      </c>
      <c r="N12" s="31">
        <v>19</v>
      </c>
      <c r="O12" s="89">
        <f t="shared" si="1"/>
        <v>0.292307692307692</v>
      </c>
      <c r="P12" s="90"/>
      <c r="Q12" s="91"/>
      <c r="R12" s="92"/>
      <c r="S12" s="92"/>
      <c r="T12" s="86"/>
      <c r="U12" s="86">
        <f t="shared" si="2"/>
        <v>0.763208444307692</v>
      </c>
    </row>
    <row r="13" spans="1:21">
      <c r="A13" s="36">
        <v>10</v>
      </c>
      <c r="B13" s="31" t="s">
        <v>14</v>
      </c>
      <c r="C13" s="31" t="s">
        <v>15</v>
      </c>
      <c r="D13" s="31" t="s">
        <v>97</v>
      </c>
      <c r="E13" s="31">
        <v>0.026</v>
      </c>
      <c r="F13" s="85">
        <v>0.02772</v>
      </c>
      <c r="G13" s="88">
        <v>8.4778</v>
      </c>
      <c r="H13" s="87">
        <f t="shared" si="0"/>
        <v>0.235004616</v>
      </c>
      <c r="I13" s="31" t="s">
        <v>98</v>
      </c>
      <c r="J13" s="88">
        <v>54</v>
      </c>
      <c r="K13" s="88">
        <v>1</v>
      </c>
      <c r="L13" s="31">
        <v>37.75</v>
      </c>
      <c r="M13" s="87">
        <v>0.94</v>
      </c>
      <c r="N13" s="31">
        <v>19</v>
      </c>
      <c r="O13" s="89">
        <f t="shared" si="1"/>
        <v>0.351851851851852</v>
      </c>
      <c r="P13" s="90"/>
      <c r="Q13" s="91"/>
      <c r="R13" s="92"/>
      <c r="S13" s="92"/>
      <c r="T13" s="86"/>
      <c r="U13" s="86">
        <f t="shared" si="2"/>
        <v>1.07924767019259</v>
      </c>
    </row>
    <row r="14" spans="1:21">
      <c r="A14" s="36">
        <v>11</v>
      </c>
      <c r="B14" s="31" t="s">
        <v>16</v>
      </c>
      <c r="C14" s="31" t="s">
        <v>17</v>
      </c>
      <c r="D14" s="31" t="s">
        <v>97</v>
      </c>
      <c r="E14" s="31">
        <v>0.042</v>
      </c>
      <c r="F14" s="85">
        <v>0.04356</v>
      </c>
      <c r="G14" s="88">
        <v>8.4778</v>
      </c>
      <c r="H14" s="87">
        <f t="shared" si="0"/>
        <v>0.369292968</v>
      </c>
      <c r="I14" s="31" t="s">
        <v>98</v>
      </c>
      <c r="J14" s="88">
        <v>54</v>
      </c>
      <c r="K14" s="88">
        <v>1</v>
      </c>
      <c r="L14" s="31">
        <v>37.75</v>
      </c>
      <c r="M14" s="87">
        <v>0.94</v>
      </c>
      <c r="N14" s="31">
        <v>19</v>
      </c>
      <c r="O14" s="89">
        <f t="shared" si="1"/>
        <v>0.351851851851852</v>
      </c>
      <c r="P14" s="90"/>
      <c r="Q14" s="91"/>
      <c r="R14" s="92"/>
      <c r="S14" s="92"/>
      <c r="T14" s="86"/>
      <c r="U14" s="86">
        <f t="shared" si="2"/>
        <v>1.22696485739259</v>
      </c>
    </row>
    <row r="15" hidden="1" spans="1:21">
      <c r="A15" s="36">
        <v>12</v>
      </c>
      <c r="B15" s="31" t="s">
        <v>116</v>
      </c>
      <c r="C15" s="94" t="s">
        <v>117</v>
      </c>
      <c r="D15" s="31" t="s">
        <v>101</v>
      </c>
      <c r="E15" s="31">
        <v>0.048</v>
      </c>
      <c r="F15" s="85">
        <v>0.051</v>
      </c>
      <c r="G15" s="86">
        <v>8.1416</v>
      </c>
      <c r="H15" s="87">
        <f t="shared" si="0"/>
        <v>0.4152216</v>
      </c>
      <c r="I15" s="31" t="s">
        <v>98</v>
      </c>
      <c r="J15" s="31">
        <v>72</v>
      </c>
      <c r="K15" s="88">
        <v>1</v>
      </c>
      <c r="L15" s="31">
        <v>37.75</v>
      </c>
      <c r="M15" s="87">
        <v>0.94</v>
      </c>
      <c r="N15" s="31">
        <v>19</v>
      </c>
      <c r="O15" s="89">
        <f t="shared" si="1"/>
        <v>0.263888888888889</v>
      </c>
      <c r="P15" s="90">
        <v>1.05</v>
      </c>
      <c r="Q15" s="91"/>
      <c r="R15" s="92"/>
      <c r="S15" s="92"/>
      <c r="T15" s="86"/>
      <c r="U15" s="86">
        <f t="shared" si="2"/>
        <v>2.15380070444444</v>
      </c>
    </row>
    <row r="16" hidden="1" spans="1:21">
      <c r="A16" s="36">
        <v>13</v>
      </c>
      <c r="B16" s="31" t="s">
        <v>118</v>
      </c>
      <c r="C16" s="31" t="s">
        <v>119</v>
      </c>
      <c r="D16" s="31" t="s">
        <v>101</v>
      </c>
      <c r="E16" s="31">
        <v>0.05</v>
      </c>
      <c r="F16" s="85">
        <v>0.053</v>
      </c>
      <c r="G16" s="86">
        <v>7.96</v>
      </c>
      <c r="H16" s="87">
        <f t="shared" si="0"/>
        <v>0.42188</v>
      </c>
      <c r="I16" s="31" t="s">
        <v>96</v>
      </c>
      <c r="J16" s="31">
        <v>72</v>
      </c>
      <c r="K16" s="88">
        <v>1</v>
      </c>
      <c r="L16" s="31">
        <v>26.75</v>
      </c>
      <c r="M16" s="87">
        <v>0.94</v>
      </c>
      <c r="N16" s="31">
        <v>19</v>
      </c>
      <c r="O16" s="89">
        <f t="shared" si="1"/>
        <v>0.263888888888889</v>
      </c>
      <c r="P16" s="90"/>
      <c r="Q16" s="91"/>
      <c r="R16" s="92"/>
      <c r="S16" s="92"/>
      <c r="T16" s="86"/>
      <c r="U16" s="86">
        <f t="shared" si="2"/>
        <v>0.984841611111111</v>
      </c>
    </row>
    <row r="17" hidden="1" spans="1:21">
      <c r="A17" s="36">
        <v>14</v>
      </c>
      <c r="B17" s="31" t="s">
        <v>120</v>
      </c>
      <c r="C17" s="31" t="s">
        <v>121</v>
      </c>
      <c r="D17" s="31" t="s">
        <v>110</v>
      </c>
      <c r="E17" s="31">
        <v>0.08</v>
      </c>
      <c r="F17" s="85">
        <v>0.085</v>
      </c>
      <c r="G17" s="86">
        <v>8.74</v>
      </c>
      <c r="H17" s="87">
        <f t="shared" si="0"/>
        <v>0.7429</v>
      </c>
      <c r="I17" s="31" t="s">
        <v>122</v>
      </c>
      <c r="J17" s="31">
        <v>72</v>
      </c>
      <c r="K17" s="88">
        <v>1</v>
      </c>
      <c r="L17" s="31">
        <v>75.9</v>
      </c>
      <c r="M17" s="87">
        <v>0.94</v>
      </c>
      <c r="N17" s="31">
        <v>19</v>
      </c>
      <c r="O17" s="89">
        <f t="shared" si="1"/>
        <v>0.263888888888889</v>
      </c>
      <c r="P17" s="90"/>
      <c r="Q17" s="91"/>
      <c r="R17" s="92"/>
      <c r="S17" s="92"/>
      <c r="T17" s="86"/>
      <c r="U17" s="86">
        <f t="shared" si="2"/>
        <v>1.76147277777778</v>
      </c>
    </row>
    <row r="18" hidden="1" spans="1:21">
      <c r="A18" s="36">
        <v>15</v>
      </c>
      <c r="B18" s="31" t="s">
        <v>123</v>
      </c>
      <c r="C18" s="31" t="s">
        <v>124</v>
      </c>
      <c r="D18" s="31" t="s">
        <v>101</v>
      </c>
      <c r="E18" s="31">
        <v>0.016</v>
      </c>
      <c r="F18" s="85">
        <v>0.017</v>
      </c>
      <c r="G18" s="86">
        <v>7.96</v>
      </c>
      <c r="H18" s="87">
        <f t="shared" si="0"/>
        <v>0.13532</v>
      </c>
      <c r="I18" s="31" t="s">
        <v>96</v>
      </c>
      <c r="J18" s="31">
        <v>72</v>
      </c>
      <c r="K18" s="88">
        <v>2</v>
      </c>
      <c r="L18" s="31">
        <v>26.75</v>
      </c>
      <c r="M18" s="87">
        <v>0.94</v>
      </c>
      <c r="N18" s="31">
        <v>19</v>
      </c>
      <c r="O18" s="89">
        <f t="shared" si="1"/>
        <v>0.131944444444444</v>
      </c>
      <c r="P18" s="90"/>
      <c r="Q18" s="91"/>
      <c r="R18" s="92"/>
      <c r="S18" s="92"/>
      <c r="T18" s="86"/>
      <c r="U18" s="86">
        <f t="shared" si="2"/>
        <v>0.409238805555555</v>
      </c>
    </row>
    <row r="19" spans="1:21">
      <c r="A19" s="36">
        <v>16</v>
      </c>
      <c r="B19" s="31" t="s">
        <v>18</v>
      </c>
      <c r="C19" s="31" t="s">
        <v>19</v>
      </c>
      <c r="D19" s="31" t="s">
        <v>97</v>
      </c>
      <c r="E19" s="31">
        <v>0.26</v>
      </c>
      <c r="F19" s="85">
        <v>0.26535</v>
      </c>
      <c r="G19" s="88">
        <v>8.4778</v>
      </c>
      <c r="H19" s="87">
        <f t="shared" si="0"/>
        <v>2.24958423</v>
      </c>
      <c r="I19" s="31" t="s">
        <v>98</v>
      </c>
      <c r="J19" s="88">
        <v>58.5</v>
      </c>
      <c r="K19" s="88">
        <v>1</v>
      </c>
      <c r="L19" s="31">
        <v>37.75</v>
      </c>
      <c r="M19" s="87">
        <v>0.94</v>
      </c>
      <c r="N19" s="31">
        <v>19</v>
      </c>
      <c r="O19" s="89">
        <f t="shared" si="1"/>
        <v>0.324786324786325</v>
      </c>
      <c r="P19" s="90"/>
      <c r="Q19" s="91"/>
      <c r="R19" s="92"/>
      <c r="S19" s="92"/>
      <c r="T19" s="86"/>
      <c r="U19" s="86">
        <f t="shared" si="2"/>
        <v>3.23215120000855</v>
      </c>
    </row>
    <row r="20" spans="1:21">
      <c r="A20" s="36">
        <v>17</v>
      </c>
      <c r="B20" s="31" t="s">
        <v>20</v>
      </c>
      <c r="C20" s="31" t="s">
        <v>21</v>
      </c>
      <c r="D20" s="31" t="s">
        <v>97</v>
      </c>
      <c r="E20" s="31">
        <v>0.145</v>
      </c>
      <c r="F20" s="85">
        <v>0.1495</v>
      </c>
      <c r="G20" s="88">
        <v>8.4778</v>
      </c>
      <c r="H20" s="87">
        <f t="shared" si="0"/>
        <v>1.2674311</v>
      </c>
      <c r="I20" s="31" t="s">
        <v>98</v>
      </c>
      <c r="J20" s="88">
        <v>64.8</v>
      </c>
      <c r="K20" s="88">
        <v>1</v>
      </c>
      <c r="L20" s="31">
        <v>37.75</v>
      </c>
      <c r="M20" s="87">
        <v>0.94</v>
      </c>
      <c r="N20" s="31">
        <v>19</v>
      </c>
      <c r="O20" s="89">
        <f t="shared" si="1"/>
        <v>0.29320987654321</v>
      </c>
      <c r="P20" s="90"/>
      <c r="Q20" s="91"/>
      <c r="R20" s="92"/>
      <c r="S20" s="92"/>
      <c r="T20" s="86"/>
      <c r="U20" s="86">
        <f t="shared" si="2"/>
        <v>2.07812637049383</v>
      </c>
    </row>
    <row r="21" hidden="1" spans="1:21">
      <c r="A21" s="36">
        <v>18</v>
      </c>
      <c r="B21" s="31" t="s">
        <v>125</v>
      </c>
      <c r="C21" s="19" t="s">
        <v>126</v>
      </c>
      <c r="D21" s="31" t="s">
        <v>101</v>
      </c>
      <c r="E21" s="31">
        <v>0.198</v>
      </c>
      <c r="F21" s="85">
        <v>0.205</v>
      </c>
      <c r="G21" s="86">
        <v>7.96</v>
      </c>
      <c r="H21" s="87">
        <f t="shared" si="0"/>
        <v>1.6318</v>
      </c>
      <c r="I21" s="31" t="s">
        <v>102</v>
      </c>
      <c r="J21" s="31">
        <v>55</v>
      </c>
      <c r="K21" s="88">
        <v>1</v>
      </c>
      <c r="L21" s="31">
        <v>67.6</v>
      </c>
      <c r="M21" s="87">
        <v>0.94</v>
      </c>
      <c r="N21" s="31">
        <v>19</v>
      </c>
      <c r="O21" s="89">
        <f t="shared" si="1"/>
        <v>0.345454545454545</v>
      </c>
      <c r="P21" s="90">
        <f>5.487+0.6208</f>
        <v>6.1078</v>
      </c>
      <c r="Q21" s="91"/>
      <c r="R21" s="92"/>
      <c r="S21" s="92"/>
      <c r="T21" s="86"/>
      <c r="U21" s="86">
        <f t="shared" si="2"/>
        <v>9.228542</v>
      </c>
    </row>
    <row r="22" spans="1:21">
      <c r="A22" s="36">
        <v>19</v>
      </c>
      <c r="B22" s="31" t="s">
        <v>22</v>
      </c>
      <c r="C22" s="31" t="s">
        <v>23</v>
      </c>
      <c r="D22" s="31" t="s">
        <v>97</v>
      </c>
      <c r="E22" s="31">
        <v>0.78</v>
      </c>
      <c r="F22" s="85">
        <v>0.78614</v>
      </c>
      <c r="G22" s="88">
        <v>8.4778</v>
      </c>
      <c r="H22" s="87">
        <f t="shared" si="0"/>
        <v>6.664737692</v>
      </c>
      <c r="I22" s="31" t="s">
        <v>127</v>
      </c>
      <c r="J22" s="88">
        <v>33.3</v>
      </c>
      <c r="K22" s="88">
        <v>1</v>
      </c>
      <c r="L22" s="31">
        <v>105.85</v>
      </c>
      <c r="M22" s="87">
        <v>0.94</v>
      </c>
      <c r="N22" s="31">
        <v>19</v>
      </c>
      <c r="O22" s="89">
        <f t="shared" si="1"/>
        <v>0.57057057057057</v>
      </c>
      <c r="P22" s="90">
        <f>0.4444*2</f>
        <v>0.8888</v>
      </c>
      <c r="Q22" s="91"/>
      <c r="R22" s="92"/>
      <c r="S22" s="92"/>
      <c r="T22" s="86"/>
      <c r="U22" s="86">
        <f t="shared" si="2"/>
        <v>10.8463553410799</v>
      </c>
    </row>
    <row r="23" spans="1:21">
      <c r="A23" s="36">
        <v>20</v>
      </c>
      <c r="B23" s="31" t="s">
        <v>24</v>
      </c>
      <c r="C23" s="31" t="s">
        <v>25</v>
      </c>
      <c r="D23" s="31" t="s">
        <v>97</v>
      </c>
      <c r="E23" s="31">
        <v>0.188</v>
      </c>
      <c r="F23" s="85">
        <v>0.19802</v>
      </c>
      <c r="G23" s="88">
        <v>8.4778</v>
      </c>
      <c r="H23" s="87">
        <f t="shared" si="0"/>
        <v>1.678773956</v>
      </c>
      <c r="I23" s="31" t="s">
        <v>128</v>
      </c>
      <c r="J23" s="88">
        <v>49.5</v>
      </c>
      <c r="K23" s="88">
        <v>1</v>
      </c>
      <c r="L23" s="31">
        <v>52.05</v>
      </c>
      <c r="M23" s="87">
        <v>0.94</v>
      </c>
      <c r="N23" s="31">
        <v>19</v>
      </c>
      <c r="O23" s="89">
        <f t="shared" si="1"/>
        <v>0.383838383838384</v>
      </c>
      <c r="P23" s="90"/>
      <c r="Q23" s="91"/>
      <c r="R23" s="92"/>
      <c r="S23" s="92"/>
      <c r="T23" s="86"/>
      <c r="U23" s="86">
        <f t="shared" si="2"/>
        <v>2.92123357382222</v>
      </c>
    </row>
    <row r="24" spans="1:21">
      <c r="A24" s="36">
        <v>21</v>
      </c>
      <c r="B24" s="31" t="s">
        <v>26</v>
      </c>
      <c r="C24" s="31" t="s">
        <v>27</v>
      </c>
      <c r="D24" s="31" t="s">
        <v>97</v>
      </c>
      <c r="E24" s="31">
        <v>0.062</v>
      </c>
      <c r="F24" s="85">
        <v>0.06436</v>
      </c>
      <c r="G24" s="88">
        <v>8.4778</v>
      </c>
      <c r="H24" s="87">
        <f t="shared" si="0"/>
        <v>0.545631208</v>
      </c>
      <c r="I24" s="31" t="s">
        <v>98</v>
      </c>
      <c r="J24" s="88">
        <v>64.8</v>
      </c>
      <c r="K24" s="88">
        <v>2</v>
      </c>
      <c r="L24" s="31">
        <v>37.75</v>
      </c>
      <c r="M24" s="87">
        <v>0.94</v>
      </c>
      <c r="N24" s="31">
        <v>19</v>
      </c>
      <c r="O24" s="89">
        <f t="shared" si="1"/>
        <v>0.146604938271605</v>
      </c>
      <c r="P24" s="90"/>
      <c r="Q24" s="91"/>
      <c r="R24" s="92"/>
      <c r="S24" s="92"/>
      <c r="T24" s="86"/>
      <c r="U24" s="86">
        <f t="shared" si="2"/>
        <v>0.942170409046914</v>
      </c>
    </row>
    <row r="25" hidden="1" spans="1:21">
      <c r="A25" s="36">
        <v>22</v>
      </c>
      <c r="B25" s="31" t="s">
        <v>129</v>
      </c>
      <c r="C25" s="94" t="s">
        <v>130</v>
      </c>
      <c r="D25" s="31" t="s">
        <v>101</v>
      </c>
      <c r="E25" s="31">
        <v>0.18</v>
      </c>
      <c r="F25" s="85">
        <v>0.184</v>
      </c>
      <c r="G25" s="31">
        <v>8.1416</v>
      </c>
      <c r="H25" s="87">
        <f t="shared" si="0"/>
        <v>1.4980544</v>
      </c>
      <c r="I25" s="31" t="s">
        <v>102</v>
      </c>
      <c r="J25" s="31">
        <v>55</v>
      </c>
      <c r="K25" s="88">
        <v>1</v>
      </c>
      <c r="L25" s="31">
        <v>67.6</v>
      </c>
      <c r="M25" s="87">
        <v>0.94</v>
      </c>
      <c r="N25" s="31">
        <v>19</v>
      </c>
      <c r="O25" s="89">
        <f t="shared" si="1"/>
        <v>0.345454545454545</v>
      </c>
      <c r="P25" s="90">
        <f>0.27919+6.46</f>
        <v>6.73919</v>
      </c>
      <c r="Q25" s="91"/>
      <c r="R25" s="92"/>
      <c r="S25" s="92"/>
      <c r="T25" s="86"/>
      <c r="U25" s="86">
        <f t="shared" si="2"/>
        <v>9.73175354</v>
      </c>
    </row>
    <row r="26" hidden="1" spans="1:21">
      <c r="A26" s="36">
        <v>23</v>
      </c>
      <c r="B26" s="31" t="s">
        <v>131</v>
      </c>
      <c r="C26" s="31" t="s">
        <v>132</v>
      </c>
      <c r="D26" s="31" t="s">
        <v>114</v>
      </c>
      <c r="E26" s="31">
        <v>0.035</v>
      </c>
      <c r="F26" s="85">
        <v>0.03712</v>
      </c>
      <c r="G26" s="31">
        <v>7.4336</v>
      </c>
      <c r="H26" s="87">
        <f t="shared" si="0"/>
        <v>0.275935232</v>
      </c>
      <c r="I26" s="31" t="s">
        <v>96</v>
      </c>
      <c r="J26" s="31">
        <v>72</v>
      </c>
      <c r="K26" s="88">
        <v>1</v>
      </c>
      <c r="L26" s="31">
        <v>26.75</v>
      </c>
      <c r="M26" s="87">
        <v>0.94</v>
      </c>
      <c r="N26" s="31">
        <v>19</v>
      </c>
      <c r="O26" s="89">
        <f t="shared" si="1"/>
        <v>0.263888888888889</v>
      </c>
      <c r="P26" s="90"/>
      <c r="Q26" s="91"/>
      <c r="R26" s="92"/>
      <c r="S26" s="92"/>
      <c r="T26" s="86"/>
      <c r="U26" s="86">
        <f t="shared" si="2"/>
        <v>0.824302366311111</v>
      </c>
    </row>
    <row r="27" hidden="1" spans="1:21">
      <c r="A27" s="36">
        <v>24</v>
      </c>
      <c r="B27" s="31" t="s">
        <v>133</v>
      </c>
      <c r="C27" s="31" t="s">
        <v>134</v>
      </c>
      <c r="D27" s="31" t="s">
        <v>101</v>
      </c>
      <c r="E27" s="31">
        <v>0.017</v>
      </c>
      <c r="F27" s="85">
        <v>0.018</v>
      </c>
      <c r="G27" s="31">
        <v>8.1416</v>
      </c>
      <c r="H27" s="87">
        <f t="shared" si="0"/>
        <v>0.1465488</v>
      </c>
      <c r="I27" s="31" t="s">
        <v>96</v>
      </c>
      <c r="J27" s="31">
        <v>72</v>
      </c>
      <c r="K27" s="88">
        <v>1</v>
      </c>
      <c r="L27" s="31">
        <v>26.75</v>
      </c>
      <c r="M27" s="87">
        <v>0.94</v>
      </c>
      <c r="N27" s="31">
        <v>19</v>
      </c>
      <c r="O27" s="89">
        <f t="shared" si="1"/>
        <v>0.263888888888889</v>
      </c>
      <c r="P27" s="90"/>
      <c r="Q27" s="91"/>
      <c r="R27" s="92"/>
      <c r="S27" s="92"/>
      <c r="T27" s="86"/>
      <c r="U27" s="86">
        <f t="shared" si="2"/>
        <v>0.681977291111111</v>
      </c>
    </row>
    <row r="28" hidden="1" spans="1:21">
      <c r="A28" s="36">
        <v>25</v>
      </c>
      <c r="B28" s="31" t="s">
        <v>135</v>
      </c>
      <c r="C28" s="94" t="s">
        <v>136</v>
      </c>
      <c r="D28" s="31" t="s">
        <v>101</v>
      </c>
      <c r="E28" s="31">
        <v>0.26</v>
      </c>
      <c r="F28" s="85">
        <v>0.264</v>
      </c>
      <c r="G28" s="31">
        <v>8.1416</v>
      </c>
      <c r="H28" s="87">
        <f t="shared" si="0"/>
        <v>2.1493824</v>
      </c>
      <c r="I28" s="31" t="s">
        <v>102</v>
      </c>
      <c r="J28" s="31">
        <v>55</v>
      </c>
      <c r="K28" s="88">
        <v>1</v>
      </c>
      <c r="L28" s="31">
        <v>67.6</v>
      </c>
      <c r="M28" s="87">
        <v>0.94</v>
      </c>
      <c r="N28" s="31">
        <v>19</v>
      </c>
      <c r="O28" s="89">
        <f t="shared" si="1"/>
        <v>0.345454545454545</v>
      </c>
      <c r="P28" s="90">
        <f>0.27919+6.63</f>
        <v>6.90919</v>
      </c>
      <c r="Q28" s="91"/>
      <c r="R28" s="92"/>
      <c r="S28" s="92"/>
      <c r="T28" s="86"/>
      <c r="U28" s="86">
        <f t="shared" si="2"/>
        <v>10.62331434</v>
      </c>
    </row>
    <row r="29" hidden="1" spans="1:21">
      <c r="A29" s="36">
        <v>26</v>
      </c>
      <c r="B29" s="31" t="s">
        <v>137</v>
      </c>
      <c r="C29" s="94" t="s">
        <v>138</v>
      </c>
      <c r="D29" s="31" t="s">
        <v>114</v>
      </c>
      <c r="E29" s="31">
        <v>0.031</v>
      </c>
      <c r="F29" s="85">
        <v>0.03267</v>
      </c>
      <c r="G29" s="31">
        <v>7.4336</v>
      </c>
      <c r="H29" s="87">
        <f t="shared" si="0"/>
        <v>0.242855712</v>
      </c>
      <c r="I29" s="31" t="s">
        <v>102</v>
      </c>
      <c r="J29" s="31">
        <v>72</v>
      </c>
      <c r="K29" s="88">
        <v>2</v>
      </c>
      <c r="L29" s="31">
        <v>67.6</v>
      </c>
      <c r="M29" s="87">
        <v>0.94</v>
      </c>
      <c r="N29" s="31">
        <v>19</v>
      </c>
      <c r="O29" s="89">
        <f t="shared" si="1"/>
        <v>0.131944444444444</v>
      </c>
      <c r="P29" s="90">
        <f>0.2902+2.45</f>
        <v>2.7402</v>
      </c>
      <c r="Q29" s="91"/>
      <c r="R29" s="92"/>
      <c r="S29" s="92"/>
      <c r="T29" s="86"/>
      <c r="U29" s="86">
        <f t="shared" si="2"/>
        <v>3.52592950542222</v>
      </c>
    </row>
    <row r="30" hidden="1" spans="1:21">
      <c r="A30" s="36">
        <v>27</v>
      </c>
      <c r="B30" s="31" t="s">
        <v>139</v>
      </c>
      <c r="C30" s="94" t="s">
        <v>140</v>
      </c>
      <c r="D30" s="31" t="s">
        <v>114</v>
      </c>
      <c r="E30" s="31">
        <v>0.031</v>
      </c>
      <c r="F30" s="85">
        <v>0.03267</v>
      </c>
      <c r="G30" s="31">
        <v>7.4336</v>
      </c>
      <c r="H30" s="87">
        <f t="shared" si="0"/>
        <v>0.242855712</v>
      </c>
      <c r="I30" s="31" t="s">
        <v>102</v>
      </c>
      <c r="J30" s="31">
        <v>72</v>
      </c>
      <c r="K30" s="88">
        <v>2</v>
      </c>
      <c r="L30" s="31">
        <v>67.6</v>
      </c>
      <c r="M30" s="87">
        <v>0.94</v>
      </c>
      <c r="N30" s="31">
        <v>19</v>
      </c>
      <c r="O30" s="89">
        <f t="shared" si="1"/>
        <v>0.131944444444444</v>
      </c>
      <c r="P30" s="90">
        <f>0.2902+2.45</f>
        <v>2.7402</v>
      </c>
      <c r="Q30" s="31"/>
      <c r="R30" s="31"/>
      <c r="S30" s="92"/>
      <c r="T30" s="86"/>
      <c r="U30" s="86">
        <f t="shared" si="2"/>
        <v>3.52592950542222</v>
      </c>
    </row>
    <row r="31" spans="1:21">
      <c r="A31" s="36">
        <v>28</v>
      </c>
      <c r="B31" s="31" t="s">
        <v>28</v>
      </c>
      <c r="C31" s="31" t="s">
        <v>29</v>
      </c>
      <c r="D31" s="31" t="s">
        <v>97</v>
      </c>
      <c r="E31" s="31">
        <v>0.444</v>
      </c>
      <c r="F31" s="85">
        <v>0.44851</v>
      </c>
      <c r="G31" s="88">
        <v>8.4778</v>
      </c>
      <c r="H31" s="87">
        <f t="shared" si="0"/>
        <v>3.802378078</v>
      </c>
      <c r="I31" s="31" t="s">
        <v>141</v>
      </c>
      <c r="J31" s="88">
        <v>37.8</v>
      </c>
      <c r="K31" s="88">
        <v>1</v>
      </c>
      <c r="L31" s="31">
        <v>71.7</v>
      </c>
      <c r="M31" s="87">
        <v>0.94</v>
      </c>
      <c r="N31" s="31">
        <v>19</v>
      </c>
      <c r="O31" s="89">
        <f t="shared" si="1"/>
        <v>0.502645502645503</v>
      </c>
      <c r="P31" s="90"/>
      <c r="Q31" s="31"/>
      <c r="R31" s="31"/>
      <c r="S31" s="92"/>
      <c r="T31" s="86"/>
      <c r="U31" s="86">
        <f t="shared" si="2"/>
        <v>5.91231641490053</v>
      </c>
    </row>
    <row r="32" hidden="1" spans="1:21">
      <c r="A32" s="36">
        <v>29</v>
      </c>
      <c r="B32" s="31" t="s">
        <v>142</v>
      </c>
      <c r="C32" s="31" t="s">
        <v>143</v>
      </c>
      <c r="D32" s="31" t="s">
        <v>101</v>
      </c>
      <c r="E32" s="31">
        <v>0.188</v>
      </c>
      <c r="F32" s="85">
        <v>0.192</v>
      </c>
      <c r="G32" s="31">
        <v>8.1416</v>
      </c>
      <c r="H32" s="87">
        <f t="shared" si="0"/>
        <v>1.5631872</v>
      </c>
      <c r="I32" s="31" t="s">
        <v>102</v>
      </c>
      <c r="J32" s="31">
        <v>60</v>
      </c>
      <c r="K32" s="88">
        <v>1</v>
      </c>
      <c r="L32" s="31">
        <v>67.6</v>
      </c>
      <c r="M32" s="87">
        <v>0.94</v>
      </c>
      <c r="N32" s="31">
        <v>19</v>
      </c>
      <c r="O32" s="89">
        <f t="shared" si="1"/>
        <v>0.316666666666667</v>
      </c>
      <c r="P32" s="90"/>
      <c r="Q32" s="31"/>
      <c r="R32" s="31"/>
      <c r="S32" s="92"/>
      <c r="T32" s="86"/>
      <c r="U32" s="86">
        <f t="shared" si="2"/>
        <v>2.76682325333333</v>
      </c>
    </row>
    <row r="33" hidden="1" spans="1:21">
      <c r="A33" s="36">
        <v>30</v>
      </c>
      <c r="B33" s="31" t="s">
        <v>144</v>
      </c>
      <c r="C33" s="94" t="s">
        <v>145</v>
      </c>
      <c r="D33" s="31" t="s">
        <v>101</v>
      </c>
      <c r="E33" s="31">
        <v>0.18</v>
      </c>
      <c r="F33" s="85">
        <v>0.184</v>
      </c>
      <c r="G33" s="31">
        <v>8.1416</v>
      </c>
      <c r="H33" s="87">
        <f t="shared" si="0"/>
        <v>1.4980544</v>
      </c>
      <c r="I33" s="31" t="s">
        <v>102</v>
      </c>
      <c r="J33" s="31">
        <v>55</v>
      </c>
      <c r="K33" s="31">
        <v>1</v>
      </c>
      <c r="L33" s="31">
        <v>67.6</v>
      </c>
      <c r="M33" s="87">
        <v>0.94</v>
      </c>
      <c r="N33" s="31">
        <v>19</v>
      </c>
      <c r="O33" s="89">
        <f t="shared" si="1"/>
        <v>0.345454545454545</v>
      </c>
      <c r="P33" s="90">
        <f>0.27919+4.2</f>
        <v>4.47919</v>
      </c>
      <c r="Q33" s="31"/>
      <c r="R33" s="31"/>
      <c r="S33" s="92"/>
      <c r="T33" s="86"/>
      <c r="U33" s="86">
        <f t="shared" si="2"/>
        <v>7.40395354</v>
      </c>
    </row>
    <row r="34" s="1" customFormat="1" spans="1:21">
      <c r="A34" s="36">
        <v>31</v>
      </c>
      <c r="B34" s="31" t="s">
        <v>30</v>
      </c>
      <c r="C34" s="31" t="s">
        <v>31</v>
      </c>
      <c r="D34" s="31" t="s">
        <v>97</v>
      </c>
      <c r="E34" s="93">
        <v>0.185</v>
      </c>
      <c r="F34" s="85">
        <v>0.19109</v>
      </c>
      <c r="G34" s="88">
        <v>8.4778</v>
      </c>
      <c r="H34" s="87">
        <f t="shared" si="0"/>
        <v>1.620022802</v>
      </c>
      <c r="I34" s="31" t="s">
        <v>146</v>
      </c>
      <c r="J34" s="88">
        <v>64.8</v>
      </c>
      <c r="K34" s="31">
        <v>1</v>
      </c>
      <c r="L34" s="31">
        <v>67.9</v>
      </c>
      <c r="M34" s="87">
        <v>0.94</v>
      </c>
      <c r="N34" s="31">
        <v>19</v>
      </c>
      <c r="O34" s="89">
        <f t="shared" si="1"/>
        <v>0.29320987654321</v>
      </c>
      <c r="P34" s="90"/>
      <c r="Q34" s="31"/>
      <c r="R34" s="31"/>
      <c r="S34" s="92"/>
      <c r="T34" s="86"/>
      <c r="U34" s="86">
        <f t="shared" si="2"/>
        <v>2.75463557602716</v>
      </c>
    </row>
    <row r="35" s="1" customFormat="1" spans="1:21">
      <c r="A35" s="36">
        <v>32</v>
      </c>
      <c r="B35" s="31" t="s">
        <v>32</v>
      </c>
      <c r="C35" s="31" t="s">
        <v>33</v>
      </c>
      <c r="D35" s="31" t="s">
        <v>97</v>
      </c>
      <c r="E35" s="93">
        <v>0.072</v>
      </c>
      <c r="F35" s="85">
        <v>0.075</v>
      </c>
      <c r="G35" s="88">
        <v>8.4778</v>
      </c>
      <c r="H35" s="87">
        <f t="shared" si="0"/>
        <v>0.635835</v>
      </c>
      <c r="I35" s="31" t="s">
        <v>98</v>
      </c>
      <c r="J35" s="88">
        <v>58.5</v>
      </c>
      <c r="K35" s="31">
        <v>2</v>
      </c>
      <c r="L35" s="31">
        <v>37.75</v>
      </c>
      <c r="M35" s="87">
        <v>0.94</v>
      </c>
      <c r="N35" s="31">
        <v>19</v>
      </c>
      <c r="O35" s="89">
        <f t="shared" si="1"/>
        <v>0.162393162393162</v>
      </c>
      <c r="P35" s="90"/>
      <c r="Q35" s="31"/>
      <c r="R35" s="31"/>
      <c r="S35" s="92"/>
      <c r="T35" s="86"/>
      <c r="U35" s="86">
        <f t="shared" si="2"/>
        <v>1.07822277350427</v>
      </c>
    </row>
    <row r="36" s="1" customFormat="1" spans="1:21">
      <c r="A36" s="36">
        <v>33</v>
      </c>
      <c r="B36" s="31" t="s">
        <v>34</v>
      </c>
      <c r="C36" s="31" t="s">
        <v>35</v>
      </c>
      <c r="D36" s="31" t="s">
        <v>97</v>
      </c>
      <c r="E36" s="31">
        <v>0.072</v>
      </c>
      <c r="F36" s="85">
        <v>0.075</v>
      </c>
      <c r="G36" s="88">
        <v>8.4778</v>
      </c>
      <c r="H36" s="87">
        <f t="shared" si="0"/>
        <v>0.635835</v>
      </c>
      <c r="I36" s="31" t="s">
        <v>98</v>
      </c>
      <c r="J36" s="88">
        <v>58.5</v>
      </c>
      <c r="K36" s="31">
        <v>2</v>
      </c>
      <c r="L36" s="31">
        <v>37.75</v>
      </c>
      <c r="M36" s="87">
        <v>0.94</v>
      </c>
      <c r="N36" s="31">
        <v>19</v>
      </c>
      <c r="O36" s="89">
        <f t="shared" si="1"/>
        <v>0.162393162393162</v>
      </c>
      <c r="P36" s="90"/>
      <c r="Q36" s="31"/>
      <c r="R36" s="31"/>
      <c r="S36" s="92"/>
      <c r="T36" s="86"/>
      <c r="U36" s="86">
        <f t="shared" si="2"/>
        <v>1.07822277350427</v>
      </c>
    </row>
    <row r="37" s="1" customFormat="1" hidden="1" spans="1:21">
      <c r="A37" s="36">
        <v>34</v>
      </c>
      <c r="B37" s="31" t="s">
        <v>147</v>
      </c>
      <c r="C37" s="31" t="s">
        <v>148</v>
      </c>
      <c r="D37" s="31" t="s">
        <v>105</v>
      </c>
      <c r="E37" s="89">
        <v>0.042</v>
      </c>
      <c r="F37" s="85">
        <v>0.0445</v>
      </c>
      <c r="G37" s="31">
        <v>9.8</v>
      </c>
      <c r="H37" s="87">
        <f t="shared" si="0"/>
        <v>0.4361</v>
      </c>
      <c r="I37" s="31" t="s">
        <v>96</v>
      </c>
      <c r="J37" s="31">
        <v>80</v>
      </c>
      <c r="K37" s="31">
        <v>1</v>
      </c>
      <c r="L37" s="31">
        <v>26.75</v>
      </c>
      <c r="M37" s="87">
        <v>0.94</v>
      </c>
      <c r="N37" s="31">
        <v>19</v>
      </c>
      <c r="O37" s="89">
        <f t="shared" si="1"/>
        <v>0.2375</v>
      </c>
      <c r="P37" s="90"/>
      <c r="Q37" s="31"/>
      <c r="R37" s="31"/>
      <c r="S37" s="92"/>
      <c r="T37" s="86"/>
      <c r="U37" s="86">
        <f t="shared" si="2"/>
        <v>0.94840625</v>
      </c>
    </row>
    <row r="38" s="1" customFormat="1" spans="1:21">
      <c r="A38" s="36">
        <v>35</v>
      </c>
      <c r="B38" s="31" t="s">
        <v>36</v>
      </c>
      <c r="C38" s="31" t="s">
        <v>37</v>
      </c>
      <c r="D38" s="31" t="s">
        <v>97</v>
      </c>
      <c r="E38" s="31">
        <v>0.466</v>
      </c>
      <c r="F38" s="85">
        <v>0.4703</v>
      </c>
      <c r="G38" s="88">
        <v>8.4778</v>
      </c>
      <c r="H38" s="87">
        <f t="shared" si="0"/>
        <v>3.98710934</v>
      </c>
      <c r="I38" s="31" t="s">
        <v>141</v>
      </c>
      <c r="J38" s="88">
        <v>37.8</v>
      </c>
      <c r="K38" s="31">
        <v>1</v>
      </c>
      <c r="L38" s="31">
        <v>71.7</v>
      </c>
      <c r="M38" s="87">
        <v>0.94</v>
      </c>
      <c r="N38" s="31">
        <v>19</v>
      </c>
      <c r="O38" s="89">
        <f t="shared" si="1"/>
        <v>0.502645502645503</v>
      </c>
      <c r="P38" s="90"/>
      <c r="Q38" s="31"/>
      <c r="R38" s="31"/>
      <c r="S38" s="92"/>
      <c r="T38" s="86"/>
      <c r="U38" s="86">
        <f t="shared" si="2"/>
        <v>6.11552080310053</v>
      </c>
    </row>
    <row r="39" s="1" customFormat="1" spans="1:21">
      <c r="A39" s="36">
        <v>36</v>
      </c>
      <c r="B39" s="31" t="s">
        <v>38</v>
      </c>
      <c r="C39" s="31" t="s">
        <v>39</v>
      </c>
      <c r="D39" s="31" t="s">
        <v>97</v>
      </c>
      <c r="E39" s="89">
        <v>0.06</v>
      </c>
      <c r="F39" s="85">
        <v>0.06089</v>
      </c>
      <c r="G39" s="88">
        <v>8.4778</v>
      </c>
      <c r="H39" s="87">
        <f t="shared" si="0"/>
        <v>0.516213242</v>
      </c>
      <c r="I39" s="31" t="s">
        <v>98</v>
      </c>
      <c r="J39" s="88">
        <v>58.5</v>
      </c>
      <c r="K39" s="31">
        <v>2</v>
      </c>
      <c r="L39" s="31">
        <v>37.75</v>
      </c>
      <c r="M39" s="87">
        <v>0.94</v>
      </c>
      <c r="N39" s="31">
        <v>19</v>
      </c>
      <c r="O39" s="89">
        <f t="shared" si="1"/>
        <v>0.162393162393162</v>
      </c>
      <c r="P39" s="90"/>
      <c r="Q39" s="31"/>
      <c r="R39" s="31"/>
      <c r="S39" s="92"/>
      <c r="T39" s="86"/>
      <c r="U39" s="86">
        <f t="shared" si="2"/>
        <v>0.946638839704273</v>
      </c>
    </row>
    <row r="40" hidden="1" spans="1:21">
      <c r="A40" s="36">
        <v>37</v>
      </c>
      <c r="B40" s="36" t="s">
        <v>149</v>
      </c>
      <c r="C40" s="19" t="s">
        <v>150</v>
      </c>
      <c r="D40" s="36" t="s">
        <v>101</v>
      </c>
      <c r="E40" s="36">
        <v>0.26</v>
      </c>
      <c r="F40" s="36">
        <v>0.264</v>
      </c>
      <c r="G40" s="36">
        <v>8.1416</v>
      </c>
      <c r="H40" s="87">
        <f t="shared" si="0"/>
        <v>2.1493824</v>
      </c>
      <c r="I40" s="36" t="s">
        <v>102</v>
      </c>
      <c r="J40" s="36">
        <v>55</v>
      </c>
      <c r="K40" s="36">
        <v>1</v>
      </c>
      <c r="L40" s="36">
        <v>67.6</v>
      </c>
      <c r="M40" s="87">
        <v>0.94</v>
      </c>
      <c r="N40" s="31">
        <v>19</v>
      </c>
      <c r="O40" s="89">
        <f t="shared" si="1"/>
        <v>0.345454545454545</v>
      </c>
      <c r="P40" s="90">
        <f>0.27919+3.42</f>
        <v>3.69919</v>
      </c>
      <c r="Q40" s="36"/>
      <c r="R40" s="36"/>
      <c r="S40" s="36"/>
      <c r="T40" s="95"/>
      <c r="U40" s="86">
        <f t="shared" si="2"/>
        <v>7.31701434</v>
      </c>
    </row>
    <row r="41" spans="1:21">
      <c r="A41" s="36">
        <v>38</v>
      </c>
      <c r="B41" s="36" t="s">
        <v>40</v>
      </c>
      <c r="C41" s="36" t="s">
        <v>41</v>
      </c>
      <c r="D41" s="36" t="s">
        <v>97</v>
      </c>
      <c r="E41" s="36">
        <v>0.042</v>
      </c>
      <c r="F41" s="36">
        <v>0.045</v>
      </c>
      <c r="G41" s="96">
        <v>8.4778</v>
      </c>
      <c r="H41" s="87">
        <f t="shared" si="0"/>
        <v>0.381501</v>
      </c>
      <c r="I41" s="36" t="s">
        <v>96</v>
      </c>
      <c r="J41" s="96">
        <v>64.8</v>
      </c>
      <c r="K41" s="36">
        <v>1</v>
      </c>
      <c r="L41" s="36">
        <v>26.75</v>
      </c>
      <c r="M41" s="87">
        <v>0.94</v>
      </c>
      <c r="N41" s="31">
        <v>19</v>
      </c>
      <c r="O41" s="89">
        <f t="shared" si="1"/>
        <v>0.29320987654321</v>
      </c>
      <c r="P41" s="90"/>
      <c r="Q41" s="36"/>
      <c r="R41" s="36"/>
      <c r="S41" s="36"/>
      <c r="T41" s="95"/>
      <c r="U41" s="86">
        <f t="shared" si="2"/>
        <v>0.998288445679013</v>
      </c>
    </row>
    <row r="42" spans="1:21">
      <c r="A42" s="36">
        <v>39</v>
      </c>
      <c r="B42" s="36" t="s">
        <v>42</v>
      </c>
      <c r="C42" s="36" t="s">
        <v>43</v>
      </c>
      <c r="D42" s="36" t="s">
        <v>97</v>
      </c>
      <c r="E42" s="36">
        <v>0.42</v>
      </c>
      <c r="F42" s="36">
        <v>0.42871</v>
      </c>
      <c r="G42" s="96">
        <v>8.4778</v>
      </c>
      <c r="H42" s="87">
        <f t="shared" si="0"/>
        <v>3.634517638</v>
      </c>
      <c r="I42" s="36" t="s">
        <v>146</v>
      </c>
      <c r="J42" s="96">
        <v>49.5</v>
      </c>
      <c r="K42" s="36">
        <v>1</v>
      </c>
      <c r="L42" s="36">
        <v>67.9</v>
      </c>
      <c r="M42" s="87">
        <v>0.94</v>
      </c>
      <c r="N42" s="31">
        <v>19</v>
      </c>
      <c r="O42" s="89">
        <f t="shared" si="1"/>
        <v>0.383838383838384</v>
      </c>
      <c r="P42" s="90">
        <f>0.4444*2</f>
        <v>0.8888</v>
      </c>
      <c r="Q42" s="36"/>
      <c r="R42" s="36"/>
      <c r="S42" s="36"/>
      <c r="T42" s="36"/>
      <c r="U42" s="86">
        <f t="shared" si="2"/>
        <v>6.18666895735555</v>
      </c>
    </row>
    <row r="43" spans="1:21">
      <c r="A43" s="36">
        <v>40</v>
      </c>
      <c r="B43" s="36" t="s">
        <v>44</v>
      </c>
      <c r="C43" s="36" t="s">
        <v>45</v>
      </c>
      <c r="D43" s="36" t="s">
        <v>97</v>
      </c>
      <c r="E43" s="36">
        <v>0.195</v>
      </c>
      <c r="F43" s="36">
        <v>0.20099</v>
      </c>
      <c r="G43" s="96">
        <v>8.4778</v>
      </c>
      <c r="H43" s="87">
        <f t="shared" si="0"/>
        <v>1.703953022</v>
      </c>
      <c r="I43" s="36" t="s">
        <v>128</v>
      </c>
      <c r="J43" s="96">
        <v>49.5</v>
      </c>
      <c r="K43" s="36">
        <v>1</v>
      </c>
      <c r="L43" s="36">
        <v>52.05</v>
      </c>
      <c r="M43" s="87">
        <v>0.94</v>
      </c>
      <c r="N43" s="31">
        <v>19</v>
      </c>
      <c r="O43" s="89">
        <f t="shared" si="1"/>
        <v>0.383838383838384</v>
      </c>
      <c r="P43" s="90">
        <f>0.4444*2</f>
        <v>0.8888</v>
      </c>
      <c r="Q43" s="36"/>
      <c r="R43" s="36"/>
      <c r="S43" s="36"/>
      <c r="T43" s="36"/>
      <c r="U43" s="86">
        <f t="shared" si="2"/>
        <v>3.86439454642222</v>
      </c>
    </row>
    <row r="44" spans="1:21">
      <c r="A44" s="36">
        <v>41</v>
      </c>
      <c r="B44" s="36" t="s">
        <v>46</v>
      </c>
      <c r="C44" s="36" t="s">
        <v>47</v>
      </c>
      <c r="D44" s="36" t="s">
        <v>97</v>
      </c>
      <c r="E44" s="36">
        <v>0.29</v>
      </c>
      <c r="F44" s="36">
        <v>0.29505</v>
      </c>
      <c r="G44" s="96">
        <v>8.4778</v>
      </c>
      <c r="H44" s="87">
        <f t="shared" si="0"/>
        <v>2.50137489</v>
      </c>
      <c r="I44" s="36" t="s">
        <v>146</v>
      </c>
      <c r="J44" s="96">
        <v>54</v>
      </c>
      <c r="K44" s="36">
        <v>1</v>
      </c>
      <c r="L44" s="36">
        <v>67.9</v>
      </c>
      <c r="M44" s="87">
        <v>0.94</v>
      </c>
      <c r="N44" s="31">
        <v>19</v>
      </c>
      <c r="O44" s="89">
        <f t="shared" si="1"/>
        <v>0.351851851851852</v>
      </c>
      <c r="P44" s="90"/>
      <c r="Q44" s="36"/>
      <c r="R44" s="36"/>
      <c r="S44" s="36"/>
      <c r="T44" s="36"/>
      <c r="U44" s="86">
        <f t="shared" si="2"/>
        <v>3.91864497159259</v>
      </c>
    </row>
    <row r="45" hidden="1" spans="1:21">
      <c r="A45" s="36">
        <v>42</v>
      </c>
      <c r="B45" s="36" t="s">
        <v>151</v>
      </c>
      <c r="C45" s="19" t="s">
        <v>152</v>
      </c>
      <c r="D45" s="36" t="s">
        <v>101</v>
      </c>
      <c r="E45" s="36">
        <v>0.2</v>
      </c>
      <c r="F45" s="36">
        <v>0.205</v>
      </c>
      <c r="G45" s="36">
        <v>7.96</v>
      </c>
      <c r="H45" s="87">
        <f t="shared" si="0"/>
        <v>1.6318</v>
      </c>
      <c r="I45" s="36" t="s">
        <v>102</v>
      </c>
      <c r="J45" s="36">
        <v>55</v>
      </c>
      <c r="K45" s="36">
        <v>1</v>
      </c>
      <c r="L45" s="36">
        <v>67.6</v>
      </c>
      <c r="M45" s="87">
        <v>0.94</v>
      </c>
      <c r="N45" s="31">
        <v>19</v>
      </c>
      <c r="O45" s="89">
        <f t="shared" si="1"/>
        <v>0.345454545454545</v>
      </c>
      <c r="P45" s="90">
        <f>5.487+0.6208</f>
        <v>6.1078</v>
      </c>
      <c r="Q45" s="36"/>
      <c r="R45" s="36"/>
      <c r="S45" s="36"/>
      <c r="T45" s="36"/>
      <c r="U45" s="86">
        <f t="shared" si="2"/>
        <v>9.228542</v>
      </c>
    </row>
    <row r="46" spans="1:21">
      <c r="A46" s="36">
        <v>43</v>
      </c>
      <c r="B46" s="36" t="s">
        <v>48</v>
      </c>
      <c r="C46" s="36" t="s">
        <v>49</v>
      </c>
      <c r="D46" s="36" t="s">
        <v>97</v>
      </c>
      <c r="E46" s="36">
        <v>0.396</v>
      </c>
      <c r="F46" s="36">
        <v>0.4</v>
      </c>
      <c r="G46" s="96">
        <v>8.4778</v>
      </c>
      <c r="H46" s="87">
        <f t="shared" si="0"/>
        <v>3.39112</v>
      </c>
      <c r="I46" s="36" t="s">
        <v>128</v>
      </c>
      <c r="J46" s="96">
        <v>40.5</v>
      </c>
      <c r="K46" s="36">
        <v>1</v>
      </c>
      <c r="L46" s="36">
        <v>52.05</v>
      </c>
      <c r="M46" s="87">
        <v>0.94</v>
      </c>
      <c r="N46" s="31">
        <v>19</v>
      </c>
      <c r="O46" s="89">
        <f t="shared" si="1"/>
        <v>0.469135802469136</v>
      </c>
      <c r="P46" s="90">
        <f>0.4444*2</f>
        <v>0.8888</v>
      </c>
      <c r="Q46" s="36"/>
      <c r="R46" s="36"/>
      <c r="S46" s="36"/>
      <c r="T46" s="36"/>
      <c r="U46" s="86">
        <f t="shared" si="2"/>
        <v>5.95907427160494</v>
      </c>
    </row>
    <row r="47" spans="1:21">
      <c r="A47" s="36">
        <v>44</v>
      </c>
      <c r="B47" s="36" t="s">
        <v>50</v>
      </c>
      <c r="C47" s="36" t="s">
        <v>51</v>
      </c>
      <c r="D47" s="36" t="s">
        <v>97</v>
      </c>
      <c r="E47" s="36">
        <v>0.368</v>
      </c>
      <c r="F47" s="36">
        <v>0.37426</v>
      </c>
      <c r="G47" s="96">
        <v>8.4778</v>
      </c>
      <c r="H47" s="87">
        <f t="shared" si="0"/>
        <v>3.172901428</v>
      </c>
      <c r="I47" s="36" t="s">
        <v>128</v>
      </c>
      <c r="J47" s="96">
        <v>49.5</v>
      </c>
      <c r="K47" s="36">
        <v>1</v>
      </c>
      <c r="L47" s="36">
        <v>52.05</v>
      </c>
      <c r="M47" s="87">
        <v>0.94</v>
      </c>
      <c r="N47" s="31">
        <v>19</v>
      </c>
      <c r="O47" s="89">
        <f t="shared" si="1"/>
        <v>0.383838383838384</v>
      </c>
      <c r="P47" s="90"/>
      <c r="Q47" s="36"/>
      <c r="R47" s="36"/>
      <c r="S47" s="36"/>
      <c r="T47" s="36"/>
      <c r="U47" s="86">
        <f t="shared" si="2"/>
        <v>4.56477379302222</v>
      </c>
    </row>
    <row r="48" spans="1:21">
      <c r="A48" s="36">
        <v>45</v>
      </c>
      <c r="B48" s="36" t="s">
        <v>52</v>
      </c>
      <c r="C48" s="36" t="s">
        <v>53</v>
      </c>
      <c r="D48" s="36" t="s">
        <v>97</v>
      </c>
      <c r="E48" s="36">
        <v>0.1</v>
      </c>
      <c r="F48" s="36">
        <v>0.105</v>
      </c>
      <c r="G48" s="96">
        <v>8.4778</v>
      </c>
      <c r="H48" s="87">
        <f t="shared" si="0"/>
        <v>0.890169</v>
      </c>
      <c r="I48" s="36" t="s">
        <v>98</v>
      </c>
      <c r="J48" s="96">
        <v>58.5</v>
      </c>
      <c r="K48" s="36">
        <v>1</v>
      </c>
      <c r="L48" s="36">
        <v>37.75</v>
      </c>
      <c r="M48" s="87">
        <v>0.94</v>
      </c>
      <c r="N48" s="31">
        <v>19</v>
      </c>
      <c r="O48" s="89">
        <f t="shared" si="1"/>
        <v>0.324786324786325</v>
      </c>
      <c r="P48" s="90"/>
      <c r="Q48" s="36"/>
      <c r="R48" s="36"/>
      <c r="S48" s="36"/>
      <c r="T48" s="36"/>
      <c r="U48" s="86">
        <f t="shared" si="2"/>
        <v>1.73679444700855</v>
      </c>
    </row>
    <row r="49" spans="1:21">
      <c r="A49" s="36">
        <v>46</v>
      </c>
      <c r="B49" s="36" t="s">
        <v>54</v>
      </c>
      <c r="C49" s="36" t="s">
        <v>55</v>
      </c>
      <c r="D49" s="36" t="s">
        <v>97</v>
      </c>
      <c r="E49" s="36">
        <v>0.36</v>
      </c>
      <c r="F49" s="36">
        <v>0.36733</v>
      </c>
      <c r="G49" s="96">
        <v>8.4778</v>
      </c>
      <c r="H49" s="87">
        <f t="shared" si="0"/>
        <v>3.114150274</v>
      </c>
      <c r="I49" s="36" t="s">
        <v>146</v>
      </c>
      <c r="J49" s="96">
        <v>49.5</v>
      </c>
      <c r="K49" s="36">
        <v>1</v>
      </c>
      <c r="L49" s="36">
        <v>67.9</v>
      </c>
      <c r="M49" s="87">
        <v>0.94</v>
      </c>
      <c r="N49" s="31">
        <v>19</v>
      </c>
      <c r="O49" s="89">
        <f t="shared" si="1"/>
        <v>0.383838383838384</v>
      </c>
      <c r="P49" s="90">
        <f>0.4444*2</f>
        <v>0.8888</v>
      </c>
      <c r="Q49" s="36"/>
      <c r="R49" s="36"/>
      <c r="S49" s="36"/>
      <c r="T49" s="36"/>
      <c r="U49" s="86">
        <f t="shared" si="2"/>
        <v>5.61426485695556</v>
      </c>
    </row>
    <row r="50" spans="1:21">
      <c r="A50" s="36">
        <v>47</v>
      </c>
      <c r="B50" s="36" t="s">
        <v>56</v>
      </c>
      <c r="C50" s="36" t="s">
        <v>57</v>
      </c>
      <c r="D50" s="36" t="s">
        <v>97</v>
      </c>
      <c r="E50" s="36">
        <v>0.17</v>
      </c>
      <c r="F50" s="36">
        <v>0.17624</v>
      </c>
      <c r="G50" s="96">
        <v>8.4778</v>
      </c>
      <c r="H50" s="87">
        <f t="shared" si="0"/>
        <v>1.494127472</v>
      </c>
      <c r="I50" s="36" t="s">
        <v>128</v>
      </c>
      <c r="J50" s="96">
        <v>54</v>
      </c>
      <c r="K50" s="36">
        <v>1</v>
      </c>
      <c r="L50" s="36">
        <v>52.05</v>
      </c>
      <c r="M50" s="87">
        <v>0.94</v>
      </c>
      <c r="N50" s="31">
        <v>19</v>
      </c>
      <c r="O50" s="89">
        <f t="shared" si="1"/>
        <v>0.351851851851852</v>
      </c>
      <c r="P50" s="90"/>
      <c r="Q50" s="36"/>
      <c r="R50" s="36"/>
      <c r="S50" s="36"/>
      <c r="T50" s="36"/>
      <c r="U50" s="86">
        <f t="shared" si="2"/>
        <v>2.6285739229037</v>
      </c>
    </row>
    <row r="51" spans="1:21">
      <c r="A51" s="36">
        <v>48</v>
      </c>
      <c r="B51" s="36" t="s">
        <v>58</v>
      </c>
      <c r="C51" s="36" t="s">
        <v>59</v>
      </c>
      <c r="D51" s="36" t="s">
        <v>97</v>
      </c>
      <c r="E51" s="36">
        <v>0.1</v>
      </c>
      <c r="F51" s="36">
        <v>0.105</v>
      </c>
      <c r="G51" s="96">
        <v>8.4778</v>
      </c>
      <c r="H51" s="87">
        <f t="shared" si="0"/>
        <v>0.890169</v>
      </c>
      <c r="I51" s="36" t="s">
        <v>98</v>
      </c>
      <c r="J51" s="96">
        <v>58.5</v>
      </c>
      <c r="K51" s="36">
        <v>1</v>
      </c>
      <c r="L51" s="36">
        <v>37.75</v>
      </c>
      <c r="M51" s="87">
        <v>0.94</v>
      </c>
      <c r="N51" s="31">
        <v>19</v>
      </c>
      <c r="O51" s="89">
        <f t="shared" si="1"/>
        <v>0.324786324786325</v>
      </c>
      <c r="P51" s="90"/>
      <c r="Q51" s="36"/>
      <c r="R51" s="36"/>
      <c r="S51" s="36"/>
      <c r="T51" s="36"/>
      <c r="U51" s="86">
        <f t="shared" si="2"/>
        <v>1.73679444700855</v>
      </c>
    </row>
    <row r="52" spans="1:21">
      <c r="A52" s="36">
        <v>49</v>
      </c>
      <c r="B52" s="36" t="s">
        <v>60</v>
      </c>
      <c r="C52" s="36" t="s">
        <v>61</v>
      </c>
      <c r="D52" s="36" t="s">
        <v>97</v>
      </c>
      <c r="E52" s="36">
        <v>0.23</v>
      </c>
      <c r="F52" s="36">
        <v>0.23267</v>
      </c>
      <c r="G52" s="96">
        <v>8.4778</v>
      </c>
      <c r="H52" s="87">
        <f t="shared" si="0"/>
        <v>1.972529726</v>
      </c>
      <c r="I52" s="36" t="s">
        <v>128</v>
      </c>
      <c r="J52" s="96">
        <v>54</v>
      </c>
      <c r="K52" s="36">
        <v>1</v>
      </c>
      <c r="L52" s="36">
        <v>52.05</v>
      </c>
      <c r="M52" s="87">
        <v>0.94</v>
      </c>
      <c r="N52" s="31">
        <v>19</v>
      </c>
      <c r="O52" s="89">
        <f t="shared" si="1"/>
        <v>0.351851851851852</v>
      </c>
      <c r="P52" s="90"/>
      <c r="Q52" s="36"/>
      <c r="R52" s="36"/>
      <c r="S52" s="36"/>
      <c r="T52" s="36"/>
      <c r="U52" s="86">
        <f t="shared" si="2"/>
        <v>3.1548164023037</v>
      </c>
    </row>
    <row r="53" spans="1:21">
      <c r="A53" s="36">
        <v>50</v>
      </c>
      <c r="B53" s="36" t="s">
        <v>62</v>
      </c>
      <c r="C53" s="36" t="s">
        <v>63</v>
      </c>
      <c r="D53" s="36" t="s">
        <v>97</v>
      </c>
      <c r="E53" s="36">
        <v>0.228</v>
      </c>
      <c r="F53" s="36">
        <v>0.23267</v>
      </c>
      <c r="G53" s="96">
        <v>8.4778</v>
      </c>
      <c r="H53" s="87">
        <f t="shared" si="0"/>
        <v>1.972529726</v>
      </c>
      <c r="I53" s="36" t="s">
        <v>146</v>
      </c>
      <c r="J53" s="96">
        <v>54</v>
      </c>
      <c r="K53" s="36">
        <v>1</v>
      </c>
      <c r="L53" s="36">
        <v>67.9</v>
      </c>
      <c r="M53" s="87">
        <v>0.94</v>
      </c>
      <c r="N53" s="31">
        <v>19</v>
      </c>
      <c r="O53" s="89">
        <f t="shared" si="1"/>
        <v>0.351851851851852</v>
      </c>
      <c r="P53" s="90"/>
      <c r="Q53" s="36"/>
      <c r="R53" s="36"/>
      <c r="S53" s="36"/>
      <c r="T53" s="36"/>
      <c r="U53" s="86">
        <f t="shared" si="2"/>
        <v>3.33691529119259</v>
      </c>
    </row>
    <row r="54" spans="1:21">
      <c r="A54" s="36">
        <v>51</v>
      </c>
      <c r="B54" s="36" t="s">
        <v>64</v>
      </c>
      <c r="C54" s="36" t="s">
        <v>65</v>
      </c>
      <c r="D54" s="36" t="s">
        <v>97</v>
      </c>
      <c r="E54" s="36">
        <v>0.185</v>
      </c>
      <c r="F54" s="36">
        <v>0.19109</v>
      </c>
      <c r="G54" s="96">
        <v>8.4778</v>
      </c>
      <c r="H54" s="87">
        <f t="shared" si="0"/>
        <v>1.620022802</v>
      </c>
      <c r="I54" s="36" t="s">
        <v>128</v>
      </c>
      <c r="J54" s="96">
        <v>64.8</v>
      </c>
      <c r="K54" s="36">
        <v>1</v>
      </c>
      <c r="L54" s="36">
        <v>52.05</v>
      </c>
      <c r="M54" s="87">
        <v>0.94</v>
      </c>
      <c r="N54" s="31">
        <v>19</v>
      </c>
      <c r="O54" s="89">
        <f t="shared" si="1"/>
        <v>0.29320987654321</v>
      </c>
      <c r="P54" s="90"/>
      <c r="Q54" s="36"/>
      <c r="R54" s="36"/>
      <c r="S54" s="36"/>
      <c r="T54" s="36"/>
      <c r="U54" s="86">
        <f t="shared" si="2"/>
        <v>2.60288650195309</v>
      </c>
    </row>
    <row r="55" spans="1:21">
      <c r="A55" s="36">
        <v>52</v>
      </c>
      <c r="B55" s="36" t="s">
        <v>66</v>
      </c>
      <c r="C55" s="36" t="s">
        <v>67</v>
      </c>
      <c r="D55" s="36" t="s">
        <v>153</v>
      </c>
      <c r="E55" s="36">
        <f>81.5/1000</f>
        <v>0.0815</v>
      </c>
      <c r="F55" s="36">
        <f>(128-42.5)/1000</f>
        <v>0.0855</v>
      </c>
      <c r="G55" s="36">
        <v>6.2123</v>
      </c>
      <c r="H55" s="87">
        <f t="shared" si="0"/>
        <v>0.53115165</v>
      </c>
      <c r="I55" s="36" t="s">
        <v>154</v>
      </c>
      <c r="J55" s="96">
        <v>63</v>
      </c>
      <c r="K55" s="36">
        <v>1</v>
      </c>
      <c r="L55" s="36">
        <v>23</v>
      </c>
      <c r="M55" s="87">
        <v>0.94</v>
      </c>
      <c r="N55" s="31">
        <v>19</v>
      </c>
      <c r="O55" s="89">
        <f t="shared" si="1"/>
        <v>0.301587301587302</v>
      </c>
      <c r="P55" s="90">
        <v>0.6726</v>
      </c>
      <c r="Q55" s="36"/>
      <c r="R55" s="36"/>
      <c r="S55" s="36"/>
      <c r="T55" s="49">
        <v>1.4771</v>
      </c>
      <c r="U55" s="86">
        <f t="shared" si="2"/>
        <v>1.83528608484127</v>
      </c>
    </row>
    <row r="56" spans="1:21">
      <c r="K56" s="1"/>
    </row>
    <row r="57" spans="1:21">
      <c r="K57" s="1"/>
    </row>
    <row r="58" ht="15.75" spans="1:21">
      <c r="B58" s="97"/>
      <c r="C58" s="98"/>
      <c r="D58" s="99"/>
      <c r="E58" s="97"/>
      <c r="F58" s="99"/>
      <c r="G58" s="99"/>
      <c r="H58" s="99"/>
      <c r="I58" s="99"/>
      <c r="J58" s="97"/>
      <c r="K58" s="100"/>
      <c r="L58" s="97"/>
      <c r="M58" s="97"/>
      <c r="N58" s="97"/>
      <c r="O58" s="97"/>
      <c r="P58" s="99"/>
      <c r="Q58" s="97"/>
      <c r="R58" s="97"/>
      <c r="S58" s="101"/>
      <c r="T58" s="101"/>
    </row>
  </sheetData>
  <autoFilter xmlns:etc="http://www.wps.cn/officeDocument/2017/etCustomData" ref="A3:U55" etc:filterBottomFollowUsedRange="0">
    <filterColumn colId="3">
      <customFilters>
        <customFilter operator="equal" val="ABS417"/>
        <customFilter operator="equal" val="扶手料"/>
      </customFilters>
    </filterColumn>
    <extLst/>
  </autoFilter>
  <mergeCells count="20">
    <mergeCell ref="A1:U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D55">
    <cfRule type="cellIs" dxfId="0" priority="1" operator="lessThan">
      <formula>0</formula>
    </cfRule>
  </conditionalFormatting>
  <pageMargins left="0.393055555555556" right="0.393055555555556" top="0.275" bottom="0.196527777777778" header="0.236111111111111" footer="0.118055555555556"/>
  <pageSetup paperSize="9" scale="71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U58"/>
  <sheetViews>
    <sheetView zoomScale="55" zoomScaleNormal="55" workbookViewId="0">
      <pane xSplit="3" ySplit="3" topLeftCell="D4" activePane="bottomRight" state="frozen"/>
      <selection/>
      <selection pane="topRight"/>
      <selection pane="bottomLeft"/>
      <selection pane="bottomRight" activeCell="B58" sqref="B57:B58"/>
    </sheetView>
  </sheetViews>
  <sheetFormatPr defaultColWidth="9" defaultRowHeight="13.85"/>
  <cols>
    <col min="1" max="1" width="3.33628318584071" style="1" customWidth="1"/>
    <col min="2" max="2" width="14.7610619469027" style="1" customWidth="1"/>
    <col min="3" max="3" width="25.2743362831858" style="55" customWidth="1"/>
    <col min="4" max="4" width="13.5752212389381" style="2" customWidth="1"/>
    <col min="5" max="5" width="9.52212389380531" style="1" customWidth="1"/>
    <col min="6" max="6" width="10.3097345132743" style="2" customWidth="1"/>
    <col min="7" max="7" width="11.1150442477876" style="2" customWidth="1"/>
    <col min="8" max="8" width="8.44247787610619" style="2" customWidth="1"/>
    <col min="9" max="9" width="15.0619469026549" style="2" customWidth="1"/>
    <col min="10" max="10" width="9.33628318584071" style="1" customWidth="1"/>
    <col min="11" max="11" width="7.36283185840708" style="56" customWidth="1"/>
    <col min="12" max="12" width="7" style="1" customWidth="1"/>
    <col min="13" max="13" width="10" style="1" customWidth="1"/>
    <col min="14" max="14" width="6.33628318584071" style="1" customWidth="1"/>
    <col min="15" max="15" width="9.55752212389381" style="1" customWidth="1"/>
    <col min="16" max="16" width="10.5929203539823" style="2" customWidth="1"/>
    <col min="17" max="17" width="6.38053097345133" style="1" hidden="1" customWidth="1"/>
    <col min="18" max="19" width="13.7522123893805" style="1" hidden="1" customWidth="1"/>
    <col min="20" max="20" width="10.8318584070796" style="1" customWidth="1"/>
    <col min="21" max="21" width="12.7787610619469" style="56" customWidth="1"/>
    <col min="22" max="16384" width="9" style="1"/>
  </cols>
  <sheetData>
    <row r="1" ht="22.5" spans="1:21">
      <c r="A1" s="57" t="s">
        <v>69</v>
      </c>
      <c r="B1" s="57"/>
      <c r="C1" s="58"/>
      <c r="D1" s="57"/>
      <c r="E1" s="57"/>
      <c r="F1" s="57"/>
      <c r="G1" s="57"/>
      <c r="H1" s="57"/>
      <c r="I1" s="57"/>
      <c r="J1" s="57"/>
      <c r="K1" s="59"/>
      <c r="L1" s="57"/>
      <c r="M1" s="57"/>
      <c r="N1" s="57"/>
      <c r="O1" s="57"/>
      <c r="P1" s="57"/>
      <c r="Q1" s="57"/>
      <c r="R1" s="57"/>
      <c r="S1" s="57"/>
      <c r="T1" s="57"/>
      <c r="U1" s="59"/>
    </row>
    <row r="2" spans="1:21">
      <c r="A2" s="16" t="s">
        <v>70</v>
      </c>
      <c r="B2" s="60" t="s">
        <v>71</v>
      </c>
      <c r="C2" s="36" t="s">
        <v>72</v>
      </c>
      <c r="D2" s="36" t="s">
        <v>73</v>
      </c>
      <c r="E2" s="61" t="s">
        <v>74</v>
      </c>
      <c r="F2" s="61"/>
      <c r="G2" s="62" t="s">
        <v>75</v>
      </c>
      <c r="H2" s="63" t="s">
        <v>76</v>
      </c>
      <c r="I2" s="36" t="s">
        <v>77</v>
      </c>
      <c r="J2" s="64" t="s">
        <v>78</v>
      </c>
      <c r="K2" s="65" t="s">
        <v>79</v>
      </c>
      <c r="L2" s="66" t="s">
        <v>80</v>
      </c>
      <c r="M2" s="66" t="s">
        <v>81</v>
      </c>
      <c r="N2" s="67" t="s">
        <v>82</v>
      </c>
      <c r="O2" s="68" t="s">
        <v>83</v>
      </c>
      <c r="P2" s="69" t="s">
        <v>84</v>
      </c>
      <c r="Q2" s="70" t="s">
        <v>85</v>
      </c>
      <c r="R2" s="71" t="s">
        <v>86</v>
      </c>
      <c r="S2" s="71" t="s">
        <v>87</v>
      </c>
      <c r="T2" s="72" t="s">
        <v>88</v>
      </c>
      <c r="U2" s="73" t="s">
        <v>89</v>
      </c>
    </row>
    <row r="3" spans="1:21">
      <c r="A3" s="32" t="s">
        <v>90</v>
      </c>
      <c r="B3" s="74"/>
      <c r="C3" s="36"/>
      <c r="D3" s="36"/>
      <c r="E3" s="61" t="s">
        <v>91</v>
      </c>
      <c r="F3" s="75" t="s">
        <v>92</v>
      </c>
      <c r="G3" s="76"/>
      <c r="H3" s="63"/>
      <c r="I3" s="36"/>
      <c r="J3" s="77"/>
      <c r="K3" s="78"/>
      <c r="L3" s="79"/>
      <c r="M3" s="79"/>
      <c r="N3" s="77"/>
      <c r="O3" s="80"/>
      <c r="P3" s="69"/>
      <c r="Q3" s="81"/>
      <c r="R3" s="82"/>
      <c r="S3" s="82"/>
      <c r="T3" s="83"/>
      <c r="U3" s="84"/>
    </row>
    <row r="4" hidden="1" spans="1:21">
      <c r="A4" s="36">
        <v>1</v>
      </c>
      <c r="B4" s="31" t="s">
        <v>93</v>
      </c>
      <c r="C4" s="31" t="s">
        <v>94</v>
      </c>
      <c r="D4" s="31" t="s">
        <v>95</v>
      </c>
      <c r="E4" s="31">
        <v>0.003</v>
      </c>
      <c r="F4" s="85">
        <v>0.00283</v>
      </c>
      <c r="G4" s="86">
        <v>12.39</v>
      </c>
      <c r="H4" s="87">
        <f t="shared" ref="H4:H55" si="0">F4*G4</f>
        <v>0.0350637</v>
      </c>
      <c r="I4" s="31" t="s">
        <v>96</v>
      </c>
      <c r="J4" s="31">
        <v>72</v>
      </c>
      <c r="K4" s="88">
        <v>6</v>
      </c>
      <c r="L4" s="31">
        <v>26.75</v>
      </c>
      <c r="M4" s="87">
        <v>0.94</v>
      </c>
      <c r="N4" s="31">
        <v>19</v>
      </c>
      <c r="O4" s="89">
        <f t="shared" ref="O4:O55" si="1">N4/J4/K4</f>
        <v>0.0439814814814815</v>
      </c>
      <c r="P4" s="90"/>
      <c r="Q4" s="91"/>
      <c r="R4" s="92"/>
      <c r="S4" s="92"/>
      <c r="T4" s="86"/>
      <c r="U4" s="86">
        <f t="shared" ref="U4:U55" si="2">(H4+O4+(L4*M4/J4/K4)*0.6)*1.1+Q4+P4*1.03</f>
        <v>0.125365671851852</v>
      </c>
    </row>
    <row r="5" spans="1:21">
      <c r="A5" s="36">
        <v>2</v>
      </c>
      <c r="B5" s="31" t="s">
        <v>7</v>
      </c>
      <c r="C5" s="31" t="s">
        <v>8</v>
      </c>
      <c r="D5" s="31" t="s">
        <v>97</v>
      </c>
      <c r="E5" s="31">
        <v>0.06</v>
      </c>
      <c r="F5" s="85">
        <v>0.06305</v>
      </c>
      <c r="G5" s="88">
        <v>9</v>
      </c>
      <c r="H5" s="87">
        <f t="shared" si="0"/>
        <v>0.56745</v>
      </c>
      <c r="I5" s="31" t="s">
        <v>98</v>
      </c>
      <c r="J5" s="88">
        <v>64.8</v>
      </c>
      <c r="K5" s="88">
        <v>1</v>
      </c>
      <c r="L5" s="31">
        <v>37.75</v>
      </c>
      <c r="M5" s="87">
        <v>0.94</v>
      </c>
      <c r="N5" s="31">
        <v>19</v>
      </c>
      <c r="O5" s="89">
        <f t="shared" si="1"/>
        <v>0.29320987654321</v>
      </c>
      <c r="P5" s="90"/>
      <c r="Q5" s="91"/>
      <c r="R5" s="92"/>
      <c r="S5" s="92"/>
      <c r="T5" s="86"/>
      <c r="U5" s="86">
        <f t="shared" si="2"/>
        <v>1.30814716049383</v>
      </c>
    </row>
    <row r="6" hidden="1" spans="1:21">
      <c r="A6" s="36">
        <v>3</v>
      </c>
      <c r="B6" s="31" t="s">
        <v>99</v>
      </c>
      <c r="C6" s="31" t="s">
        <v>100</v>
      </c>
      <c r="D6" s="31" t="s">
        <v>101</v>
      </c>
      <c r="E6" s="31">
        <v>0.196</v>
      </c>
      <c r="F6" s="85">
        <v>0.201</v>
      </c>
      <c r="G6" s="86">
        <v>8.1416</v>
      </c>
      <c r="H6" s="87">
        <f t="shared" si="0"/>
        <v>1.6364616</v>
      </c>
      <c r="I6" s="31" t="s">
        <v>102</v>
      </c>
      <c r="J6" s="31">
        <v>60</v>
      </c>
      <c r="K6" s="88">
        <v>1</v>
      </c>
      <c r="L6" s="31">
        <v>67.6</v>
      </c>
      <c r="M6" s="87">
        <v>0.94</v>
      </c>
      <c r="N6" s="31">
        <v>19</v>
      </c>
      <c r="O6" s="89">
        <f t="shared" si="1"/>
        <v>0.316666666666667</v>
      </c>
      <c r="P6" s="90"/>
      <c r="Q6" s="91"/>
      <c r="R6" s="92"/>
      <c r="S6" s="92"/>
      <c r="T6" s="86"/>
      <c r="U6" s="86">
        <f t="shared" si="2"/>
        <v>2.84742509333333</v>
      </c>
    </row>
    <row r="7" hidden="1" spans="1:21">
      <c r="A7" s="36">
        <v>4</v>
      </c>
      <c r="B7" s="31" t="s">
        <v>103</v>
      </c>
      <c r="C7" s="31" t="s">
        <v>104</v>
      </c>
      <c r="D7" s="31" t="s">
        <v>105</v>
      </c>
      <c r="E7" s="31">
        <v>0.022</v>
      </c>
      <c r="F7" s="85">
        <v>0.024</v>
      </c>
      <c r="G7" s="86">
        <v>9.8</v>
      </c>
      <c r="H7" s="87">
        <f t="shared" si="0"/>
        <v>0.2352</v>
      </c>
      <c r="I7" s="31" t="s">
        <v>96</v>
      </c>
      <c r="J7" s="31">
        <v>80</v>
      </c>
      <c r="K7" s="88">
        <v>1</v>
      </c>
      <c r="L7" s="31">
        <v>26.75</v>
      </c>
      <c r="M7" s="87">
        <v>0.94</v>
      </c>
      <c r="N7" s="31">
        <v>19</v>
      </c>
      <c r="O7" s="89">
        <f t="shared" si="1"/>
        <v>0.2375</v>
      </c>
      <c r="P7" s="90"/>
      <c r="Q7" s="91"/>
      <c r="R7" s="92"/>
      <c r="S7" s="92"/>
      <c r="T7" s="86"/>
      <c r="U7" s="86">
        <f t="shared" si="2"/>
        <v>0.72741625</v>
      </c>
    </row>
    <row r="8" spans="1:21">
      <c r="A8" s="36">
        <v>5</v>
      </c>
      <c r="B8" s="31" t="s">
        <v>10</v>
      </c>
      <c r="C8" s="31" t="s">
        <v>11</v>
      </c>
      <c r="D8" s="31" t="s">
        <v>97</v>
      </c>
      <c r="E8" s="31">
        <v>0.07</v>
      </c>
      <c r="F8" s="85">
        <v>0.07228</v>
      </c>
      <c r="G8" s="88">
        <v>9</v>
      </c>
      <c r="H8" s="87">
        <f t="shared" si="0"/>
        <v>0.65052</v>
      </c>
      <c r="I8" s="31" t="s">
        <v>98</v>
      </c>
      <c r="J8" s="88">
        <v>54</v>
      </c>
      <c r="K8" s="88">
        <v>1</v>
      </c>
      <c r="L8" s="31">
        <v>37.75</v>
      </c>
      <c r="M8" s="87">
        <v>0.94</v>
      </c>
      <c r="N8" s="31">
        <v>19</v>
      </c>
      <c r="O8" s="89">
        <f t="shared" si="1"/>
        <v>0.351851851851852</v>
      </c>
      <c r="P8" s="90"/>
      <c r="Q8" s="91"/>
      <c r="R8" s="92"/>
      <c r="S8" s="92"/>
      <c r="T8" s="86"/>
      <c r="U8" s="86">
        <f t="shared" si="2"/>
        <v>1.53631459259259</v>
      </c>
    </row>
    <row r="9" spans="1:21">
      <c r="A9" s="36">
        <v>6</v>
      </c>
      <c r="B9" s="31" t="s">
        <v>12</v>
      </c>
      <c r="C9" s="31" t="s">
        <v>13</v>
      </c>
      <c r="D9" s="31" t="s">
        <v>97</v>
      </c>
      <c r="E9" s="93">
        <v>0.034</v>
      </c>
      <c r="F9" s="85">
        <v>0.03564</v>
      </c>
      <c r="G9" s="88">
        <v>9</v>
      </c>
      <c r="H9" s="87">
        <f t="shared" si="0"/>
        <v>0.32076</v>
      </c>
      <c r="I9" s="31" t="s">
        <v>98</v>
      </c>
      <c r="J9" s="88">
        <v>54</v>
      </c>
      <c r="K9" s="88">
        <v>1</v>
      </c>
      <c r="L9" s="31">
        <v>37.75</v>
      </c>
      <c r="M9" s="87">
        <v>0.94</v>
      </c>
      <c r="N9" s="31">
        <v>19</v>
      </c>
      <c r="O9" s="89">
        <f t="shared" si="1"/>
        <v>0.351851851851852</v>
      </c>
      <c r="P9" s="90"/>
      <c r="Q9" s="91"/>
      <c r="R9" s="92"/>
      <c r="S9" s="92"/>
      <c r="T9" s="86"/>
      <c r="U9" s="86">
        <f t="shared" si="2"/>
        <v>1.17357859259259</v>
      </c>
    </row>
    <row r="10" hidden="1" spans="1:21">
      <c r="A10" s="36">
        <v>7</v>
      </c>
      <c r="B10" s="31" t="s">
        <v>106</v>
      </c>
      <c r="C10" s="31" t="s">
        <v>107</v>
      </c>
      <c r="D10" s="31" t="s">
        <v>95</v>
      </c>
      <c r="E10" s="31">
        <v>0.002</v>
      </c>
      <c r="F10" s="85">
        <v>0.0015</v>
      </c>
      <c r="G10" s="86">
        <v>12.39</v>
      </c>
      <c r="H10" s="87">
        <f t="shared" si="0"/>
        <v>0.018585</v>
      </c>
      <c r="I10" s="31" t="s">
        <v>96</v>
      </c>
      <c r="J10" s="31">
        <v>80</v>
      </c>
      <c r="K10" s="88">
        <v>4</v>
      </c>
      <c r="L10" s="31">
        <v>26.75</v>
      </c>
      <c r="M10" s="87">
        <v>0.94</v>
      </c>
      <c r="N10" s="31">
        <v>19</v>
      </c>
      <c r="O10" s="89">
        <f t="shared" si="1"/>
        <v>0.059375</v>
      </c>
      <c r="P10" s="90"/>
      <c r="Q10" s="91"/>
      <c r="R10" s="92"/>
      <c r="S10" s="92"/>
      <c r="T10" s="86"/>
      <c r="U10" s="86">
        <f t="shared" si="2"/>
        <v>0.1376175625</v>
      </c>
    </row>
    <row r="11" hidden="1" spans="1:21">
      <c r="A11" s="36">
        <v>8</v>
      </c>
      <c r="B11" s="31" t="s">
        <v>108</v>
      </c>
      <c r="C11" s="31" t="s">
        <v>109</v>
      </c>
      <c r="D11" s="31" t="s">
        <v>110</v>
      </c>
      <c r="E11" s="31">
        <v>0.123</v>
      </c>
      <c r="F11" s="85">
        <v>0.129</v>
      </c>
      <c r="G11" s="86">
        <v>8.74</v>
      </c>
      <c r="H11" s="87">
        <f t="shared" si="0"/>
        <v>1.12746</v>
      </c>
      <c r="I11" s="31" t="s">
        <v>111</v>
      </c>
      <c r="J11" s="31">
        <v>60</v>
      </c>
      <c r="K11" s="88">
        <v>1</v>
      </c>
      <c r="L11" s="31">
        <v>84.5</v>
      </c>
      <c r="M11" s="87">
        <v>0.94</v>
      </c>
      <c r="N11" s="31">
        <v>19</v>
      </c>
      <c r="O11" s="89">
        <f t="shared" si="1"/>
        <v>0.316666666666667</v>
      </c>
      <c r="P11" s="90"/>
      <c r="Q11" s="91"/>
      <c r="R11" s="92"/>
      <c r="S11" s="92"/>
      <c r="T11" s="86"/>
      <c r="U11" s="86">
        <f t="shared" si="2"/>
        <v>2.46226933333333</v>
      </c>
    </row>
    <row r="12" hidden="1" spans="1:21">
      <c r="A12" s="36">
        <v>9</v>
      </c>
      <c r="B12" s="31" t="s">
        <v>112</v>
      </c>
      <c r="C12" s="31" t="s">
        <v>113</v>
      </c>
      <c r="D12" s="31" t="s">
        <v>114</v>
      </c>
      <c r="E12" s="31">
        <v>0.01</v>
      </c>
      <c r="F12" s="85">
        <v>0.00995</v>
      </c>
      <c r="G12" s="86">
        <v>7.4336</v>
      </c>
      <c r="H12" s="87">
        <f t="shared" si="0"/>
        <v>0.07396432</v>
      </c>
      <c r="I12" s="31" t="s">
        <v>98</v>
      </c>
      <c r="J12" s="106" t="s">
        <v>115</v>
      </c>
      <c r="K12" s="88">
        <v>1</v>
      </c>
      <c r="L12" s="31">
        <v>37.75</v>
      </c>
      <c r="M12" s="87">
        <v>0.94</v>
      </c>
      <c r="N12" s="31">
        <v>19</v>
      </c>
      <c r="O12" s="89">
        <f t="shared" si="1"/>
        <v>0.292307692307692</v>
      </c>
      <c r="P12" s="90"/>
      <c r="Q12" s="91"/>
      <c r="R12" s="92"/>
      <c r="S12" s="92"/>
      <c r="T12" s="86"/>
      <c r="U12" s="86">
        <f t="shared" si="2"/>
        <v>0.763208444307692</v>
      </c>
    </row>
    <row r="13" spans="1:21">
      <c r="A13" s="36">
        <v>10</v>
      </c>
      <c r="B13" s="31" t="s">
        <v>14</v>
      </c>
      <c r="C13" s="31" t="s">
        <v>15</v>
      </c>
      <c r="D13" s="31" t="s">
        <v>97</v>
      </c>
      <c r="E13" s="31">
        <v>0.026</v>
      </c>
      <c r="F13" s="85">
        <v>0.02772</v>
      </c>
      <c r="G13" s="88">
        <v>9</v>
      </c>
      <c r="H13" s="87">
        <f t="shared" si="0"/>
        <v>0.24948</v>
      </c>
      <c r="I13" s="31" t="s">
        <v>98</v>
      </c>
      <c r="J13" s="88">
        <v>54</v>
      </c>
      <c r="K13" s="88">
        <v>1</v>
      </c>
      <c r="L13" s="31">
        <v>37.75</v>
      </c>
      <c r="M13" s="87">
        <v>0.94</v>
      </c>
      <c r="N13" s="31">
        <v>19</v>
      </c>
      <c r="O13" s="89">
        <f t="shared" si="1"/>
        <v>0.351851851851852</v>
      </c>
      <c r="P13" s="90"/>
      <c r="Q13" s="91"/>
      <c r="R13" s="92"/>
      <c r="S13" s="92"/>
      <c r="T13" s="86"/>
      <c r="U13" s="86">
        <f t="shared" si="2"/>
        <v>1.09517059259259</v>
      </c>
    </row>
    <row r="14" spans="1:21">
      <c r="A14" s="36">
        <v>11</v>
      </c>
      <c r="B14" s="31" t="s">
        <v>16</v>
      </c>
      <c r="C14" s="31" t="s">
        <v>17</v>
      </c>
      <c r="D14" s="31" t="s">
        <v>97</v>
      </c>
      <c r="E14" s="31">
        <v>0.042</v>
      </c>
      <c r="F14" s="85">
        <v>0.04356</v>
      </c>
      <c r="G14" s="88">
        <v>9</v>
      </c>
      <c r="H14" s="87">
        <f t="shared" si="0"/>
        <v>0.39204</v>
      </c>
      <c r="I14" s="31" t="s">
        <v>98</v>
      </c>
      <c r="J14" s="88">
        <v>54</v>
      </c>
      <c r="K14" s="88">
        <v>1</v>
      </c>
      <c r="L14" s="31">
        <v>37.75</v>
      </c>
      <c r="M14" s="87">
        <v>0.94</v>
      </c>
      <c r="N14" s="31">
        <v>19</v>
      </c>
      <c r="O14" s="89">
        <f t="shared" si="1"/>
        <v>0.351851851851852</v>
      </c>
      <c r="P14" s="90"/>
      <c r="Q14" s="91"/>
      <c r="R14" s="92"/>
      <c r="S14" s="92"/>
      <c r="T14" s="86"/>
      <c r="U14" s="86">
        <f t="shared" si="2"/>
        <v>1.25198659259259</v>
      </c>
    </row>
    <row r="15" hidden="1" spans="1:21">
      <c r="A15" s="36">
        <v>12</v>
      </c>
      <c r="B15" s="31" t="s">
        <v>116</v>
      </c>
      <c r="C15" s="94" t="s">
        <v>117</v>
      </c>
      <c r="D15" s="31" t="s">
        <v>101</v>
      </c>
      <c r="E15" s="31">
        <v>0.048</v>
      </c>
      <c r="F15" s="85">
        <v>0.051</v>
      </c>
      <c r="G15" s="86">
        <v>8.1416</v>
      </c>
      <c r="H15" s="87">
        <f t="shared" si="0"/>
        <v>0.4152216</v>
      </c>
      <c r="I15" s="31" t="s">
        <v>98</v>
      </c>
      <c r="J15" s="31">
        <v>72</v>
      </c>
      <c r="K15" s="88">
        <v>1</v>
      </c>
      <c r="L15" s="31">
        <v>37.75</v>
      </c>
      <c r="M15" s="87">
        <v>0.94</v>
      </c>
      <c r="N15" s="31">
        <v>19</v>
      </c>
      <c r="O15" s="89">
        <f t="shared" si="1"/>
        <v>0.263888888888889</v>
      </c>
      <c r="P15" s="90">
        <v>1.05</v>
      </c>
      <c r="Q15" s="91"/>
      <c r="R15" s="92"/>
      <c r="S15" s="92"/>
      <c r="T15" s="86"/>
      <c r="U15" s="86">
        <f t="shared" si="2"/>
        <v>2.15380070444444</v>
      </c>
    </row>
    <row r="16" hidden="1" spans="1:21">
      <c r="A16" s="36">
        <v>13</v>
      </c>
      <c r="B16" s="31" t="s">
        <v>118</v>
      </c>
      <c r="C16" s="31" t="s">
        <v>119</v>
      </c>
      <c r="D16" s="31" t="s">
        <v>101</v>
      </c>
      <c r="E16" s="31">
        <v>0.05</v>
      </c>
      <c r="F16" s="85">
        <v>0.053</v>
      </c>
      <c r="G16" s="86">
        <v>7.96</v>
      </c>
      <c r="H16" s="87">
        <f t="shared" si="0"/>
        <v>0.42188</v>
      </c>
      <c r="I16" s="31" t="s">
        <v>96</v>
      </c>
      <c r="J16" s="31">
        <v>72</v>
      </c>
      <c r="K16" s="88">
        <v>1</v>
      </c>
      <c r="L16" s="31">
        <v>26.75</v>
      </c>
      <c r="M16" s="87">
        <v>0.94</v>
      </c>
      <c r="N16" s="31">
        <v>19</v>
      </c>
      <c r="O16" s="89">
        <f t="shared" si="1"/>
        <v>0.263888888888889</v>
      </c>
      <c r="P16" s="90"/>
      <c r="Q16" s="91"/>
      <c r="R16" s="92"/>
      <c r="S16" s="92"/>
      <c r="T16" s="86"/>
      <c r="U16" s="86">
        <f t="shared" si="2"/>
        <v>0.984841611111111</v>
      </c>
    </row>
    <row r="17" hidden="1" spans="1:21">
      <c r="A17" s="36">
        <v>14</v>
      </c>
      <c r="B17" s="31" t="s">
        <v>120</v>
      </c>
      <c r="C17" s="31" t="s">
        <v>121</v>
      </c>
      <c r="D17" s="31" t="s">
        <v>110</v>
      </c>
      <c r="E17" s="31">
        <v>0.08</v>
      </c>
      <c r="F17" s="85">
        <v>0.085</v>
      </c>
      <c r="G17" s="86">
        <v>8.74</v>
      </c>
      <c r="H17" s="87">
        <f t="shared" si="0"/>
        <v>0.7429</v>
      </c>
      <c r="I17" s="31" t="s">
        <v>122</v>
      </c>
      <c r="J17" s="31">
        <v>72</v>
      </c>
      <c r="K17" s="88">
        <v>1</v>
      </c>
      <c r="L17" s="31">
        <v>75.9</v>
      </c>
      <c r="M17" s="87">
        <v>0.94</v>
      </c>
      <c r="N17" s="31">
        <v>19</v>
      </c>
      <c r="O17" s="89">
        <f t="shared" si="1"/>
        <v>0.263888888888889</v>
      </c>
      <c r="P17" s="90"/>
      <c r="Q17" s="91"/>
      <c r="R17" s="92"/>
      <c r="S17" s="92"/>
      <c r="T17" s="86"/>
      <c r="U17" s="86">
        <f t="shared" si="2"/>
        <v>1.76147277777778</v>
      </c>
    </row>
    <row r="18" hidden="1" spans="1:21">
      <c r="A18" s="36">
        <v>15</v>
      </c>
      <c r="B18" s="31" t="s">
        <v>123</v>
      </c>
      <c r="C18" s="31" t="s">
        <v>124</v>
      </c>
      <c r="D18" s="31" t="s">
        <v>101</v>
      </c>
      <c r="E18" s="31">
        <v>0.016</v>
      </c>
      <c r="F18" s="85">
        <v>0.017</v>
      </c>
      <c r="G18" s="86">
        <v>7.96</v>
      </c>
      <c r="H18" s="87">
        <f t="shared" si="0"/>
        <v>0.13532</v>
      </c>
      <c r="I18" s="31" t="s">
        <v>96</v>
      </c>
      <c r="J18" s="31">
        <v>72</v>
      </c>
      <c r="K18" s="88">
        <v>2</v>
      </c>
      <c r="L18" s="31">
        <v>26.75</v>
      </c>
      <c r="M18" s="87">
        <v>0.94</v>
      </c>
      <c r="N18" s="31">
        <v>19</v>
      </c>
      <c r="O18" s="89">
        <f t="shared" si="1"/>
        <v>0.131944444444444</v>
      </c>
      <c r="P18" s="90"/>
      <c r="Q18" s="91"/>
      <c r="R18" s="92"/>
      <c r="S18" s="92"/>
      <c r="T18" s="86"/>
      <c r="U18" s="86">
        <f t="shared" si="2"/>
        <v>0.409238805555556</v>
      </c>
    </row>
    <row r="19" spans="1:21">
      <c r="A19" s="36">
        <v>16</v>
      </c>
      <c r="B19" s="31" t="s">
        <v>18</v>
      </c>
      <c r="C19" s="31" t="s">
        <v>19</v>
      </c>
      <c r="D19" s="31" t="s">
        <v>97</v>
      </c>
      <c r="E19" s="31">
        <v>0.26</v>
      </c>
      <c r="F19" s="85">
        <v>0.26535</v>
      </c>
      <c r="G19" s="88">
        <v>9</v>
      </c>
      <c r="H19" s="87">
        <f t="shared" si="0"/>
        <v>2.38815</v>
      </c>
      <c r="I19" s="31" t="s">
        <v>98</v>
      </c>
      <c r="J19" s="88">
        <v>58.5</v>
      </c>
      <c r="K19" s="88">
        <v>1</v>
      </c>
      <c r="L19" s="31">
        <v>37.75</v>
      </c>
      <c r="M19" s="87">
        <v>0.94</v>
      </c>
      <c r="N19" s="31">
        <v>19</v>
      </c>
      <c r="O19" s="89">
        <f t="shared" si="1"/>
        <v>0.324786324786325</v>
      </c>
      <c r="P19" s="90"/>
      <c r="Q19" s="91"/>
      <c r="R19" s="92"/>
      <c r="S19" s="92"/>
      <c r="T19" s="86"/>
      <c r="U19" s="86">
        <f t="shared" si="2"/>
        <v>3.38457354700855</v>
      </c>
    </row>
    <row r="20" spans="1:21">
      <c r="A20" s="36">
        <v>17</v>
      </c>
      <c r="B20" s="31" t="s">
        <v>20</v>
      </c>
      <c r="C20" s="31" t="s">
        <v>21</v>
      </c>
      <c r="D20" s="31" t="s">
        <v>97</v>
      </c>
      <c r="E20" s="31">
        <v>0.145</v>
      </c>
      <c r="F20" s="85">
        <v>0.1495</v>
      </c>
      <c r="G20" s="88">
        <v>9</v>
      </c>
      <c r="H20" s="87">
        <f t="shared" si="0"/>
        <v>1.3455</v>
      </c>
      <c r="I20" s="31" t="s">
        <v>98</v>
      </c>
      <c r="J20" s="88">
        <v>64.8</v>
      </c>
      <c r="K20" s="88">
        <v>1</v>
      </c>
      <c r="L20" s="31">
        <v>37.75</v>
      </c>
      <c r="M20" s="87">
        <v>0.94</v>
      </c>
      <c r="N20" s="31">
        <v>19</v>
      </c>
      <c r="O20" s="89">
        <f t="shared" si="1"/>
        <v>0.29320987654321</v>
      </c>
      <c r="P20" s="90"/>
      <c r="Q20" s="91"/>
      <c r="R20" s="92"/>
      <c r="S20" s="92"/>
      <c r="T20" s="86"/>
      <c r="U20" s="86">
        <f t="shared" si="2"/>
        <v>2.16400216049383</v>
      </c>
    </row>
    <row r="21" hidden="1" spans="1:21">
      <c r="A21" s="36">
        <v>18</v>
      </c>
      <c r="B21" s="31" t="s">
        <v>125</v>
      </c>
      <c r="C21" s="19" t="s">
        <v>126</v>
      </c>
      <c r="D21" s="31" t="s">
        <v>101</v>
      </c>
      <c r="E21" s="31">
        <v>0.198</v>
      </c>
      <c r="F21" s="85">
        <v>0.205</v>
      </c>
      <c r="G21" s="86">
        <v>7.96</v>
      </c>
      <c r="H21" s="87">
        <f t="shared" si="0"/>
        <v>1.6318</v>
      </c>
      <c r="I21" s="31" t="s">
        <v>102</v>
      </c>
      <c r="J21" s="31">
        <v>55</v>
      </c>
      <c r="K21" s="88">
        <v>1</v>
      </c>
      <c r="L21" s="31">
        <v>67.6</v>
      </c>
      <c r="M21" s="87">
        <v>0.94</v>
      </c>
      <c r="N21" s="31">
        <v>19</v>
      </c>
      <c r="O21" s="89">
        <f t="shared" si="1"/>
        <v>0.345454545454545</v>
      </c>
      <c r="P21" s="90">
        <f>5.487+0.6208</f>
        <v>6.1078</v>
      </c>
      <c r="Q21" s="91"/>
      <c r="R21" s="92"/>
      <c r="S21" s="92"/>
      <c r="T21" s="86"/>
      <c r="U21" s="86">
        <f t="shared" si="2"/>
        <v>9.228542</v>
      </c>
    </row>
    <row r="22" spans="1:21">
      <c r="A22" s="36">
        <v>19</v>
      </c>
      <c r="B22" s="31" t="s">
        <v>22</v>
      </c>
      <c r="C22" s="31" t="s">
        <v>23</v>
      </c>
      <c r="D22" s="31" t="s">
        <v>97</v>
      </c>
      <c r="E22" s="31">
        <v>0.78</v>
      </c>
      <c r="F22" s="85">
        <v>0.78614</v>
      </c>
      <c r="G22" s="88">
        <v>9</v>
      </c>
      <c r="H22" s="87">
        <f t="shared" si="0"/>
        <v>7.07526</v>
      </c>
      <c r="I22" s="31" t="s">
        <v>127</v>
      </c>
      <c r="J22" s="88">
        <v>33.3</v>
      </c>
      <c r="K22" s="88">
        <v>1</v>
      </c>
      <c r="L22" s="31">
        <v>105.85</v>
      </c>
      <c r="M22" s="87">
        <v>0.94</v>
      </c>
      <c r="N22" s="31">
        <v>19</v>
      </c>
      <c r="O22" s="89">
        <f t="shared" si="1"/>
        <v>0.570570570570571</v>
      </c>
      <c r="P22" s="90">
        <f>0.4444*2</f>
        <v>0.8888</v>
      </c>
      <c r="Q22" s="91"/>
      <c r="R22" s="92"/>
      <c r="S22" s="92"/>
      <c r="T22" s="86"/>
      <c r="U22" s="86">
        <f t="shared" si="2"/>
        <v>11.2979298798799</v>
      </c>
    </row>
    <row r="23" spans="1:21">
      <c r="A23" s="36">
        <v>20</v>
      </c>
      <c r="B23" s="31" t="s">
        <v>24</v>
      </c>
      <c r="C23" s="31" t="s">
        <v>25</v>
      </c>
      <c r="D23" s="31" t="s">
        <v>97</v>
      </c>
      <c r="E23" s="31">
        <v>0.188</v>
      </c>
      <c r="F23" s="85">
        <v>0.19802</v>
      </c>
      <c r="G23" s="88">
        <v>9</v>
      </c>
      <c r="H23" s="87">
        <f t="shared" si="0"/>
        <v>1.78218</v>
      </c>
      <c r="I23" s="31" t="s">
        <v>128</v>
      </c>
      <c r="J23" s="88">
        <v>49.5</v>
      </c>
      <c r="K23" s="88">
        <v>1</v>
      </c>
      <c r="L23" s="31">
        <v>52.05</v>
      </c>
      <c r="M23" s="87">
        <v>0.94</v>
      </c>
      <c r="N23" s="31">
        <v>19</v>
      </c>
      <c r="O23" s="89">
        <f t="shared" si="1"/>
        <v>0.383838383838384</v>
      </c>
      <c r="P23" s="90"/>
      <c r="Q23" s="91"/>
      <c r="R23" s="92"/>
      <c r="S23" s="92"/>
      <c r="T23" s="86"/>
      <c r="U23" s="86">
        <f t="shared" si="2"/>
        <v>3.03498022222222</v>
      </c>
    </row>
    <row r="24" spans="1:21">
      <c r="A24" s="36">
        <v>21</v>
      </c>
      <c r="B24" s="31" t="s">
        <v>26</v>
      </c>
      <c r="C24" s="31" t="s">
        <v>27</v>
      </c>
      <c r="D24" s="31" t="s">
        <v>97</v>
      </c>
      <c r="E24" s="31">
        <v>0.062</v>
      </c>
      <c r="F24" s="85">
        <v>0.06436</v>
      </c>
      <c r="G24" s="88">
        <v>9</v>
      </c>
      <c r="H24" s="87">
        <f t="shared" si="0"/>
        <v>0.57924</v>
      </c>
      <c r="I24" s="31" t="s">
        <v>98</v>
      </c>
      <c r="J24" s="88">
        <v>64.8</v>
      </c>
      <c r="K24" s="88">
        <v>2</v>
      </c>
      <c r="L24" s="31">
        <v>37.75</v>
      </c>
      <c r="M24" s="87">
        <v>0.94</v>
      </c>
      <c r="N24" s="31">
        <v>19</v>
      </c>
      <c r="O24" s="89">
        <f t="shared" si="1"/>
        <v>0.146604938271605</v>
      </c>
      <c r="P24" s="90"/>
      <c r="Q24" s="91"/>
      <c r="R24" s="92"/>
      <c r="S24" s="92"/>
      <c r="T24" s="86"/>
      <c r="U24" s="86">
        <f t="shared" si="2"/>
        <v>0.979140080246914</v>
      </c>
    </row>
    <row r="25" hidden="1" spans="1:21">
      <c r="A25" s="36">
        <v>22</v>
      </c>
      <c r="B25" s="31" t="s">
        <v>129</v>
      </c>
      <c r="C25" s="94" t="s">
        <v>130</v>
      </c>
      <c r="D25" s="31" t="s">
        <v>101</v>
      </c>
      <c r="E25" s="31">
        <v>0.18</v>
      </c>
      <c r="F25" s="85">
        <v>0.184</v>
      </c>
      <c r="G25" s="31">
        <v>8.1416</v>
      </c>
      <c r="H25" s="87">
        <f t="shared" si="0"/>
        <v>1.4980544</v>
      </c>
      <c r="I25" s="31" t="s">
        <v>102</v>
      </c>
      <c r="J25" s="31">
        <v>55</v>
      </c>
      <c r="K25" s="88">
        <v>1</v>
      </c>
      <c r="L25" s="31">
        <v>67.6</v>
      </c>
      <c r="M25" s="87">
        <v>0.94</v>
      </c>
      <c r="N25" s="31">
        <v>19</v>
      </c>
      <c r="O25" s="89">
        <f t="shared" si="1"/>
        <v>0.345454545454545</v>
      </c>
      <c r="P25" s="90">
        <f>0.27919+6.46</f>
        <v>6.73919</v>
      </c>
      <c r="Q25" s="91"/>
      <c r="R25" s="92"/>
      <c r="S25" s="92"/>
      <c r="T25" s="86"/>
      <c r="U25" s="86">
        <f t="shared" si="2"/>
        <v>9.73175354</v>
      </c>
    </row>
    <row r="26" hidden="1" spans="1:21">
      <c r="A26" s="36">
        <v>23</v>
      </c>
      <c r="B26" s="31" t="s">
        <v>131</v>
      </c>
      <c r="C26" s="31" t="s">
        <v>132</v>
      </c>
      <c r="D26" s="31" t="s">
        <v>114</v>
      </c>
      <c r="E26" s="31">
        <v>0.035</v>
      </c>
      <c r="F26" s="85">
        <v>0.03712</v>
      </c>
      <c r="G26" s="31">
        <v>7.4336</v>
      </c>
      <c r="H26" s="87">
        <f t="shared" si="0"/>
        <v>0.275935232</v>
      </c>
      <c r="I26" s="31" t="s">
        <v>96</v>
      </c>
      <c r="J26" s="31">
        <v>72</v>
      </c>
      <c r="K26" s="88">
        <v>1</v>
      </c>
      <c r="L26" s="31">
        <v>26.75</v>
      </c>
      <c r="M26" s="87">
        <v>0.94</v>
      </c>
      <c r="N26" s="31">
        <v>19</v>
      </c>
      <c r="O26" s="89">
        <f t="shared" si="1"/>
        <v>0.263888888888889</v>
      </c>
      <c r="P26" s="90"/>
      <c r="Q26" s="91"/>
      <c r="R26" s="92"/>
      <c r="S26" s="92"/>
      <c r="T26" s="86"/>
      <c r="U26" s="86">
        <f t="shared" si="2"/>
        <v>0.824302366311111</v>
      </c>
    </row>
    <row r="27" hidden="1" spans="1:21">
      <c r="A27" s="36">
        <v>24</v>
      </c>
      <c r="B27" s="31" t="s">
        <v>133</v>
      </c>
      <c r="C27" s="31" t="s">
        <v>134</v>
      </c>
      <c r="D27" s="31" t="s">
        <v>101</v>
      </c>
      <c r="E27" s="31">
        <v>0.017</v>
      </c>
      <c r="F27" s="85">
        <v>0.018</v>
      </c>
      <c r="G27" s="31">
        <v>8.1416</v>
      </c>
      <c r="H27" s="87">
        <f t="shared" si="0"/>
        <v>0.1465488</v>
      </c>
      <c r="I27" s="31" t="s">
        <v>96</v>
      </c>
      <c r="J27" s="31">
        <v>72</v>
      </c>
      <c r="K27" s="88">
        <v>1</v>
      </c>
      <c r="L27" s="31">
        <v>26.75</v>
      </c>
      <c r="M27" s="87">
        <v>0.94</v>
      </c>
      <c r="N27" s="31">
        <v>19</v>
      </c>
      <c r="O27" s="89">
        <f t="shared" si="1"/>
        <v>0.263888888888889</v>
      </c>
      <c r="P27" s="90"/>
      <c r="Q27" s="91"/>
      <c r="R27" s="92"/>
      <c r="S27" s="92"/>
      <c r="T27" s="86"/>
      <c r="U27" s="86">
        <f t="shared" si="2"/>
        <v>0.681977291111111</v>
      </c>
    </row>
    <row r="28" hidden="1" spans="1:21">
      <c r="A28" s="36">
        <v>25</v>
      </c>
      <c r="B28" s="31" t="s">
        <v>135</v>
      </c>
      <c r="C28" s="94" t="s">
        <v>136</v>
      </c>
      <c r="D28" s="31" t="s">
        <v>101</v>
      </c>
      <c r="E28" s="31">
        <v>0.26</v>
      </c>
      <c r="F28" s="85">
        <v>0.264</v>
      </c>
      <c r="G28" s="31">
        <v>8.1416</v>
      </c>
      <c r="H28" s="87">
        <f t="shared" si="0"/>
        <v>2.1493824</v>
      </c>
      <c r="I28" s="31" t="s">
        <v>102</v>
      </c>
      <c r="J28" s="31">
        <v>55</v>
      </c>
      <c r="K28" s="88">
        <v>1</v>
      </c>
      <c r="L28" s="31">
        <v>67.6</v>
      </c>
      <c r="M28" s="87">
        <v>0.94</v>
      </c>
      <c r="N28" s="31">
        <v>19</v>
      </c>
      <c r="O28" s="89">
        <f t="shared" si="1"/>
        <v>0.345454545454545</v>
      </c>
      <c r="P28" s="90">
        <f>0.27919+6.63</f>
        <v>6.90919</v>
      </c>
      <c r="Q28" s="91"/>
      <c r="R28" s="92"/>
      <c r="S28" s="92"/>
      <c r="T28" s="86"/>
      <c r="U28" s="86">
        <f t="shared" si="2"/>
        <v>10.62331434</v>
      </c>
    </row>
    <row r="29" hidden="1" spans="1:21">
      <c r="A29" s="36">
        <v>26</v>
      </c>
      <c r="B29" s="31" t="s">
        <v>137</v>
      </c>
      <c r="C29" s="94" t="s">
        <v>138</v>
      </c>
      <c r="D29" s="31" t="s">
        <v>114</v>
      </c>
      <c r="E29" s="31">
        <v>0.031</v>
      </c>
      <c r="F29" s="85">
        <v>0.03267</v>
      </c>
      <c r="G29" s="31">
        <v>7.4336</v>
      </c>
      <c r="H29" s="87">
        <f t="shared" si="0"/>
        <v>0.242855712</v>
      </c>
      <c r="I29" s="31" t="s">
        <v>102</v>
      </c>
      <c r="J29" s="31">
        <v>72</v>
      </c>
      <c r="K29" s="88">
        <v>2</v>
      </c>
      <c r="L29" s="31">
        <v>67.6</v>
      </c>
      <c r="M29" s="87">
        <v>0.94</v>
      </c>
      <c r="N29" s="31">
        <v>19</v>
      </c>
      <c r="O29" s="89">
        <f t="shared" si="1"/>
        <v>0.131944444444444</v>
      </c>
      <c r="P29" s="90">
        <f>0.2902+2.45</f>
        <v>2.7402</v>
      </c>
      <c r="Q29" s="91"/>
      <c r="R29" s="92"/>
      <c r="S29" s="92"/>
      <c r="T29" s="86"/>
      <c r="U29" s="86">
        <f t="shared" si="2"/>
        <v>3.52592950542222</v>
      </c>
    </row>
    <row r="30" hidden="1" spans="1:21">
      <c r="A30" s="36">
        <v>27</v>
      </c>
      <c r="B30" s="31" t="s">
        <v>139</v>
      </c>
      <c r="C30" s="94" t="s">
        <v>140</v>
      </c>
      <c r="D30" s="31" t="s">
        <v>114</v>
      </c>
      <c r="E30" s="31">
        <v>0.031</v>
      </c>
      <c r="F30" s="85">
        <v>0.03267</v>
      </c>
      <c r="G30" s="31">
        <v>7.4336</v>
      </c>
      <c r="H30" s="87">
        <f t="shared" si="0"/>
        <v>0.242855712</v>
      </c>
      <c r="I30" s="31" t="s">
        <v>102</v>
      </c>
      <c r="J30" s="31">
        <v>72</v>
      </c>
      <c r="K30" s="88">
        <v>2</v>
      </c>
      <c r="L30" s="31">
        <v>67.6</v>
      </c>
      <c r="M30" s="87">
        <v>0.94</v>
      </c>
      <c r="N30" s="31">
        <v>19</v>
      </c>
      <c r="O30" s="89">
        <f t="shared" si="1"/>
        <v>0.131944444444444</v>
      </c>
      <c r="P30" s="90">
        <f>0.2902+2.45</f>
        <v>2.7402</v>
      </c>
      <c r="Q30" s="31"/>
      <c r="R30" s="31"/>
      <c r="S30" s="92"/>
      <c r="T30" s="86"/>
      <c r="U30" s="86">
        <f t="shared" si="2"/>
        <v>3.52592950542222</v>
      </c>
    </row>
    <row r="31" spans="1:21">
      <c r="A31" s="36">
        <v>28</v>
      </c>
      <c r="B31" s="31" t="s">
        <v>28</v>
      </c>
      <c r="C31" s="31" t="s">
        <v>29</v>
      </c>
      <c r="D31" s="31" t="s">
        <v>97</v>
      </c>
      <c r="E31" s="31">
        <v>0.444</v>
      </c>
      <c r="F31" s="85">
        <v>0.44851</v>
      </c>
      <c r="G31" s="88">
        <v>9</v>
      </c>
      <c r="H31" s="87">
        <f t="shared" si="0"/>
        <v>4.03659</v>
      </c>
      <c r="I31" s="31" t="s">
        <v>141</v>
      </c>
      <c r="J31" s="88">
        <v>37.8</v>
      </c>
      <c r="K31" s="88">
        <v>1</v>
      </c>
      <c r="L31" s="31">
        <v>71.7</v>
      </c>
      <c r="M31" s="87">
        <v>0.94</v>
      </c>
      <c r="N31" s="31">
        <v>19</v>
      </c>
      <c r="O31" s="89">
        <f t="shared" si="1"/>
        <v>0.502645502645503</v>
      </c>
      <c r="P31" s="90"/>
      <c r="Q31" s="31"/>
      <c r="R31" s="31"/>
      <c r="S31" s="92"/>
      <c r="T31" s="86"/>
      <c r="U31" s="86">
        <f t="shared" si="2"/>
        <v>6.16994952910053</v>
      </c>
    </row>
    <row r="32" hidden="1" spans="1:21">
      <c r="A32" s="36">
        <v>29</v>
      </c>
      <c r="B32" s="31" t="s">
        <v>142</v>
      </c>
      <c r="C32" s="31" t="s">
        <v>143</v>
      </c>
      <c r="D32" s="31" t="s">
        <v>101</v>
      </c>
      <c r="E32" s="31">
        <v>0.188</v>
      </c>
      <c r="F32" s="85">
        <v>0.192</v>
      </c>
      <c r="G32" s="31">
        <v>8.1416</v>
      </c>
      <c r="H32" s="87">
        <f t="shared" si="0"/>
        <v>1.5631872</v>
      </c>
      <c r="I32" s="31" t="s">
        <v>102</v>
      </c>
      <c r="J32" s="31">
        <v>60</v>
      </c>
      <c r="K32" s="88">
        <v>1</v>
      </c>
      <c r="L32" s="31">
        <v>67.6</v>
      </c>
      <c r="M32" s="87">
        <v>0.94</v>
      </c>
      <c r="N32" s="31">
        <v>19</v>
      </c>
      <c r="O32" s="89">
        <f t="shared" si="1"/>
        <v>0.316666666666667</v>
      </c>
      <c r="P32" s="90"/>
      <c r="Q32" s="31"/>
      <c r="R32" s="31"/>
      <c r="S32" s="92"/>
      <c r="T32" s="86"/>
      <c r="U32" s="86">
        <f t="shared" si="2"/>
        <v>2.76682325333333</v>
      </c>
    </row>
    <row r="33" hidden="1" spans="1:21">
      <c r="A33" s="36">
        <v>30</v>
      </c>
      <c r="B33" s="31" t="s">
        <v>144</v>
      </c>
      <c r="C33" s="94" t="s">
        <v>145</v>
      </c>
      <c r="D33" s="31" t="s">
        <v>101</v>
      </c>
      <c r="E33" s="31">
        <v>0.18</v>
      </c>
      <c r="F33" s="85">
        <v>0.184</v>
      </c>
      <c r="G33" s="31">
        <v>8.1416</v>
      </c>
      <c r="H33" s="87">
        <f t="shared" si="0"/>
        <v>1.4980544</v>
      </c>
      <c r="I33" s="31" t="s">
        <v>102</v>
      </c>
      <c r="J33" s="31">
        <v>55</v>
      </c>
      <c r="K33" s="31">
        <v>1</v>
      </c>
      <c r="L33" s="31">
        <v>67.6</v>
      </c>
      <c r="M33" s="87">
        <v>0.94</v>
      </c>
      <c r="N33" s="31">
        <v>19</v>
      </c>
      <c r="O33" s="89">
        <f t="shared" si="1"/>
        <v>0.345454545454545</v>
      </c>
      <c r="P33" s="90">
        <f>0.27919+4.2</f>
        <v>4.47919</v>
      </c>
      <c r="Q33" s="31"/>
      <c r="R33" s="31"/>
      <c r="S33" s="92"/>
      <c r="T33" s="86"/>
      <c r="U33" s="86">
        <f t="shared" si="2"/>
        <v>7.40395354</v>
      </c>
    </row>
    <row r="34" s="1" customFormat="1" spans="1:21">
      <c r="A34" s="36">
        <v>31</v>
      </c>
      <c r="B34" s="31" t="s">
        <v>30</v>
      </c>
      <c r="C34" s="31" t="s">
        <v>31</v>
      </c>
      <c r="D34" s="31" t="s">
        <v>97</v>
      </c>
      <c r="E34" s="93">
        <v>0.185</v>
      </c>
      <c r="F34" s="85">
        <v>0.19109</v>
      </c>
      <c r="G34" s="88">
        <v>9</v>
      </c>
      <c r="H34" s="87">
        <f t="shared" si="0"/>
        <v>1.71981</v>
      </c>
      <c r="I34" s="31" t="s">
        <v>146</v>
      </c>
      <c r="J34" s="88">
        <v>64.8</v>
      </c>
      <c r="K34" s="31">
        <v>1</v>
      </c>
      <c r="L34" s="31">
        <v>67.9</v>
      </c>
      <c r="M34" s="87">
        <v>0.94</v>
      </c>
      <c r="N34" s="31">
        <v>19</v>
      </c>
      <c r="O34" s="89">
        <f t="shared" si="1"/>
        <v>0.29320987654321</v>
      </c>
      <c r="P34" s="90"/>
      <c r="Q34" s="31"/>
      <c r="R34" s="31"/>
      <c r="S34" s="92"/>
      <c r="T34" s="86"/>
      <c r="U34" s="86">
        <f t="shared" si="2"/>
        <v>2.86440149382716</v>
      </c>
    </row>
    <row r="35" s="1" customFormat="1" spans="1:21">
      <c r="A35" s="36">
        <v>32</v>
      </c>
      <c r="B35" s="31" t="s">
        <v>32</v>
      </c>
      <c r="C35" s="31" t="s">
        <v>33</v>
      </c>
      <c r="D35" s="31" t="s">
        <v>97</v>
      </c>
      <c r="E35" s="93">
        <v>0.072</v>
      </c>
      <c r="F35" s="85">
        <v>0.075</v>
      </c>
      <c r="G35" s="88">
        <v>9</v>
      </c>
      <c r="H35" s="87">
        <f t="shared" si="0"/>
        <v>0.675</v>
      </c>
      <c r="I35" s="31" t="s">
        <v>98</v>
      </c>
      <c r="J35" s="88">
        <v>58.5</v>
      </c>
      <c r="K35" s="31">
        <v>2</v>
      </c>
      <c r="L35" s="31">
        <v>37.75</v>
      </c>
      <c r="M35" s="87">
        <v>0.94</v>
      </c>
      <c r="N35" s="31">
        <v>19</v>
      </c>
      <c r="O35" s="89">
        <f t="shared" si="1"/>
        <v>0.162393162393162</v>
      </c>
      <c r="P35" s="90"/>
      <c r="Q35" s="31"/>
      <c r="R35" s="31"/>
      <c r="S35" s="92"/>
      <c r="T35" s="86"/>
      <c r="U35" s="86">
        <f t="shared" si="2"/>
        <v>1.12130427350427</v>
      </c>
    </row>
    <row r="36" s="1" customFormat="1" spans="1:21">
      <c r="A36" s="36">
        <v>33</v>
      </c>
      <c r="B36" s="31" t="s">
        <v>34</v>
      </c>
      <c r="C36" s="31" t="s">
        <v>35</v>
      </c>
      <c r="D36" s="31" t="s">
        <v>97</v>
      </c>
      <c r="E36" s="31">
        <v>0.072</v>
      </c>
      <c r="F36" s="85">
        <v>0.075</v>
      </c>
      <c r="G36" s="88">
        <v>9</v>
      </c>
      <c r="H36" s="87">
        <f t="shared" si="0"/>
        <v>0.675</v>
      </c>
      <c r="I36" s="31" t="s">
        <v>98</v>
      </c>
      <c r="J36" s="88">
        <v>58.5</v>
      </c>
      <c r="K36" s="31">
        <v>2</v>
      </c>
      <c r="L36" s="31">
        <v>37.75</v>
      </c>
      <c r="M36" s="87">
        <v>0.94</v>
      </c>
      <c r="N36" s="31">
        <v>19</v>
      </c>
      <c r="O36" s="89">
        <f t="shared" si="1"/>
        <v>0.162393162393162</v>
      </c>
      <c r="P36" s="90"/>
      <c r="Q36" s="31"/>
      <c r="R36" s="31"/>
      <c r="S36" s="92"/>
      <c r="T36" s="86"/>
      <c r="U36" s="86">
        <f t="shared" si="2"/>
        <v>1.12130427350427</v>
      </c>
    </row>
    <row r="37" s="1" customFormat="1" hidden="1" spans="1:21">
      <c r="A37" s="36">
        <v>34</v>
      </c>
      <c r="B37" s="31" t="s">
        <v>147</v>
      </c>
      <c r="C37" s="31" t="s">
        <v>148</v>
      </c>
      <c r="D37" s="31" t="s">
        <v>105</v>
      </c>
      <c r="E37" s="89">
        <v>0.042</v>
      </c>
      <c r="F37" s="85">
        <v>0.0445</v>
      </c>
      <c r="G37" s="31">
        <v>9.8</v>
      </c>
      <c r="H37" s="87">
        <f t="shared" si="0"/>
        <v>0.4361</v>
      </c>
      <c r="I37" s="31" t="s">
        <v>96</v>
      </c>
      <c r="J37" s="31">
        <v>80</v>
      </c>
      <c r="K37" s="31">
        <v>1</v>
      </c>
      <c r="L37" s="31">
        <v>26.75</v>
      </c>
      <c r="M37" s="87">
        <v>0.94</v>
      </c>
      <c r="N37" s="31">
        <v>19</v>
      </c>
      <c r="O37" s="89">
        <f t="shared" si="1"/>
        <v>0.2375</v>
      </c>
      <c r="P37" s="90"/>
      <c r="Q37" s="31"/>
      <c r="R37" s="31"/>
      <c r="S37" s="92"/>
      <c r="T37" s="86"/>
      <c r="U37" s="86">
        <f t="shared" si="2"/>
        <v>0.94840625</v>
      </c>
    </row>
    <row r="38" s="1" customFormat="1" spans="1:21">
      <c r="A38" s="36">
        <v>35</v>
      </c>
      <c r="B38" s="31" t="s">
        <v>36</v>
      </c>
      <c r="C38" s="31" t="s">
        <v>37</v>
      </c>
      <c r="D38" s="31" t="s">
        <v>97</v>
      </c>
      <c r="E38" s="31">
        <v>0.466</v>
      </c>
      <c r="F38" s="85">
        <v>0.4703</v>
      </c>
      <c r="G38" s="88">
        <v>9</v>
      </c>
      <c r="H38" s="87">
        <f t="shared" si="0"/>
        <v>4.2327</v>
      </c>
      <c r="I38" s="31" t="s">
        <v>141</v>
      </c>
      <c r="J38" s="88">
        <v>37.8</v>
      </c>
      <c r="K38" s="31">
        <v>1</v>
      </c>
      <c r="L38" s="31">
        <v>71.7</v>
      </c>
      <c r="M38" s="87">
        <v>0.94</v>
      </c>
      <c r="N38" s="31">
        <v>19</v>
      </c>
      <c r="O38" s="89">
        <f t="shared" si="1"/>
        <v>0.502645502645503</v>
      </c>
      <c r="P38" s="90"/>
      <c r="Q38" s="31"/>
      <c r="R38" s="31"/>
      <c r="S38" s="92"/>
      <c r="T38" s="86"/>
      <c r="U38" s="86">
        <f t="shared" si="2"/>
        <v>6.38567052910053</v>
      </c>
    </row>
    <row r="39" s="1" customFormat="1" spans="1:21">
      <c r="A39" s="36">
        <v>36</v>
      </c>
      <c r="B39" s="31" t="s">
        <v>38</v>
      </c>
      <c r="C39" s="31" t="s">
        <v>39</v>
      </c>
      <c r="D39" s="31" t="s">
        <v>97</v>
      </c>
      <c r="E39" s="89">
        <v>0.06</v>
      </c>
      <c r="F39" s="85">
        <v>0.06089</v>
      </c>
      <c r="G39" s="88">
        <v>9</v>
      </c>
      <c r="H39" s="87">
        <f t="shared" si="0"/>
        <v>0.54801</v>
      </c>
      <c r="I39" s="31" t="s">
        <v>98</v>
      </c>
      <c r="J39" s="88">
        <v>58.5</v>
      </c>
      <c r="K39" s="31">
        <v>2</v>
      </c>
      <c r="L39" s="31">
        <v>37.75</v>
      </c>
      <c r="M39" s="87">
        <v>0.94</v>
      </c>
      <c r="N39" s="31">
        <v>19</v>
      </c>
      <c r="O39" s="89">
        <f t="shared" si="1"/>
        <v>0.162393162393162</v>
      </c>
      <c r="P39" s="90"/>
      <c r="Q39" s="31"/>
      <c r="R39" s="31"/>
      <c r="S39" s="92"/>
      <c r="T39" s="86"/>
      <c r="U39" s="86">
        <f t="shared" si="2"/>
        <v>0.981615273504274</v>
      </c>
    </row>
    <row r="40" hidden="1" spans="1:21">
      <c r="A40" s="36">
        <v>37</v>
      </c>
      <c r="B40" s="36" t="s">
        <v>149</v>
      </c>
      <c r="C40" s="19" t="s">
        <v>150</v>
      </c>
      <c r="D40" s="36" t="s">
        <v>101</v>
      </c>
      <c r="E40" s="36">
        <v>0.26</v>
      </c>
      <c r="F40" s="36">
        <v>0.264</v>
      </c>
      <c r="G40" s="36">
        <v>8.1416</v>
      </c>
      <c r="H40" s="87">
        <f t="shared" si="0"/>
        <v>2.1493824</v>
      </c>
      <c r="I40" s="36" t="s">
        <v>102</v>
      </c>
      <c r="J40" s="36">
        <v>55</v>
      </c>
      <c r="K40" s="36">
        <v>1</v>
      </c>
      <c r="L40" s="36">
        <v>67.6</v>
      </c>
      <c r="M40" s="87">
        <v>0.94</v>
      </c>
      <c r="N40" s="31">
        <v>19</v>
      </c>
      <c r="O40" s="89">
        <f t="shared" si="1"/>
        <v>0.345454545454545</v>
      </c>
      <c r="P40" s="90">
        <f>0.27919+3.42</f>
        <v>3.69919</v>
      </c>
      <c r="Q40" s="36"/>
      <c r="R40" s="36"/>
      <c r="S40" s="36"/>
      <c r="T40" s="95"/>
      <c r="U40" s="86">
        <f t="shared" si="2"/>
        <v>7.31701434</v>
      </c>
    </row>
    <row r="41" spans="1:21">
      <c r="A41" s="36">
        <v>38</v>
      </c>
      <c r="B41" s="36" t="s">
        <v>40</v>
      </c>
      <c r="C41" s="36" t="s">
        <v>41</v>
      </c>
      <c r="D41" s="36" t="s">
        <v>97</v>
      </c>
      <c r="E41" s="36">
        <v>0.042</v>
      </c>
      <c r="F41" s="36">
        <v>0.045</v>
      </c>
      <c r="G41" s="96">
        <v>9</v>
      </c>
      <c r="H41" s="87">
        <f t="shared" si="0"/>
        <v>0.405</v>
      </c>
      <c r="I41" s="36" t="s">
        <v>96</v>
      </c>
      <c r="J41" s="96">
        <v>64.8</v>
      </c>
      <c r="K41" s="36">
        <v>1</v>
      </c>
      <c r="L41" s="36">
        <v>26.75</v>
      </c>
      <c r="M41" s="87">
        <v>0.94</v>
      </c>
      <c r="N41" s="31">
        <v>19</v>
      </c>
      <c r="O41" s="89">
        <f t="shared" si="1"/>
        <v>0.29320987654321</v>
      </c>
      <c r="P41" s="90"/>
      <c r="Q41" s="36"/>
      <c r="R41" s="36"/>
      <c r="S41" s="36"/>
      <c r="T41" s="95"/>
      <c r="U41" s="86">
        <f t="shared" si="2"/>
        <v>1.02413734567901</v>
      </c>
    </row>
    <row r="42" spans="1:21">
      <c r="A42" s="36">
        <v>39</v>
      </c>
      <c r="B42" s="36" t="s">
        <v>42</v>
      </c>
      <c r="C42" s="36" t="s">
        <v>43</v>
      </c>
      <c r="D42" s="36" t="s">
        <v>97</v>
      </c>
      <c r="E42" s="36">
        <v>0.42</v>
      </c>
      <c r="F42" s="36">
        <v>0.42871</v>
      </c>
      <c r="G42" s="96">
        <v>9</v>
      </c>
      <c r="H42" s="87">
        <f t="shared" si="0"/>
        <v>3.85839</v>
      </c>
      <c r="I42" s="36" t="s">
        <v>146</v>
      </c>
      <c r="J42" s="96">
        <v>49.5</v>
      </c>
      <c r="K42" s="36">
        <v>1</v>
      </c>
      <c r="L42" s="36">
        <v>67.9</v>
      </c>
      <c r="M42" s="87">
        <v>0.94</v>
      </c>
      <c r="N42" s="31">
        <v>19</v>
      </c>
      <c r="O42" s="89">
        <f t="shared" si="1"/>
        <v>0.383838383838384</v>
      </c>
      <c r="P42" s="90">
        <f t="shared" ref="P42:P46" si="3">0.4444*2</f>
        <v>0.8888</v>
      </c>
      <c r="Q42" s="36"/>
      <c r="R42" s="36"/>
      <c r="S42" s="36"/>
      <c r="T42" s="36"/>
      <c r="U42" s="86">
        <f t="shared" si="2"/>
        <v>6.43292855555556</v>
      </c>
    </row>
    <row r="43" spans="1:21">
      <c r="A43" s="36">
        <v>40</v>
      </c>
      <c r="B43" s="36" t="s">
        <v>44</v>
      </c>
      <c r="C43" s="36" t="s">
        <v>45</v>
      </c>
      <c r="D43" s="36" t="s">
        <v>97</v>
      </c>
      <c r="E43" s="36">
        <v>0.195</v>
      </c>
      <c r="F43" s="36">
        <v>0.20099</v>
      </c>
      <c r="G43" s="96">
        <v>9</v>
      </c>
      <c r="H43" s="87">
        <f t="shared" si="0"/>
        <v>1.80891</v>
      </c>
      <c r="I43" s="36" t="s">
        <v>128</v>
      </c>
      <c r="J43" s="96">
        <v>49.5</v>
      </c>
      <c r="K43" s="36">
        <v>1</v>
      </c>
      <c r="L43" s="36">
        <v>52.05</v>
      </c>
      <c r="M43" s="87">
        <v>0.94</v>
      </c>
      <c r="N43" s="31">
        <v>19</v>
      </c>
      <c r="O43" s="89">
        <f t="shared" si="1"/>
        <v>0.383838383838384</v>
      </c>
      <c r="P43" s="90">
        <f t="shared" si="3"/>
        <v>0.8888</v>
      </c>
      <c r="Q43" s="36"/>
      <c r="R43" s="36"/>
      <c r="S43" s="36"/>
      <c r="T43" s="36"/>
      <c r="U43" s="86">
        <f t="shared" si="2"/>
        <v>3.97984722222222</v>
      </c>
    </row>
    <row r="44" spans="1:21">
      <c r="A44" s="36">
        <v>41</v>
      </c>
      <c r="B44" s="36" t="s">
        <v>46</v>
      </c>
      <c r="C44" s="36" t="s">
        <v>47</v>
      </c>
      <c r="D44" s="36" t="s">
        <v>97</v>
      </c>
      <c r="E44" s="36">
        <v>0.29</v>
      </c>
      <c r="F44" s="36">
        <v>0.29505</v>
      </c>
      <c r="G44" s="96">
        <v>9</v>
      </c>
      <c r="H44" s="87">
        <f t="shared" si="0"/>
        <v>2.65545</v>
      </c>
      <c r="I44" s="36" t="s">
        <v>146</v>
      </c>
      <c r="J44" s="96">
        <v>54</v>
      </c>
      <c r="K44" s="36">
        <v>1</v>
      </c>
      <c r="L44" s="36">
        <v>67.9</v>
      </c>
      <c r="M44" s="87">
        <v>0.94</v>
      </c>
      <c r="N44" s="31">
        <v>19</v>
      </c>
      <c r="O44" s="89">
        <f t="shared" si="1"/>
        <v>0.351851851851852</v>
      </c>
      <c r="P44" s="90"/>
      <c r="Q44" s="36"/>
      <c r="R44" s="36"/>
      <c r="S44" s="36"/>
      <c r="T44" s="36"/>
      <c r="U44" s="86">
        <f t="shared" si="2"/>
        <v>4.08812759259259</v>
      </c>
    </row>
    <row r="45" hidden="1" spans="1:21">
      <c r="A45" s="36">
        <v>42</v>
      </c>
      <c r="B45" s="36" t="s">
        <v>151</v>
      </c>
      <c r="C45" s="19" t="s">
        <v>152</v>
      </c>
      <c r="D45" s="36" t="s">
        <v>101</v>
      </c>
      <c r="E45" s="36">
        <v>0.2</v>
      </c>
      <c r="F45" s="36">
        <v>0.205</v>
      </c>
      <c r="G45" s="36">
        <v>7.96</v>
      </c>
      <c r="H45" s="87">
        <f t="shared" si="0"/>
        <v>1.6318</v>
      </c>
      <c r="I45" s="36" t="s">
        <v>102</v>
      </c>
      <c r="J45" s="36">
        <v>55</v>
      </c>
      <c r="K45" s="36">
        <v>1</v>
      </c>
      <c r="L45" s="36">
        <v>67.6</v>
      </c>
      <c r="M45" s="87">
        <v>0.94</v>
      </c>
      <c r="N45" s="31">
        <v>19</v>
      </c>
      <c r="O45" s="89">
        <f t="shared" si="1"/>
        <v>0.345454545454545</v>
      </c>
      <c r="P45" s="90">
        <f>5.487+0.6208</f>
        <v>6.1078</v>
      </c>
      <c r="Q45" s="36"/>
      <c r="R45" s="36"/>
      <c r="S45" s="36"/>
      <c r="T45" s="36"/>
      <c r="U45" s="86">
        <f t="shared" si="2"/>
        <v>9.228542</v>
      </c>
    </row>
    <row r="46" spans="1:21">
      <c r="A46" s="36">
        <v>43</v>
      </c>
      <c r="B46" s="36" t="s">
        <v>48</v>
      </c>
      <c r="C46" s="36" t="s">
        <v>49</v>
      </c>
      <c r="D46" s="36" t="s">
        <v>97</v>
      </c>
      <c r="E46" s="36">
        <v>0.396</v>
      </c>
      <c r="F46" s="36">
        <v>0.4</v>
      </c>
      <c r="G46" s="96">
        <v>9</v>
      </c>
      <c r="H46" s="87">
        <f t="shared" si="0"/>
        <v>3.6</v>
      </c>
      <c r="I46" s="36" t="s">
        <v>128</v>
      </c>
      <c r="J46" s="96">
        <v>40.5</v>
      </c>
      <c r="K46" s="36">
        <v>1</v>
      </c>
      <c r="L46" s="36">
        <v>52.05</v>
      </c>
      <c r="M46" s="87">
        <v>0.94</v>
      </c>
      <c r="N46" s="31">
        <v>19</v>
      </c>
      <c r="O46" s="89">
        <f t="shared" si="1"/>
        <v>0.469135802469136</v>
      </c>
      <c r="P46" s="90">
        <f t="shared" si="3"/>
        <v>0.8888</v>
      </c>
      <c r="Q46" s="36"/>
      <c r="R46" s="36"/>
      <c r="S46" s="36"/>
      <c r="T46" s="36"/>
      <c r="U46" s="86">
        <f t="shared" si="2"/>
        <v>6.18884227160494</v>
      </c>
    </row>
    <row r="47" spans="1:21">
      <c r="A47" s="36">
        <v>44</v>
      </c>
      <c r="B47" s="36" t="s">
        <v>50</v>
      </c>
      <c r="C47" s="36" t="s">
        <v>51</v>
      </c>
      <c r="D47" s="36" t="s">
        <v>97</v>
      </c>
      <c r="E47" s="36">
        <v>0.368</v>
      </c>
      <c r="F47" s="36">
        <v>0.37426</v>
      </c>
      <c r="G47" s="96">
        <v>9</v>
      </c>
      <c r="H47" s="87">
        <f t="shared" si="0"/>
        <v>3.36834</v>
      </c>
      <c r="I47" s="36" t="s">
        <v>128</v>
      </c>
      <c r="J47" s="96">
        <v>49.5</v>
      </c>
      <c r="K47" s="36">
        <v>1</v>
      </c>
      <c r="L47" s="36">
        <v>52.05</v>
      </c>
      <c r="M47" s="87">
        <v>0.94</v>
      </c>
      <c r="N47" s="31">
        <v>19</v>
      </c>
      <c r="O47" s="89">
        <f t="shared" si="1"/>
        <v>0.383838383838384</v>
      </c>
      <c r="P47" s="90"/>
      <c r="Q47" s="36"/>
      <c r="R47" s="36"/>
      <c r="S47" s="36"/>
      <c r="T47" s="36"/>
      <c r="U47" s="86">
        <f t="shared" si="2"/>
        <v>4.77975622222222</v>
      </c>
    </row>
    <row r="48" spans="1:21">
      <c r="A48" s="36">
        <v>45</v>
      </c>
      <c r="B48" s="36" t="s">
        <v>52</v>
      </c>
      <c r="C48" s="36" t="s">
        <v>53</v>
      </c>
      <c r="D48" s="36" t="s">
        <v>97</v>
      </c>
      <c r="E48" s="36">
        <v>0.1</v>
      </c>
      <c r="F48" s="36">
        <v>0.105</v>
      </c>
      <c r="G48" s="96">
        <v>9</v>
      </c>
      <c r="H48" s="87">
        <f t="shared" si="0"/>
        <v>0.945</v>
      </c>
      <c r="I48" s="36" t="s">
        <v>98</v>
      </c>
      <c r="J48" s="96">
        <v>58.5</v>
      </c>
      <c r="K48" s="36">
        <v>1</v>
      </c>
      <c r="L48" s="36">
        <v>37.75</v>
      </c>
      <c r="M48" s="87">
        <v>0.94</v>
      </c>
      <c r="N48" s="31">
        <v>19</v>
      </c>
      <c r="O48" s="89">
        <f t="shared" si="1"/>
        <v>0.324786324786325</v>
      </c>
      <c r="P48" s="90"/>
      <c r="Q48" s="36"/>
      <c r="R48" s="36"/>
      <c r="S48" s="36"/>
      <c r="T48" s="36"/>
      <c r="U48" s="86">
        <f t="shared" si="2"/>
        <v>1.79710854700855</v>
      </c>
    </row>
    <row r="49" spans="1:21">
      <c r="A49" s="36">
        <v>46</v>
      </c>
      <c r="B49" s="36" t="s">
        <v>54</v>
      </c>
      <c r="C49" s="36" t="s">
        <v>55</v>
      </c>
      <c r="D49" s="36" t="s">
        <v>97</v>
      </c>
      <c r="E49" s="36">
        <v>0.36</v>
      </c>
      <c r="F49" s="36">
        <v>0.36733</v>
      </c>
      <c r="G49" s="96">
        <v>9</v>
      </c>
      <c r="H49" s="87">
        <f t="shared" si="0"/>
        <v>3.30597</v>
      </c>
      <c r="I49" s="36" t="s">
        <v>146</v>
      </c>
      <c r="J49" s="96">
        <v>49.5</v>
      </c>
      <c r="K49" s="36">
        <v>1</v>
      </c>
      <c r="L49" s="36">
        <v>67.9</v>
      </c>
      <c r="M49" s="87">
        <v>0.94</v>
      </c>
      <c r="N49" s="31">
        <v>19</v>
      </c>
      <c r="O49" s="89">
        <f t="shared" si="1"/>
        <v>0.383838383838384</v>
      </c>
      <c r="P49" s="90">
        <f>0.4444*2</f>
        <v>0.8888</v>
      </c>
      <c r="Q49" s="36"/>
      <c r="R49" s="36"/>
      <c r="S49" s="36"/>
      <c r="T49" s="36"/>
      <c r="U49" s="86">
        <f t="shared" si="2"/>
        <v>5.82526655555556</v>
      </c>
    </row>
    <row r="50" spans="1:21">
      <c r="A50" s="36">
        <v>47</v>
      </c>
      <c r="B50" s="36" t="s">
        <v>56</v>
      </c>
      <c r="C50" s="36" t="s">
        <v>57</v>
      </c>
      <c r="D50" s="36" t="s">
        <v>97</v>
      </c>
      <c r="E50" s="36">
        <v>0.17</v>
      </c>
      <c r="F50" s="36">
        <v>0.17624</v>
      </c>
      <c r="G50" s="96">
        <v>9</v>
      </c>
      <c r="H50" s="87">
        <f t="shared" si="0"/>
        <v>1.58616</v>
      </c>
      <c r="I50" s="36" t="s">
        <v>128</v>
      </c>
      <c r="J50" s="96">
        <v>54</v>
      </c>
      <c r="K50" s="36">
        <v>1</v>
      </c>
      <c r="L50" s="36">
        <v>52.05</v>
      </c>
      <c r="M50" s="87">
        <v>0.94</v>
      </c>
      <c r="N50" s="31">
        <v>19</v>
      </c>
      <c r="O50" s="89">
        <f t="shared" si="1"/>
        <v>0.351851851851852</v>
      </c>
      <c r="P50" s="90"/>
      <c r="Q50" s="36"/>
      <c r="R50" s="36"/>
      <c r="S50" s="36"/>
      <c r="T50" s="36"/>
      <c r="U50" s="86">
        <f t="shared" si="2"/>
        <v>2.7298097037037</v>
      </c>
    </row>
    <row r="51" spans="1:21">
      <c r="A51" s="36">
        <v>48</v>
      </c>
      <c r="B51" s="36" t="s">
        <v>58</v>
      </c>
      <c r="C51" s="36" t="s">
        <v>59</v>
      </c>
      <c r="D51" s="36" t="s">
        <v>97</v>
      </c>
      <c r="E51" s="36">
        <v>0.1</v>
      </c>
      <c r="F51" s="36">
        <v>0.105</v>
      </c>
      <c r="G51" s="96">
        <v>9</v>
      </c>
      <c r="H51" s="87">
        <f t="shared" si="0"/>
        <v>0.945</v>
      </c>
      <c r="I51" s="36" t="s">
        <v>98</v>
      </c>
      <c r="J51" s="96">
        <v>58.5</v>
      </c>
      <c r="K51" s="36">
        <v>1</v>
      </c>
      <c r="L51" s="36">
        <v>37.75</v>
      </c>
      <c r="M51" s="87">
        <v>0.94</v>
      </c>
      <c r="N51" s="31">
        <v>19</v>
      </c>
      <c r="O51" s="89">
        <f t="shared" si="1"/>
        <v>0.324786324786325</v>
      </c>
      <c r="P51" s="90"/>
      <c r="Q51" s="36"/>
      <c r="R51" s="36"/>
      <c r="S51" s="36"/>
      <c r="T51" s="36"/>
      <c r="U51" s="86">
        <f t="shared" si="2"/>
        <v>1.79710854700855</v>
      </c>
    </row>
    <row r="52" spans="1:21">
      <c r="A52" s="36">
        <v>49</v>
      </c>
      <c r="B52" s="36" t="s">
        <v>60</v>
      </c>
      <c r="C52" s="36" t="s">
        <v>61</v>
      </c>
      <c r="D52" s="36" t="s">
        <v>97</v>
      </c>
      <c r="E52" s="36">
        <v>0.23</v>
      </c>
      <c r="F52" s="36">
        <v>0.23267</v>
      </c>
      <c r="G52" s="96">
        <v>9</v>
      </c>
      <c r="H52" s="87">
        <f t="shared" si="0"/>
        <v>2.09403</v>
      </c>
      <c r="I52" s="36" t="s">
        <v>128</v>
      </c>
      <c r="J52" s="96">
        <v>54</v>
      </c>
      <c r="K52" s="36">
        <v>1</v>
      </c>
      <c r="L52" s="36">
        <v>52.05</v>
      </c>
      <c r="M52" s="87">
        <v>0.94</v>
      </c>
      <c r="N52" s="31">
        <v>19</v>
      </c>
      <c r="O52" s="89">
        <f t="shared" si="1"/>
        <v>0.351851851851852</v>
      </c>
      <c r="P52" s="90"/>
      <c r="Q52" s="36"/>
      <c r="R52" s="36"/>
      <c r="S52" s="36"/>
      <c r="T52" s="36"/>
      <c r="U52" s="86">
        <f t="shared" si="2"/>
        <v>3.2884667037037</v>
      </c>
    </row>
    <row r="53" spans="1:21">
      <c r="A53" s="36">
        <v>50</v>
      </c>
      <c r="B53" s="36" t="s">
        <v>62</v>
      </c>
      <c r="C53" s="36" t="s">
        <v>63</v>
      </c>
      <c r="D53" s="36" t="s">
        <v>97</v>
      </c>
      <c r="E53" s="36">
        <v>0.228</v>
      </c>
      <c r="F53" s="36">
        <v>0.23267</v>
      </c>
      <c r="G53" s="96">
        <v>9</v>
      </c>
      <c r="H53" s="87">
        <f t="shared" si="0"/>
        <v>2.09403</v>
      </c>
      <c r="I53" s="36" t="s">
        <v>146</v>
      </c>
      <c r="J53" s="96">
        <v>54</v>
      </c>
      <c r="K53" s="36">
        <v>1</v>
      </c>
      <c r="L53" s="36">
        <v>67.9</v>
      </c>
      <c r="M53" s="87">
        <v>0.94</v>
      </c>
      <c r="N53" s="31">
        <v>19</v>
      </c>
      <c r="O53" s="89">
        <f t="shared" si="1"/>
        <v>0.351851851851852</v>
      </c>
      <c r="P53" s="90"/>
      <c r="Q53" s="36"/>
      <c r="R53" s="36"/>
      <c r="S53" s="36"/>
      <c r="T53" s="36"/>
      <c r="U53" s="86">
        <f t="shared" si="2"/>
        <v>3.47056559259259</v>
      </c>
    </row>
    <row r="54" spans="1:21">
      <c r="A54" s="36">
        <v>51</v>
      </c>
      <c r="B54" s="36" t="s">
        <v>64</v>
      </c>
      <c r="C54" s="36" t="s">
        <v>65</v>
      </c>
      <c r="D54" s="36" t="s">
        <v>97</v>
      </c>
      <c r="E54" s="36">
        <v>0.185</v>
      </c>
      <c r="F54" s="36">
        <v>0.19109</v>
      </c>
      <c r="G54" s="96">
        <v>9</v>
      </c>
      <c r="H54" s="87">
        <f t="shared" si="0"/>
        <v>1.71981</v>
      </c>
      <c r="I54" s="36" t="s">
        <v>128</v>
      </c>
      <c r="J54" s="96">
        <v>64.8</v>
      </c>
      <c r="K54" s="36">
        <v>1</v>
      </c>
      <c r="L54" s="36">
        <v>52.05</v>
      </c>
      <c r="M54" s="87">
        <v>0.94</v>
      </c>
      <c r="N54" s="31">
        <v>19</v>
      </c>
      <c r="O54" s="89">
        <f t="shared" si="1"/>
        <v>0.29320987654321</v>
      </c>
      <c r="P54" s="90"/>
      <c r="Q54" s="36"/>
      <c r="R54" s="36"/>
      <c r="S54" s="36"/>
      <c r="T54" s="36"/>
      <c r="U54" s="86">
        <f t="shared" si="2"/>
        <v>2.71265241975309</v>
      </c>
    </row>
    <row r="55" spans="1:21">
      <c r="A55" s="36">
        <v>52</v>
      </c>
      <c r="B55" s="36" t="s">
        <v>66</v>
      </c>
      <c r="C55" s="36" t="s">
        <v>67</v>
      </c>
      <c r="D55" s="36" t="s">
        <v>153</v>
      </c>
      <c r="E55" s="36">
        <f>81.5/1000</f>
        <v>0.0815</v>
      </c>
      <c r="F55" s="36">
        <f>(128-42.5)/1000</f>
        <v>0.0855</v>
      </c>
      <c r="G55" s="36">
        <v>6.2123</v>
      </c>
      <c r="H55" s="87">
        <f t="shared" si="0"/>
        <v>0.53115165</v>
      </c>
      <c r="I55" s="36" t="s">
        <v>154</v>
      </c>
      <c r="J55" s="96">
        <v>63</v>
      </c>
      <c r="K55" s="36">
        <v>1</v>
      </c>
      <c r="L55" s="36">
        <v>23</v>
      </c>
      <c r="M55" s="87">
        <v>0.94</v>
      </c>
      <c r="N55" s="31">
        <v>19</v>
      </c>
      <c r="O55" s="89">
        <f t="shared" si="1"/>
        <v>0.301587301587302</v>
      </c>
      <c r="P55" s="90">
        <v>0.6726</v>
      </c>
      <c r="Q55" s="36"/>
      <c r="R55" s="36"/>
      <c r="S55" s="36"/>
      <c r="T55" s="49">
        <v>1.4771</v>
      </c>
      <c r="U55" s="86">
        <f t="shared" si="2"/>
        <v>1.83528608484127</v>
      </c>
    </row>
    <row r="56" spans="1:21">
      <c r="K56" s="1"/>
    </row>
    <row r="57" spans="1:21">
      <c r="K57" s="1"/>
    </row>
    <row r="58" ht="15.75" spans="1:21">
      <c r="B58" s="97"/>
      <c r="C58" s="98"/>
      <c r="D58" s="99"/>
      <c r="E58" s="97"/>
      <c r="F58" s="99"/>
      <c r="G58" s="99"/>
      <c r="H58" s="99"/>
      <c r="I58" s="99"/>
      <c r="J58" s="97"/>
      <c r="K58" s="100"/>
      <c r="L58" s="97"/>
      <c r="M58" s="97"/>
      <c r="N58" s="97"/>
      <c r="O58" s="97"/>
      <c r="P58" s="99"/>
      <c r="Q58" s="97"/>
      <c r="R58" s="97"/>
      <c r="S58" s="101"/>
      <c r="T58" s="101"/>
    </row>
  </sheetData>
  <autoFilter xmlns:etc="http://www.wps.cn/officeDocument/2017/etCustomData" ref="A3:U55" etc:filterBottomFollowUsedRange="0">
    <filterColumn colId="3">
      <customFilters>
        <customFilter operator="equal" val="ABS417"/>
        <customFilter operator="equal" val="扶手料"/>
      </customFilters>
    </filterColumn>
    <extLst/>
  </autoFilter>
  <mergeCells count="20">
    <mergeCell ref="A1:U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conditionalFormatting sqref="D55">
    <cfRule type="cellIs" dxfId="0" priority="1" operator="lessThan">
      <formula>0</formula>
    </cfRule>
  </conditionalFormatting>
  <pageMargins left="0.393055555555556" right="0.393055555555556" top="0.275" bottom="0.196527777777778" header="0.236111111111111" footer="0.118055555555556"/>
  <pageSetup paperSize="9" scale="71" orientation="landscape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9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Z6" sqref="Z5:Z55"/>
    </sheetView>
  </sheetViews>
  <sheetFormatPr defaultColWidth="9" defaultRowHeight="13.85"/>
  <cols>
    <col min="1" max="1" width="4.50442477876106" style="2" customWidth="1"/>
    <col min="2" max="2" width="12.5044247787611" customWidth="1"/>
    <col min="3" max="3" width="18.0619469026549" customWidth="1"/>
    <col min="4" max="4" width="20.3805309734513" style="3" customWidth="1"/>
    <col min="5" max="6" width="6.38053097345133" style="4" customWidth="1"/>
    <col min="7" max="7" width="9" style="5" customWidth="1"/>
    <col min="8" max="8" width="8.6283185840708" style="6" customWidth="1"/>
    <col min="9" max="9" width="12.2477876106195" style="7" customWidth="1"/>
    <col min="10" max="11" width="7.13274336283186" style="8" customWidth="1"/>
    <col min="12" max="12" width="5.87610619469027" style="9" customWidth="1"/>
    <col min="13" max="13" width="7.13274336283186" customWidth="1"/>
    <col min="14" max="14" width="5.50442477876106" customWidth="1"/>
    <col min="15" max="15" width="6.6283185840708" customWidth="1"/>
    <col min="16" max="16" width="7.87610619469027" customWidth="1"/>
    <col min="17" max="17" width="9.89380530973451" style="10" customWidth="1"/>
    <col min="18" max="19" width="8.6283185840708" style="11" customWidth="1"/>
    <col min="20" max="20" width="8.23893805309734" style="5" customWidth="1"/>
    <col min="22" max="22" width="10.8761061946903" hidden="1" customWidth="1"/>
    <col min="23" max="23" width="32.3362831858407" style="12" hidden="1" customWidth="1"/>
    <col min="24" max="24" width="23.3805309734513" style="12" hidden="1" customWidth="1"/>
    <col min="25" max="25" width="9" hidden="1" customWidth="1"/>
    <col min="27" max="27" width="9" style="9"/>
  </cols>
  <sheetData>
    <row r="1" ht="27" customHeight="1" spans="1:27">
      <c r="A1" s="13" t="s">
        <v>155</v>
      </c>
      <c r="B1" s="13"/>
      <c r="C1" s="13"/>
      <c r="D1" s="14"/>
      <c r="E1" s="14"/>
      <c r="F1" s="14"/>
      <c r="G1" s="14"/>
      <c r="H1" s="13"/>
      <c r="I1" s="14"/>
      <c r="J1" s="13"/>
      <c r="K1" s="13"/>
      <c r="L1" s="14"/>
      <c r="M1" s="13"/>
      <c r="N1" s="13"/>
      <c r="O1" s="13"/>
      <c r="P1" s="13"/>
      <c r="Q1" s="13"/>
      <c r="R1" s="15"/>
      <c r="S1" s="15"/>
      <c r="T1" s="14"/>
      <c r="U1" s="13"/>
      <c r="V1" s="13"/>
    </row>
    <row r="2" ht="14.25" customHeight="1" spans="1:27">
      <c r="A2" s="16" t="s">
        <v>70</v>
      </c>
      <c r="B2" s="17" t="s">
        <v>156</v>
      </c>
      <c r="C2" s="18" t="s">
        <v>157</v>
      </c>
      <c r="D2" s="19" t="s">
        <v>73</v>
      </c>
      <c r="E2" s="20" t="s">
        <v>158</v>
      </c>
      <c r="F2" s="20"/>
      <c r="G2" s="21" t="s">
        <v>159</v>
      </c>
      <c r="H2" s="22" t="s">
        <v>160</v>
      </c>
      <c r="I2" s="23" t="s">
        <v>77</v>
      </c>
      <c r="J2" s="24" t="s">
        <v>161</v>
      </c>
      <c r="K2" s="25" t="s">
        <v>162</v>
      </c>
      <c r="L2" s="26" t="s">
        <v>79</v>
      </c>
      <c r="M2" s="18" t="s">
        <v>163</v>
      </c>
      <c r="N2" s="27" t="s">
        <v>164</v>
      </c>
      <c r="O2" s="27" t="s">
        <v>82</v>
      </c>
      <c r="P2" s="28" t="s">
        <v>83</v>
      </c>
      <c r="Q2" s="29" t="s">
        <v>84</v>
      </c>
      <c r="R2" s="30" t="s">
        <v>165</v>
      </c>
      <c r="S2" s="30" t="s">
        <v>166</v>
      </c>
      <c r="T2" s="26" t="s">
        <v>167</v>
      </c>
      <c r="U2" s="18" t="s">
        <v>168</v>
      </c>
      <c r="V2" s="19" t="s">
        <v>169</v>
      </c>
      <c r="W2" s="17" t="s">
        <v>156</v>
      </c>
      <c r="X2" s="18" t="s">
        <v>157</v>
      </c>
      <c r="Y2" s="31" t="s">
        <v>170</v>
      </c>
    </row>
    <row r="3" spans="1:27">
      <c r="A3" s="32" t="s">
        <v>90</v>
      </c>
      <c r="B3" s="17"/>
      <c r="C3" s="18"/>
      <c r="D3" s="19" t="s">
        <v>73</v>
      </c>
      <c r="E3" s="20" t="s">
        <v>91</v>
      </c>
      <c r="F3" s="20" t="s">
        <v>92</v>
      </c>
      <c r="G3" s="21"/>
      <c r="H3" s="22"/>
      <c r="I3" s="23"/>
      <c r="J3" s="24"/>
      <c r="K3" s="33"/>
      <c r="L3" s="26"/>
      <c r="M3" s="18"/>
      <c r="N3" s="27"/>
      <c r="O3" s="27"/>
      <c r="P3" s="28"/>
      <c r="Q3" s="29"/>
      <c r="R3" s="34"/>
      <c r="S3" s="34"/>
      <c r="T3" s="26"/>
      <c r="U3" s="18"/>
      <c r="V3" s="19"/>
      <c r="W3" s="17"/>
      <c r="X3" s="18"/>
      <c r="Y3" s="31"/>
      <c r="Z3" t="s">
        <v>171</v>
      </c>
      <c r="AA3" s="9" t="s">
        <v>172</v>
      </c>
    </row>
    <row r="4" spans="1:27">
      <c r="A4" s="32"/>
      <c r="B4" s="17"/>
      <c r="C4" s="18" t="s">
        <v>173</v>
      </c>
      <c r="D4" s="19"/>
      <c r="E4" s="20"/>
      <c r="F4" s="20"/>
      <c r="G4" s="21"/>
      <c r="H4" s="22"/>
      <c r="I4" s="23"/>
      <c r="J4" s="24"/>
      <c r="K4" s="33"/>
      <c r="L4" s="26"/>
      <c r="M4" s="18"/>
      <c r="N4" s="27"/>
      <c r="O4" s="27"/>
      <c r="P4" s="28"/>
      <c r="Q4" s="29"/>
      <c r="R4" s="34"/>
      <c r="S4" s="34"/>
      <c r="T4" s="26"/>
      <c r="U4" s="18"/>
      <c r="V4" s="19"/>
      <c r="W4" s="17"/>
      <c r="X4" s="18"/>
      <c r="Y4" s="35"/>
    </row>
    <row r="5" spans="1:27">
      <c r="A5" s="36">
        <v>1</v>
      </c>
      <c r="B5" s="37" t="s">
        <v>93</v>
      </c>
      <c r="C5" s="37" t="s">
        <v>94</v>
      </c>
      <c r="D5" s="38" t="s">
        <v>95</v>
      </c>
      <c r="E5" s="39">
        <v>0.003</v>
      </c>
      <c r="F5" s="39">
        <v>0.00283</v>
      </c>
      <c r="G5" s="40">
        <v>12.39</v>
      </c>
      <c r="H5" s="41">
        <f t="shared" ref="H5:H57" si="0">F5*G5</f>
        <v>0.0350637</v>
      </c>
      <c r="I5" s="42" t="s">
        <v>96</v>
      </c>
      <c r="J5" s="43">
        <v>72</v>
      </c>
      <c r="K5" s="43">
        <f t="shared" ref="K5:K57" si="1">3600/J5</f>
        <v>50</v>
      </c>
      <c r="L5" s="44">
        <v>6</v>
      </c>
      <c r="M5" s="37">
        <v>26.75</v>
      </c>
      <c r="N5" s="37">
        <v>0.76</v>
      </c>
      <c r="O5" s="37">
        <v>22.5</v>
      </c>
      <c r="P5" s="41">
        <f t="shared" ref="P5:P57" si="2">O5/J5/L5</f>
        <v>0.0520833333333333</v>
      </c>
      <c r="Q5" s="45"/>
      <c r="R5" s="46"/>
      <c r="S5" s="46"/>
      <c r="T5" s="47">
        <f>(H5+P5+(M5*N5/J5/L5)/2)*1.13+Q5*1.03+R5+S5</f>
        <v>0.125065152296296</v>
      </c>
      <c r="U5" s="37" t="s">
        <v>174</v>
      </c>
      <c r="V5" s="48">
        <f t="shared" ref="V5:V57" si="3">T5/H5</f>
        <v>3.56679849235238</v>
      </c>
      <c r="W5" s="37"/>
      <c r="X5" s="37"/>
      <c r="Z5">
        <f>VLOOKUP(B5,[1]Sheet1!$A:$C,3,0)</f>
        <v>11520</v>
      </c>
      <c r="AA5" s="9">
        <f>Z5/10</f>
        <v>1152</v>
      </c>
    </row>
    <row r="6" s="1" customFormat="1" spans="1:27">
      <c r="A6" s="36">
        <v>2</v>
      </c>
      <c r="B6" s="49" t="s">
        <v>7</v>
      </c>
      <c r="C6" s="49" t="s">
        <v>8</v>
      </c>
      <c r="D6" s="38" t="s">
        <v>97</v>
      </c>
      <c r="E6" s="39">
        <v>0.06</v>
      </c>
      <c r="F6" s="39">
        <v>0.06305</v>
      </c>
      <c r="G6" s="50">
        <v>8.4778</v>
      </c>
      <c r="H6" s="51">
        <f t="shared" si="0"/>
        <v>0.53452529</v>
      </c>
      <c r="I6" s="42" t="s">
        <v>98</v>
      </c>
      <c r="J6" s="52">
        <v>72</v>
      </c>
      <c r="K6" s="52">
        <f t="shared" si="1"/>
        <v>50</v>
      </c>
      <c r="L6" s="44">
        <v>1</v>
      </c>
      <c r="M6" s="49">
        <v>37.75</v>
      </c>
      <c r="N6" s="49">
        <v>0.76</v>
      </c>
      <c r="O6" s="49">
        <v>22.5</v>
      </c>
      <c r="P6" s="51">
        <f t="shared" si="2"/>
        <v>0.3125</v>
      </c>
      <c r="Q6" s="53"/>
      <c r="R6" s="46"/>
      <c r="S6" s="46"/>
      <c r="T6" s="47">
        <f t="shared" ref="T6:T37" si="4">(H6+P6+(M6*N6/J6/L6)/2)*1.13+Q6*1.03+R6+S6</f>
        <v>1.18227538325556</v>
      </c>
      <c r="U6" s="49" t="s">
        <v>174</v>
      </c>
      <c r="V6" s="48">
        <f t="shared" si="3"/>
        <v>2.21182309868922</v>
      </c>
      <c r="W6" s="9"/>
      <c r="X6" s="9"/>
      <c r="Y6" s="9"/>
      <c r="Z6" s="1">
        <f>VLOOKUP(B6,[1]Sheet1!$A:$C,3,0)</f>
        <v>8518</v>
      </c>
      <c r="AA6" s="9">
        <f t="shared" ref="AA6:AA55" si="5">Z6/10</f>
        <v>851.8</v>
      </c>
    </row>
    <row r="7" s="1" customFormat="1" spans="1:27">
      <c r="A7" s="36">
        <v>3</v>
      </c>
      <c r="B7" s="49" t="s">
        <v>99</v>
      </c>
      <c r="C7" s="49" t="s">
        <v>100</v>
      </c>
      <c r="D7" s="38" t="s">
        <v>101</v>
      </c>
      <c r="E7" s="39">
        <v>0.196</v>
      </c>
      <c r="F7" s="39">
        <v>0.201</v>
      </c>
      <c r="G7" s="47">
        <v>8.1416</v>
      </c>
      <c r="H7" s="51">
        <f t="shared" si="0"/>
        <v>1.6364616</v>
      </c>
      <c r="I7" s="42" t="s">
        <v>102</v>
      </c>
      <c r="J7" s="52">
        <v>60</v>
      </c>
      <c r="K7" s="52">
        <f t="shared" si="1"/>
        <v>60</v>
      </c>
      <c r="L7" s="44">
        <v>1</v>
      </c>
      <c r="M7" s="49">
        <v>67.6</v>
      </c>
      <c r="N7" s="49">
        <v>0.76</v>
      </c>
      <c r="O7" s="49">
        <v>22.5</v>
      </c>
      <c r="P7" s="51">
        <f t="shared" si="2"/>
        <v>0.375</v>
      </c>
      <c r="Q7" s="53"/>
      <c r="R7" s="46"/>
      <c r="S7" s="46"/>
      <c r="T7" s="47">
        <f t="shared" si="4"/>
        <v>2.75674227466667</v>
      </c>
      <c r="U7" s="49" t="s">
        <v>174</v>
      </c>
      <c r="V7" s="48">
        <f t="shared" si="3"/>
        <v>1.68457498462944</v>
      </c>
      <c r="W7"/>
      <c r="X7"/>
      <c r="Y7"/>
      <c r="Z7" s="1">
        <f>VLOOKUP(B7,[1]Sheet1!$A:$C,3,0)</f>
        <v>8154</v>
      </c>
      <c r="AA7" s="9">
        <f t="shared" si="5"/>
        <v>815.4</v>
      </c>
    </row>
    <row r="8" s="1" customFormat="1" spans="1:27">
      <c r="A8" s="36">
        <v>4</v>
      </c>
      <c r="B8" s="49" t="s">
        <v>103</v>
      </c>
      <c r="C8" s="49" t="s">
        <v>104</v>
      </c>
      <c r="D8" s="38" t="s">
        <v>105</v>
      </c>
      <c r="E8" s="39">
        <v>0.022</v>
      </c>
      <c r="F8" s="39">
        <v>0.024</v>
      </c>
      <c r="G8" s="50">
        <v>9.8</v>
      </c>
      <c r="H8" s="51">
        <f t="shared" si="0"/>
        <v>0.2352</v>
      </c>
      <c r="I8" s="42" t="s">
        <v>96</v>
      </c>
      <c r="J8" s="52">
        <v>80</v>
      </c>
      <c r="K8" s="52">
        <f t="shared" si="1"/>
        <v>45</v>
      </c>
      <c r="L8" s="44">
        <v>1</v>
      </c>
      <c r="M8" s="49">
        <v>26.75</v>
      </c>
      <c r="N8" s="49">
        <v>0.76</v>
      </c>
      <c r="O8" s="49">
        <v>22.5</v>
      </c>
      <c r="P8" s="51">
        <f t="shared" si="2"/>
        <v>0.28125</v>
      </c>
      <c r="Q8" s="53"/>
      <c r="R8" s="46"/>
      <c r="S8" s="46"/>
      <c r="T8" s="47">
        <f t="shared" si="4"/>
        <v>0.727169125</v>
      </c>
      <c r="U8" s="49" t="s">
        <v>174</v>
      </c>
      <c r="V8" s="48">
        <f t="shared" si="3"/>
        <v>3.09170546343537</v>
      </c>
      <c r="W8" s="44"/>
      <c r="X8" s="44"/>
      <c r="Y8" s="9"/>
      <c r="Z8" s="1">
        <f>VLOOKUP(B8,[1]Sheet1!$A:$C,3,0)</f>
        <v>8029</v>
      </c>
      <c r="AA8" s="9">
        <f t="shared" si="5"/>
        <v>802.9</v>
      </c>
    </row>
    <row r="9" s="1" customFormat="1" spans="1:27">
      <c r="A9" s="36">
        <v>5</v>
      </c>
      <c r="B9" s="49" t="s">
        <v>10</v>
      </c>
      <c r="C9" s="49" t="s">
        <v>11</v>
      </c>
      <c r="D9" s="38" t="s">
        <v>97</v>
      </c>
      <c r="E9" s="39">
        <v>0.07</v>
      </c>
      <c r="F9" s="39">
        <v>0.07228</v>
      </c>
      <c r="G9" s="50">
        <v>8.4778</v>
      </c>
      <c r="H9" s="51">
        <f t="shared" si="0"/>
        <v>0.612775384</v>
      </c>
      <c r="I9" s="42" t="s">
        <v>98</v>
      </c>
      <c r="J9" s="52">
        <v>60</v>
      </c>
      <c r="K9" s="52">
        <f t="shared" si="1"/>
        <v>60</v>
      </c>
      <c r="L9" s="44">
        <v>1</v>
      </c>
      <c r="M9" s="49">
        <v>37.75</v>
      </c>
      <c r="N9" s="49">
        <v>0.76</v>
      </c>
      <c r="O9" s="49">
        <v>22.5</v>
      </c>
      <c r="P9" s="51">
        <f t="shared" si="2"/>
        <v>0.375</v>
      </c>
      <c r="Q9" s="53"/>
      <c r="R9" s="46"/>
      <c r="S9" s="46"/>
      <c r="T9" s="47">
        <f t="shared" si="4"/>
        <v>1.38635035058667</v>
      </c>
      <c r="U9" s="49" t="s">
        <v>174</v>
      </c>
      <c r="V9" s="48">
        <f t="shared" si="3"/>
        <v>2.26241194862793</v>
      </c>
      <c r="W9" s="9"/>
      <c r="X9" s="9"/>
      <c r="Y9" s="9"/>
      <c r="Z9" s="1">
        <f>VLOOKUP(B9,[1]Sheet1!$A:$C,3,0)</f>
        <v>7935</v>
      </c>
      <c r="AA9" s="9">
        <f t="shared" si="5"/>
        <v>793.5</v>
      </c>
    </row>
    <row r="10" s="1" customFormat="1" spans="1:27">
      <c r="A10" s="36">
        <v>6</v>
      </c>
      <c r="B10" s="49" t="s">
        <v>12</v>
      </c>
      <c r="C10" s="49" t="s">
        <v>13</v>
      </c>
      <c r="D10" s="38" t="s">
        <v>97</v>
      </c>
      <c r="E10" s="39">
        <v>0.034</v>
      </c>
      <c r="F10" s="39">
        <v>0.03564</v>
      </c>
      <c r="G10" s="50">
        <v>8.4778</v>
      </c>
      <c r="H10" s="51">
        <f t="shared" si="0"/>
        <v>0.302148792</v>
      </c>
      <c r="I10" s="42" t="s">
        <v>98</v>
      </c>
      <c r="J10" s="52">
        <v>60</v>
      </c>
      <c r="K10" s="52">
        <f t="shared" si="1"/>
        <v>60</v>
      </c>
      <c r="L10" s="44">
        <v>1</v>
      </c>
      <c r="M10" s="49">
        <v>37.75</v>
      </c>
      <c r="N10" s="49">
        <v>0.76</v>
      </c>
      <c r="O10" s="49">
        <v>22.5</v>
      </c>
      <c r="P10" s="51">
        <f t="shared" si="2"/>
        <v>0.375</v>
      </c>
      <c r="Q10" s="53"/>
      <c r="R10" s="46"/>
      <c r="S10" s="46"/>
      <c r="T10" s="47">
        <f t="shared" si="4"/>
        <v>1.03534230162667</v>
      </c>
      <c r="U10" s="49" t="s">
        <v>174</v>
      </c>
      <c r="V10" s="48">
        <f t="shared" si="3"/>
        <v>3.42659752095473</v>
      </c>
      <c r="W10" s="9"/>
      <c r="X10" s="9"/>
      <c r="Y10" s="9"/>
      <c r="Z10" s="1">
        <f>VLOOKUP(B10,[1]Sheet1!$A:$C,3,0)</f>
        <v>7836</v>
      </c>
      <c r="AA10" s="9">
        <f t="shared" si="5"/>
        <v>783.6</v>
      </c>
    </row>
    <row r="11" s="1" customFormat="1" spans="1:27">
      <c r="A11" s="36">
        <v>7</v>
      </c>
      <c r="B11" s="49" t="s">
        <v>106</v>
      </c>
      <c r="C11" s="49" t="s">
        <v>107</v>
      </c>
      <c r="D11" s="38" t="s">
        <v>95</v>
      </c>
      <c r="E11" s="39">
        <v>0.002</v>
      </c>
      <c r="F11" s="39">
        <v>0.0015</v>
      </c>
      <c r="G11" s="40">
        <v>12.39</v>
      </c>
      <c r="H11" s="51">
        <f t="shared" si="0"/>
        <v>0.018585</v>
      </c>
      <c r="I11" s="42" t="s">
        <v>96</v>
      </c>
      <c r="J11" s="52">
        <v>80</v>
      </c>
      <c r="K11" s="52">
        <f t="shared" si="1"/>
        <v>45</v>
      </c>
      <c r="L11" s="44">
        <v>4</v>
      </c>
      <c r="M11" s="49">
        <v>26.75</v>
      </c>
      <c r="N11" s="49">
        <v>0.76</v>
      </c>
      <c r="O11" s="49">
        <v>22.5</v>
      </c>
      <c r="P11" s="51">
        <f t="shared" si="2"/>
        <v>0.0703125</v>
      </c>
      <c r="Q11" s="53"/>
      <c r="R11" s="46"/>
      <c r="S11" s="46"/>
      <c r="T11" s="47">
        <f t="shared" si="4"/>
        <v>0.13634933125</v>
      </c>
      <c r="U11" s="49" t="s">
        <v>174</v>
      </c>
      <c r="V11" s="48">
        <f t="shared" si="3"/>
        <v>7.33652576002152</v>
      </c>
      <c r="W11" s="9"/>
      <c r="X11" s="9"/>
      <c r="Y11" s="9"/>
      <c r="Z11" s="1">
        <f>VLOOKUP(B11,[1]Sheet1!$A:$C,3,0)</f>
        <v>7750</v>
      </c>
      <c r="AA11" s="9">
        <f t="shared" si="5"/>
        <v>775</v>
      </c>
    </row>
    <row r="12" s="1" customFormat="1" spans="1:27">
      <c r="A12" s="36">
        <v>8</v>
      </c>
      <c r="B12" s="49" t="s">
        <v>108</v>
      </c>
      <c r="C12" s="49" t="s">
        <v>109</v>
      </c>
      <c r="D12" s="38" t="s">
        <v>110</v>
      </c>
      <c r="E12" s="39">
        <v>0.123</v>
      </c>
      <c r="F12" s="39">
        <v>0.129</v>
      </c>
      <c r="G12" s="50">
        <v>8.74</v>
      </c>
      <c r="H12" s="51">
        <f t="shared" si="0"/>
        <v>1.12746</v>
      </c>
      <c r="I12" s="42" t="s">
        <v>111</v>
      </c>
      <c r="J12" s="52">
        <v>60</v>
      </c>
      <c r="K12" s="52">
        <f t="shared" si="1"/>
        <v>60</v>
      </c>
      <c r="L12" s="44">
        <v>1</v>
      </c>
      <c r="M12" s="49">
        <v>84.5</v>
      </c>
      <c r="N12" s="49">
        <v>0.76</v>
      </c>
      <c r="O12" s="49">
        <v>22.5</v>
      </c>
      <c r="P12" s="51">
        <f t="shared" si="2"/>
        <v>0.375</v>
      </c>
      <c r="Q12" s="53"/>
      <c r="R12" s="46"/>
      <c r="S12" s="46"/>
      <c r="T12" s="47">
        <f t="shared" si="4"/>
        <v>2.30251813333333</v>
      </c>
      <c r="U12" s="49" t="s">
        <v>174</v>
      </c>
      <c r="V12" s="48">
        <f t="shared" si="3"/>
        <v>2.04221713704551</v>
      </c>
      <c r="W12" s="9"/>
      <c r="X12" s="9"/>
      <c r="Y12" s="9"/>
      <c r="Z12" s="1">
        <f>VLOOKUP(B12,[1]Sheet1!$A:$C,3,0)</f>
        <v>7735</v>
      </c>
      <c r="AA12" s="9">
        <f t="shared" si="5"/>
        <v>773.5</v>
      </c>
    </row>
    <row r="13" s="1" customFormat="1" spans="1:27">
      <c r="A13" s="36">
        <v>9</v>
      </c>
      <c r="B13" s="49" t="s">
        <v>112</v>
      </c>
      <c r="C13" s="49" t="s">
        <v>113</v>
      </c>
      <c r="D13" s="38" t="s">
        <v>114</v>
      </c>
      <c r="E13" s="39">
        <v>0.01</v>
      </c>
      <c r="F13" s="39">
        <v>0.00995</v>
      </c>
      <c r="G13" s="50">
        <v>7.4336</v>
      </c>
      <c r="H13" s="51">
        <f t="shared" si="0"/>
        <v>0.07396432</v>
      </c>
      <c r="I13" s="42" t="s">
        <v>98</v>
      </c>
      <c r="J13" s="52">
        <v>65.4545454545455</v>
      </c>
      <c r="K13" s="52">
        <f t="shared" si="1"/>
        <v>55</v>
      </c>
      <c r="L13" s="44">
        <v>1</v>
      </c>
      <c r="M13" s="49">
        <v>37.75</v>
      </c>
      <c r="N13" s="49">
        <v>0.76</v>
      </c>
      <c r="O13" s="49">
        <v>22.5</v>
      </c>
      <c r="P13" s="51">
        <f t="shared" si="2"/>
        <v>0.34375</v>
      </c>
      <c r="Q13" s="53"/>
      <c r="R13" s="46"/>
      <c r="S13" s="46"/>
      <c r="T13" s="47">
        <f t="shared" si="4"/>
        <v>0.719667667711111</v>
      </c>
      <c r="U13" s="49" t="s">
        <v>174</v>
      </c>
      <c r="V13" s="48">
        <f t="shared" si="3"/>
        <v>9.72993015701504</v>
      </c>
      <c r="W13" s="9"/>
      <c r="X13" s="9"/>
      <c r="Y13" s="9"/>
      <c r="Z13" s="1">
        <f>VLOOKUP(B13,[1]Sheet1!$A:$C,3,0)</f>
        <v>7447</v>
      </c>
      <c r="AA13" s="9">
        <f t="shared" si="5"/>
        <v>744.7</v>
      </c>
    </row>
    <row r="14" s="1" customFormat="1" spans="1:27">
      <c r="A14" s="36">
        <v>10</v>
      </c>
      <c r="B14" s="49" t="s">
        <v>14</v>
      </c>
      <c r="C14" s="49" t="s">
        <v>15</v>
      </c>
      <c r="D14" s="38" t="s">
        <v>97</v>
      </c>
      <c r="E14" s="39">
        <v>0.026</v>
      </c>
      <c r="F14" s="39">
        <v>0.02772</v>
      </c>
      <c r="G14" s="50">
        <v>8.4778</v>
      </c>
      <c r="H14" s="51">
        <f t="shared" si="0"/>
        <v>0.235004616</v>
      </c>
      <c r="I14" s="42" t="s">
        <v>98</v>
      </c>
      <c r="J14" s="52">
        <v>60</v>
      </c>
      <c r="K14" s="52">
        <f t="shared" si="1"/>
        <v>60</v>
      </c>
      <c r="L14" s="44">
        <v>1</v>
      </c>
      <c r="M14" s="49">
        <v>37.75</v>
      </c>
      <c r="N14" s="49">
        <v>0.76</v>
      </c>
      <c r="O14" s="49">
        <v>22.5</v>
      </c>
      <c r="P14" s="51">
        <f t="shared" si="2"/>
        <v>0.375</v>
      </c>
      <c r="Q14" s="53"/>
      <c r="R14" s="46"/>
      <c r="S14" s="46"/>
      <c r="T14" s="47">
        <f t="shared" si="4"/>
        <v>0.959469382746667</v>
      </c>
      <c r="U14" s="49" t="s">
        <v>174</v>
      </c>
      <c r="V14" s="48">
        <f t="shared" si="3"/>
        <v>4.08276824122751</v>
      </c>
      <c r="W14" s="9"/>
      <c r="X14" s="9"/>
      <c r="Y14" s="9"/>
      <c r="Z14" s="1">
        <f>VLOOKUP(B14,[1]Sheet1!$A:$C,3,0)</f>
        <v>7242</v>
      </c>
      <c r="AA14" s="9">
        <f t="shared" si="5"/>
        <v>724.2</v>
      </c>
    </row>
    <row r="15" s="1" customFormat="1" spans="1:27">
      <c r="A15" s="36">
        <v>11</v>
      </c>
      <c r="B15" s="49" t="s">
        <v>16</v>
      </c>
      <c r="C15" s="49" t="s">
        <v>17</v>
      </c>
      <c r="D15" s="38" t="s">
        <v>97</v>
      </c>
      <c r="E15" s="39">
        <v>0.042</v>
      </c>
      <c r="F15" s="39">
        <v>0.04356</v>
      </c>
      <c r="G15" s="50">
        <v>8.4778</v>
      </c>
      <c r="H15" s="51">
        <f t="shared" si="0"/>
        <v>0.369292968</v>
      </c>
      <c r="I15" s="42" t="s">
        <v>98</v>
      </c>
      <c r="J15" s="52">
        <v>60</v>
      </c>
      <c r="K15" s="52">
        <f t="shared" si="1"/>
        <v>60</v>
      </c>
      <c r="L15" s="44">
        <v>1</v>
      </c>
      <c r="M15" s="49">
        <v>37.75</v>
      </c>
      <c r="N15" s="49">
        <v>0.76</v>
      </c>
      <c r="O15" s="49">
        <v>22.5</v>
      </c>
      <c r="P15" s="51">
        <f t="shared" si="2"/>
        <v>0.375</v>
      </c>
      <c r="Q15" s="53"/>
      <c r="R15" s="46"/>
      <c r="S15" s="46"/>
      <c r="T15" s="47">
        <f t="shared" si="4"/>
        <v>1.11121522050667</v>
      </c>
      <c r="U15" s="49" t="s">
        <v>174</v>
      </c>
      <c r="V15" s="48">
        <f t="shared" si="3"/>
        <v>3.0090343353266</v>
      </c>
      <c r="W15" s="44"/>
      <c r="X15" s="44"/>
      <c r="Y15" s="9"/>
      <c r="Z15" s="1">
        <f>VLOOKUP(B15,[1]Sheet1!$A:$C,3,0)</f>
        <v>7158</v>
      </c>
      <c r="AA15" s="9">
        <f t="shared" si="5"/>
        <v>715.8</v>
      </c>
    </row>
    <row r="16" s="1" customFormat="1" spans="1:27">
      <c r="A16" s="36">
        <v>13</v>
      </c>
      <c r="B16" s="49" t="s">
        <v>116</v>
      </c>
      <c r="C16" s="49" t="s">
        <v>117</v>
      </c>
      <c r="D16" s="38" t="s">
        <v>101</v>
      </c>
      <c r="E16" s="39">
        <v>0.048</v>
      </c>
      <c r="F16" s="39">
        <v>0.051</v>
      </c>
      <c r="G16" s="47">
        <v>8.1416</v>
      </c>
      <c r="H16" s="51">
        <f t="shared" si="0"/>
        <v>0.4152216</v>
      </c>
      <c r="I16" s="42" t="s">
        <v>98</v>
      </c>
      <c r="J16" s="52">
        <v>72</v>
      </c>
      <c r="K16" s="52">
        <f t="shared" si="1"/>
        <v>50</v>
      </c>
      <c r="L16" s="44">
        <v>1</v>
      </c>
      <c r="M16" s="49">
        <v>37.75</v>
      </c>
      <c r="N16" s="49">
        <v>0.76</v>
      </c>
      <c r="O16" s="49">
        <v>22.5</v>
      </c>
      <c r="P16" s="51">
        <f t="shared" si="2"/>
        <v>0.3125</v>
      </c>
      <c r="Q16" s="53">
        <v>1.05</v>
      </c>
      <c r="R16" s="46"/>
      <c r="S16" s="46"/>
      <c r="T16" s="47">
        <f t="shared" si="4"/>
        <v>2.12896221355556</v>
      </c>
      <c r="U16" s="49" t="s">
        <v>174</v>
      </c>
      <c r="V16" s="48">
        <f t="shared" si="3"/>
        <v>5.12729158009977</v>
      </c>
      <c r="W16" s="9"/>
      <c r="X16" s="9"/>
      <c r="Y16" s="9"/>
      <c r="Z16" s="1">
        <f>VLOOKUP(B16,[1]Sheet1!$A:$C,3,0)</f>
        <v>6495</v>
      </c>
      <c r="AA16" s="9">
        <f t="shared" si="5"/>
        <v>649.5</v>
      </c>
    </row>
    <row r="17" s="1" customFormat="1" spans="1:27">
      <c r="A17" s="36">
        <v>14</v>
      </c>
      <c r="B17" s="49" t="s">
        <v>118</v>
      </c>
      <c r="C17" s="49" t="s">
        <v>119</v>
      </c>
      <c r="D17" s="38" t="s">
        <v>101</v>
      </c>
      <c r="E17" s="39">
        <v>0.05</v>
      </c>
      <c r="F17" s="39">
        <v>0.053</v>
      </c>
      <c r="G17" s="50">
        <v>7.96</v>
      </c>
      <c r="H17" s="51">
        <f t="shared" si="0"/>
        <v>0.42188</v>
      </c>
      <c r="I17" s="42" t="s">
        <v>96</v>
      </c>
      <c r="J17" s="52">
        <v>72</v>
      </c>
      <c r="K17" s="52">
        <f t="shared" si="1"/>
        <v>50</v>
      </c>
      <c r="L17" s="44">
        <v>1</v>
      </c>
      <c r="M17" s="49">
        <v>26.75</v>
      </c>
      <c r="N17" s="49">
        <v>0.76</v>
      </c>
      <c r="O17" s="49">
        <v>22.5</v>
      </c>
      <c r="P17" s="51">
        <f t="shared" si="2"/>
        <v>0.3125</v>
      </c>
      <c r="Q17" s="53"/>
      <c r="R17" s="46"/>
      <c r="S17" s="46"/>
      <c r="T17" s="47">
        <f t="shared" si="4"/>
        <v>0.989383427777778</v>
      </c>
      <c r="U17" s="49" t="s">
        <v>174</v>
      </c>
      <c r="V17" s="48">
        <f t="shared" si="3"/>
        <v>2.34517736744519</v>
      </c>
      <c r="W17" s="37"/>
      <c r="X17" s="37"/>
      <c r="Y17"/>
      <c r="Z17" s="1">
        <f>VLOOKUP(B17,[1]Sheet1!$A:$C,3,0)</f>
        <v>5629</v>
      </c>
      <c r="AA17" s="9">
        <f t="shared" si="5"/>
        <v>562.9</v>
      </c>
    </row>
    <row r="18" spans="1:27">
      <c r="A18" s="36">
        <v>15</v>
      </c>
      <c r="B18" s="37" t="s">
        <v>120</v>
      </c>
      <c r="C18" s="37" t="s">
        <v>121</v>
      </c>
      <c r="D18" s="38" t="s">
        <v>110</v>
      </c>
      <c r="E18" s="39">
        <v>0.08</v>
      </c>
      <c r="F18" s="39">
        <v>0.085</v>
      </c>
      <c r="G18" s="50">
        <v>8.74</v>
      </c>
      <c r="H18" s="41">
        <f t="shared" si="0"/>
        <v>0.7429</v>
      </c>
      <c r="I18" s="42" t="s">
        <v>122</v>
      </c>
      <c r="J18" s="43">
        <v>72</v>
      </c>
      <c r="K18" s="43">
        <f t="shared" si="1"/>
        <v>50</v>
      </c>
      <c r="L18" s="44">
        <v>1</v>
      </c>
      <c r="M18" s="37">
        <v>75.9</v>
      </c>
      <c r="N18" s="37">
        <v>0.76</v>
      </c>
      <c r="O18" s="37">
        <v>22.5</v>
      </c>
      <c r="P18" s="41">
        <f t="shared" si="2"/>
        <v>0.3125</v>
      </c>
      <c r="Q18" s="45"/>
      <c r="R18" s="46"/>
      <c r="S18" s="46"/>
      <c r="T18" s="47">
        <f t="shared" si="4"/>
        <v>1.64526116666667</v>
      </c>
      <c r="U18" s="37" t="s">
        <v>174</v>
      </c>
      <c r="V18" s="48">
        <f t="shared" si="3"/>
        <v>2.2146468793467</v>
      </c>
      <c r="W18"/>
      <c r="X18"/>
      <c r="Z18">
        <f>VLOOKUP(B18,[1]Sheet1!$A:$C,3,0)</f>
        <v>3898</v>
      </c>
      <c r="AA18" s="9">
        <f t="shared" si="5"/>
        <v>389.8</v>
      </c>
    </row>
    <row r="19" spans="1:27">
      <c r="A19" s="36">
        <v>16</v>
      </c>
      <c r="B19" s="37" t="s">
        <v>123</v>
      </c>
      <c r="C19" s="37" t="s">
        <v>124</v>
      </c>
      <c r="D19" s="38" t="s">
        <v>101</v>
      </c>
      <c r="E19" s="39">
        <v>0.016</v>
      </c>
      <c r="F19" s="39">
        <v>0.017</v>
      </c>
      <c r="G19" s="50">
        <v>7.96</v>
      </c>
      <c r="H19" s="41">
        <f t="shared" si="0"/>
        <v>0.13532</v>
      </c>
      <c r="I19" s="42" t="s">
        <v>96</v>
      </c>
      <c r="J19" s="43">
        <v>72</v>
      </c>
      <c r="K19" s="43">
        <f t="shared" si="1"/>
        <v>50</v>
      </c>
      <c r="L19" s="44">
        <v>2</v>
      </c>
      <c r="M19" s="37">
        <v>26.75</v>
      </c>
      <c r="N19" s="37">
        <v>0.76</v>
      </c>
      <c r="O19" s="37">
        <v>22.5</v>
      </c>
      <c r="P19" s="41">
        <f t="shared" si="2"/>
        <v>0.15625</v>
      </c>
      <c r="Q19" s="45"/>
      <c r="R19" s="46"/>
      <c r="S19" s="46"/>
      <c r="T19" s="47">
        <f t="shared" si="4"/>
        <v>0.409241113888889</v>
      </c>
      <c r="U19" s="37" t="s">
        <v>174</v>
      </c>
      <c r="V19" s="48">
        <f t="shared" si="3"/>
        <v>3.02424707278221</v>
      </c>
      <c r="W19"/>
      <c r="X19"/>
      <c r="Z19">
        <f>VLOOKUP(B19,[1]Sheet1!$A:$C,3,0)</f>
        <v>3520</v>
      </c>
      <c r="AA19" s="9">
        <f t="shared" si="5"/>
        <v>352</v>
      </c>
    </row>
    <row r="20" spans="1:27">
      <c r="A20" s="36">
        <v>17</v>
      </c>
      <c r="B20" s="37" t="s">
        <v>18</v>
      </c>
      <c r="C20" s="37" t="s">
        <v>19</v>
      </c>
      <c r="D20" s="38" t="s">
        <v>97</v>
      </c>
      <c r="E20" s="39">
        <v>0.26</v>
      </c>
      <c r="F20" s="39">
        <v>0.26535</v>
      </c>
      <c r="G20" s="50">
        <v>8.4778</v>
      </c>
      <c r="H20" s="41">
        <f t="shared" si="0"/>
        <v>2.24958423</v>
      </c>
      <c r="I20" s="42" t="s">
        <v>98</v>
      </c>
      <c r="J20" s="43">
        <v>65.4545454545455</v>
      </c>
      <c r="K20" s="43">
        <f t="shared" si="1"/>
        <v>55</v>
      </c>
      <c r="L20" s="44">
        <v>1</v>
      </c>
      <c r="M20" s="37">
        <v>37.75</v>
      </c>
      <c r="N20" s="37">
        <v>0.76</v>
      </c>
      <c r="O20" s="37">
        <v>22.5</v>
      </c>
      <c r="P20" s="41">
        <f t="shared" si="2"/>
        <v>0.34375</v>
      </c>
      <c r="Q20" s="45"/>
      <c r="R20" s="46"/>
      <c r="S20" s="46"/>
      <c r="T20" s="47">
        <f t="shared" si="4"/>
        <v>3.17811816601111</v>
      </c>
      <c r="U20" s="37" t="s">
        <v>174</v>
      </c>
      <c r="V20" s="48">
        <f t="shared" si="3"/>
        <v>1.41275802151721</v>
      </c>
      <c r="W20"/>
      <c r="X20"/>
      <c r="Z20">
        <f>VLOOKUP(B20,[1]Sheet1!$A:$C,3,0)</f>
        <v>3428</v>
      </c>
      <c r="AA20" s="9">
        <f t="shared" si="5"/>
        <v>342.8</v>
      </c>
    </row>
    <row r="21" spans="1:27">
      <c r="A21" s="36">
        <v>18</v>
      </c>
      <c r="B21" s="37" t="s">
        <v>20</v>
      </c>
      <c r="C21" s="37" t="s">
        <v>21</v>
      </c>
      <c r="D21" s="38" t="s">
        <v>97</v>
      </c>
      <c r="E21" s="39">
        <v>0.145</v>
      </c>
      <c r="F21" s="39">
        <v>0.1495</v>
      </c>
      <c r="G21" s="50">
        <v>8.4778</v>
      </c>
      <c r="H21" s="41">
        <f t="shared" si="0"/>
        <v>1.2674311</v>
      </c>
      <c r="I21" s="42" t="s">
        <v>98</v>
      </c>
      <c r="J21" s="43">
        <v>72</v>
      </c>
      <c r="K21" s="43">
        <f t="shared" si="1"/>
        <v>50</v>
      </c>
      <c r="L21" s="44">
        <v>1</v>
      </c>
      <c r="M21" s="37">
        <v>37.75</v>
      </c>
      <c r="N21" s="37">
        <v>0.76</v>
      </c>
      <c r="O21" s="37">
        <v>22.5</v>
      </c>
      <c r="P21" s="41">
        <f t="shared" si="2"/>
        <v>0.3125</v>
      </c>
      <c r="Q21" s="45"/>
      <c r="R21" s="46"/>
      <c r="S21" s="46"/>
      <c r="T21" s="47">
        <f t="shared" si="4"/>
        <v>2.01045894855556</v>
      </c>
      <c r="U21" s="37" t="s">
        <v>174</v>
      </c>
      <c r="V21" s="48">
        <f t="shared" si="3"/>
        <v>1.58624713292545</v>
      </c>
      <c r="W21"/>
      <c r="X21"/>
      <c r="Z21">
        <f>VLOOKUP(B21,[1]Sheet1!$A:$C,3,0)</f>
        <v>3387</v>
      </c>
      <c r="AA21" s="9">
        <f t="shared" si="5"/>
        <v>338.7</v>
      </c>
    </row>
    <row r="22" spans="1:27">
      <c r="A22" s="36">
        <v>19</v>
      </c>
      <c r="B22" s="37" t="s">
        <v>125</v>
      </c>
      <c r="C22" s="37" t="s">
        <v>126</v>
      </c>
      <c r="D22" s="38" t="s">
        <v>101</v>
      </c>
      <c r="E22" s="39">
        <v>0.198</v>
      </c>
      <c r="F22" s="39">
        <v>0.205</v>
      </c>
      <c r="G22" s="50">
        <v>7.96</v>
      </c>
      <c r="H22" s="41">
        <f t="shared" si="0"/>
        <v>1.6318</v>
      </c>
      <c r="I22" s="42" t="s">
        <v>102</v>
      </c>
      <c r="J22" s="43">
        <v>55.3846153846154</v>
      </c>
      <c r="K22" s="43">
        <f t="shared" si="1"/>
        <v>65</v>
      </c>
      <c r="L22" s="44">
        <v>1</v>
      </c>
      <c r="M22" s="37">
        <v>67.6</v>
      </c>
      <c r="N22" s="37">
        <v>0.76</v>
      </c>
      <c r="O22" s="37">
        <v>22.5</v>
      </c>
      <c r="P22" s="41">
        <f t="shared" si="2"/>
        <v>0.40625</v>
      </c>
      <c r="Q22" s="45">
        <f>5.487+0.6208</f>
        <v>6.1078</v>
      </c>
      <c r="R22" s="46"/>
      <c r="S22" s="46"/>
      <c r="T22" s="47">
        <f t="shared" si="4"/>
        <v>9.11813705555556</v>
      </c>
      <c r="U22" s="37" t="s">
        <v>174</v>
      </c>
      <c r="V22" s="48">
        <f t="shared" si="3"/>
        <v>5.58777856082581</v>
      </c>
      <c r="W22"/>
      <c r="X22"/>
      <c r="Z22">
        <f>VLOOKUP(B22,[1]Sheet1!$A:$C,3,0)</f>
        <v>3345</v>
      </c>
      <c r="AA22" s="9">
        <f t="shared" si="5"/>
        <v>334.5</v>
      </c>
    </row>
    <row r="23" spans="1:27">
      <c r="A23" s="36">
        <v>20</v>
      </c>
      <c r="B23" s="37" t="s">
        <v>22</v>
      </c>
      <c r="C23" s="37" t="s">
        <v>23</v>
      </c>
      <c r="D23" s="38" t="s">
        <v>97</v>
      </c>
      <c r="E23" s="39">
        <v>0.78</v>
      </c>
      <c r="F23" s="39">
        <v>0.78614</v>
      </c>
      <c r="G23" s="50">
        <v>8.4778</v>
      </c>
      <c r="H23" s="41">
        <f t="shared" si="0"/>
        <v>6.664737692</v>
      </c>
      <c r="I23" s="42" t="s">
        <v>127</v>
      </c>
      <c r="J23" s="43">
        <v>37.8947368421053</v>
      </c>
      <c r="K23" s="43">
        <f t="shared" si="1"/>
        <v>94.9999999999999</v>
      </c>
      <c r="L23" s="44">
        <v>1</v>
      </c>
      <c r="M23" s="37">
        <v>105.85</v>
      </c>
      <c r="N23" s="37">
        <v>0.76</v>
      </c>
      <c r="O23" s="37">
        <v>22.5</v>
      </c>
      <c r="P23" s="41">
        <f t="shared" si="2"/>
        <v>0.593749999999999</v>
      </c>
      <c r="Q23" s="45">
        <f>0.4444*2</f>
        <v>0.8888</v>
      </c>
      <c r="R23" s="46"/>
      <c r="S23" s="46"/>
      <c r="T23" s="47">
        <f t="shared" si="4"/>
        <v>10.3169826058489</v>
      </c>
      <c r="U23" s="37" t="s">
        <v>174</v>
      </c>
      <c r="V23" s="48">
        <f t="shared" si="3"/>
        <v>1.54799529743426</v>
      </c>
      <c r="W23" s="54" t="s">
        <v>175</v>
      </c>
      <c r="X23" s="54" t="s">
        <v>176</v>
      </c>
      <c r="Z23">
        <f>VLOOKUP(B23,[1]Sheet1!$A:$C,3,0)</f>
        <v>3322</v>
      </c>
      <c r="AA23" s="9">
        <f t="shared" si="5"/>
        <v>332.2</v>
      </c>
    </row>
    <row r="24" spans="1:27">
      <c r="A24" s="36">
        <v>21</v>
      </c>
      <c r="B24" s="37" t="s">
        <v>24</v>
      </c>
      <c r="C24" s="37" t="s">
        <v>25</v>
      </c>
      <c r="D24" s="38" t="s">
        <v>97</v>
      </c>
      <c r="E24" s="39">
        <v>0.188</v>
      </c>
      <c r="F24" s="39">
        <v>0.19802</v>
      </c>
      <c r="G24" s="50">
        <v>8.4778</v>
      </c>
      <c r="H24" s="41">
        <f t="shared" si="0"/>
        <v>1.678773956</v>
      </c>
      <c r="I24" s="42" t="s">
        <v>128</v>
      </c>
      <c r="J24" s="43">
        <v>55.3846153846154</v>
      </c>
      <c r="K24" s="43">
        <f t="shared" si="1"/>
        <v>65</v>
      </c>
      <c r="L24" s="44">
        <v>1</v>
      </c>
      <c r="M24" s="37">
        <v>52.05</v>
      </c>
      <c r="N24" s="37">
        <v>0.76</v>
      </c>
      <c r="O24" s="37">
        <v>22.5</v>
      </c>
      <c r="P24" s="41">
        <f t="shared" si="2"/>
        <v>0.40625</v>
      </c>
      <c r="Q24" s="45"/>
      <c r="R24" s="46"/>
      <c r="S24" s="46"/>
      <c r="T24" s="47">
        <f t="shared" si="4"/>
        <v>2.75962361194667</v>
      </c>
      <c r="U24" s="37" t="s">
        <v>174</v>
      </c>
      <c r="V24" s="48">
        <f t="shared" si="3"/>
        <v>1.64383275192212</v>
      </c>
      <c r="W24"/>
      <c r="X24"/>
      <c r="Z24">
        <f>VLOOKUP(B24,[1]Sheet1!$A:$C,3,0)</f>
        <v>2901</v>
      </c>
      <c r="AA24" s="9">
        <f t="shared" si="5"/>
        <v>290.1</v>
      </c>
    </row>
    <row r="25" spans="1:27">
      <c r="A25" s="36">
        <v>22</v>
      </c>
      <c r="B25" s="37" t="s">
        <v>26</v>
      </c>
      <c r="C25" s="37" t="s">
        <v>27</v>
      </c>
      <c r="D25" s="38" t="s">
        <v>97</v>
      </c>
      <c r="E25" s="39">
        <v>0.062</v>
      </c>
      <c r="F25" s="39">
        <v>0.06436</v>
      </c>
      <c r="G25" s="50">
        <v>8.4778</v>
      </c>
      <c r="H25" s="41">
        <f t="shared" si="0"/>
        <v>0.545631208</v>
      </c>
      <c r="I25" s="42" t="s">
        <v>98</v>
      </c>
      <c r="J25" s="43">
        <v>72</v>
      </c>
      <c r="K25" s="43">
        <f t="shared" si="1"/>
        <v>50</v>
      </c>
      <c r="L25" s="44">
        <v>2</v>
      </c>
      <c r="M25" s="37">
        <v>37.75</v>
      </c>
      <c r="N25" s="37">
        <v>0.76</v>
      </c>
      <c r="O25" s="37">
        <v>22.5</v>
      </c>
      <c r="P25" s="41">
        <f t="shared" si="2"/>
        <v>0.15625</v>
      </c>
      <c r="Q25" s="45"/>
      <c r="R25" s="46"/>
      <c r="S25" s="46"/>
      <c r="T25" s="47">
        <f t="shared" si="4"/>
        <v>0.905694167817778</v>
      </c>
      <c r="U25" s="37" t="s">
        <v>174</v>
      </c>
      <c r="V25" s="48">
        <f t="shared" si="3"/>
        <v>1.65990169649126</v>
      </c>
      <c r="W25"/>
      <c r="X25"/>
      <c r="Z25">
        <f>VLOOKUP(B25,[1]Sheet1!$A:$C,3,0)</f>
        <v>2369</v>
      </c>
      <c r="AA25" s="9">
        <f t="shared" si="5"/>
        <v>236.9</v>
      </c>
    </row>
    <row r="26" spans="1:27">
      <c r="A26" s="36">
        <v>23</v>
      </c>
      <c r="B26" s="37" t="s">
        <v>129</v>
      </c>
      <c r="C26" s="37" t="s">
        <v>130</v>
      </c>
      <c r="D26" s="38" t="s">
        <v>101</v>
      </c>
      <c r="E26" s="39">
        <v>0.18</v>
      </c>
      <c r="F26" s="39">
        <v>0.184</v>
      </c>
      <c r="G26" s="47">
        <v>8.1416</v>
      </c>
      <c r="H26" s="41">
        <f t="shared" si="0"/>
        <v>1.4980544</v>
      </c>
      <c r="I26" s="42" t="s">
        <v>102</v>
      </c>
      <c r="J26" s="43">
        <v>55.3846153846154</v>
      </c>
      <c r="K26" s="43">
        <f t="shared" si="1"/>
        <v>65</v>
      </c>
      <c r="L26" s="44">
        <v>1</v>
      </c>
      <c r="M26" s="37">
        <v>67.6</v>
      </c>
      <c r="N26" s="37">
        <v>0.76</v>
      </c>
      <c r="O26" s="37">
        <v>22.5</v>
      </c>
      <c r="P26" s="41">
        <f t="shared" si="2"/>
        <v>0.40625</v>
      </c>
      <c r="Q26" s="45">
        <f>0.27919+6.46</f>
        <v>6.73919</v>
      </c>
      <c r="R26" s="46"/>
      <c r="S26" s="46"/>
      <c r="T26" s="47">
        <f t="shared" si="4"/>
        <v>9.61733622755555</v>
      </c>
      <c r="U26" s="37" t="s">
        <v>174</v>
      </c>
      <c r="V26" s="48">
        <f t="shared" si="3"/>
        <v>6.41988450323003</v>
      </c>
      <c r="W26"/>
      <c r="X26"/>
      <c r="Z26">
        <f>VLOOKUP(B26,[1]Sheet1!$A:$C,3,0)</f>
        <v>1783</v>
      </c>
      <c r="AA26" s="9">
        <f t="shared" si="5"/>
        <v>178.3</v>
      </c>
    </row>
    <row r="27" spans="1:27">
      <c r="A27" s="36">
        <v>24</v>
      </c>
      <c r="B27" s="37" t="s">
        <v>131</v>
      </c>
      <c r="C27" s="37" t="s">
        <v>132</v>
      </c>
      <c r="D27" s="38" t="s">
        <v>114</v>
      </c>
      <c r="E27" s="39">
        <v>0.035</v>
      </c>
      <c r="F27" s="39">
        <v>0.03712</v>
      </c>
      <c r="G27" s="50">
        <v>7.4336</v>
      </c>
      <c r="H27" s="41">
        <f t="shared" si="0"/>
        <v>0.275935232</v>
      </c>
      <c r="I27" s="42" t="s">
        <v>96</v>
      </c>
      <c r="J27" s="43">
        <v>72</v>
      </c>
      <c r="K27" s="43">
        <f t="shared" si="1"/>
        <v>50</v>
      </c>
      <c r="L27" s="44">
        <v>1</v>
      </c>
      <c r="M27" s="37">
        <v>26.75</v>
      </c>
      <c r="N27" s="37">
        <v>0.76</v>
      </c>
      <c r="O27" s="37">
        <v>22.5</v>
      </c>
      <c r="P27" s="41">
        <f t="shared" si="2"/>
        <v>0.3125</v>
      </c>
      <c r="Q27" s="45"/>
      <c r="R27" s="46"/>
      <c r="S27" s="46"/>
      <c r="T27" s="47">
        <f t="shared" si="4"/>
        <v>0.824465839937778</v>
      </c>
      <c r="U27" s="37" t="s">
        <v>174</v>
      </c>
      <c r="V27" s="48">
        <f t="shared" si="3"/>
        <v>2.98789623188741</v>
      </c>
      <c r="W27"/>
      <c r="X27"/>
      <c r="Z27">
        <f>VLOOKUP(B27,[1]Sheet1!$A:$C,3,0)</f>
        <v>1665</v>
      </c>
      <c r="AA27" s="9">
        <f t="shared" si="5"/>
        <v>166.5</v>
      </c>
    </row>
    <row r="28" spans="1:27">
      <c r="A28" s="36">
        <v>25</v>
      </c>
      <c r="B28" s="37" t="s">
        <v>133</v>
      </c>
      <c r="C28" s="37" t="s">
        <v>134</v>
      </c>
      <c r="D28" s="38" t="s">
        <v>101</v>
      </c>
      <c r="E28" s="39">
        <v>0.017</v>
      </c>
      <c r="F28" s="39">
        <v>0.018</v>
      </c>
      <c r="G28" s="47">
        <v>8.1416</v>
      </c>
      <c r="H28" s="41">
        <f t="shared" si="0"/>
        <v>0.1465488</v>
      </c>
      <c r="I28" s="42" t="s">
        <v>96</v>
      </c>
      <c r="J28" s="43">
        <v>72</v>
      </c>
      <c r="K28" s="43">
        <f t="shared" si="1"/>
        <v>50</v>
      </c>
      <c r="L28" s="44">
        <v>1</v>
      </c>
      <c r="M28" s="37">
        <v>26.75</v>
      </c>
      <c r="N28" s="37">
        <v>0.76</v>
      </c>
      <c r="O28" s="37">
        <v>22.5</v>
      </c>
      <c r="P28" s="41">
        <f t="shared" si="2"/>
        <v>0.3125</v>
      </c>
      <c r="Q28" s="45"/>
      <c r="R28" s="46"/>
      <c r="S28" s="46"/>
      <c r="T28" s="47">
        <f t="shared" si="4"/>
        <v>0.678259171777778</v>
      </c>
      <c r="U28" s="37" t="s">
        <v>174</v>
      </c>
      <c r="V28" s="48">
        <f t="shared" si="3"/>
        <v>4.62821375390162</v>
      </c>
      <c r="W28"/>
      <c r="X28"/>
      <c r="Z28">
        <f>VLOOKUP(B28,[1]Sheet1!$A:$C,3,0)</f>
        <v>1470</v>
      </c>
      <c r="AA28" s="9">
        <f t="shared" si="5"/>
        <v>147</v>
      </c>
    </row>
    <row r="29" spans="1:27">
      <c r="A29" s="36">
        <v>26</v>
      </c>
      <c r="B29" s="37" t="s">
        <v>135</v>
      </c>
      <c r="C29" s="37" t="s">
        <v>136</v>
      </c>
      <c r="D29" s="38" t="s">
        <v>101</v>
      </c>
      <c r="E29" s="39">
        <v>0.26</v>
      </c>
      <c r="F29" s="39">
        <v>0.264</v>
      </c>
      <c r="G29" s="47">
        <v>8.1416</v>
      </c>
      <c r="H29" s="41">
        <f t="shared" si="0"/>
        <v>2.1493824</v>
      </c>
      <c r="I29" s="42" t="s">
        <v>102</v>
      </c>
      <c r="J29" s="43">
        <v>55.3846153846154</v>
      </c>
      <c r="K29" s="43">
        <f t="shared" si="1"/>
        <v>65</v>
      </c>
      <c r="L29" s="44">
        <v>1</v>
      </c>
      <c r="M29" s="37">
        <v>67.6</v>
      </c>
      <c r="N29" s="37">
        <v>0.76</v>
      </c>
      <c r="O29" s="37">
        <v>22.5</v>
      </c>
      <c r="P29" s="41">
        <f t="shared" si="2"/>
        <v>0.40625</v>
      </c>
      <c r="Q29" s="45">
        <f>0.27919+6.63</f>
        <v>6.90919</v>
      </c>
      <c r="R29" s="46"/>
      <c r="S29" s="46"/>
      <c r="T29" s="47">
        <f t="shared" si="4"/>
        <v>10.5284368675556</v>
      </c>
      <c r="U29" s="37" t="s">
        <v>174</v>
      </c>
      <c r="V29" s="48">
        <f t="shared" si="3"/>
        <v>4.89835446105614</v>
      </c>
      <c r="W29"/>
      <c r="X29"/>
      <c r="Z29">
        <f>VLOOKUP(B29,[1]Sheet1!$A:$C,3,0)</f>
        <v>1389</v>
      </c>
      <c r="AA29" s="9">
        <f t="shared" si="5"/>
        <v>138.9</v>
      </c>
    </row>
    <row r="30" spans="1:27">
      <c r="A30" s="36">
        <v>27</v>
      </c>
      <c r="B30" s="37" t="s">
        <v>137</v>
      </c>
      <c r="C30" s="37" t="s">
        <v>138</v>
      </c>
      <c r="D30" s="38" t="s">
        <v>114</v>
      </c>
      <c r="E30" s="39">
        <v>0.031</v>
      </c>
      <c r="F30" s="39">
        <v>0.03267</v>
      </c>
      <c r="G30" s="50">
        <v>7.4336</v>
      </c>
      <c r="H30" s="41">
        <f t="shared" si="0"/>
        <v>0.242855712</v>
      </c>
      <c r="I30" s="42" t="s">
        <v>102</v>
      </c>
      <c r="J30" s="43">
        <v>72</v>
      </c>
      <c r="K30" s="43">
        <f t="shared" si="1"/>
        <v>50</v>
      </c>
      <c r="L30" s="44">
        <v>2</v>
      </c>
      <c r="M30" s="37">
        <v>67.6</v>
      </c>
      <c r="N30" s="37">
        <v>0.76</v>
      </c>
      <c r="O30" s="37">
        <v>22.5</v>
      </c>
      <c r="P30" s="41">
        <f t="shared" si="2"/>
        <v>0.15625</v>
      </c>
      <c r="Q30" s="45">
        <f>0.2902+2.45</f>
        <v>2.7402</v>
      </c>
      <c r="R30" s="46"/>
      <c r="S30" s="46"/>
      <c r="T30" s="47">
        <f t="shared" si="4"/>
        <v>3.47497489900444</v>
      </c>
      <c r="U30" s="37" t="s">
        <v>174</v>
      </c>
      <c r="V30" s="48">
        <f t="shared" si="3"/>
        <v>14.3088044764804</v>
      </c>
      <c r="W30"/>
      <c r="X30"/>
      <c r="Z30">
        <f>VLOOKUP(B30,[1]Sheet1!$A:$C,3,0)</f>
        <v>1380</v>
      </c>
      <c r="AA30" s="9">
        <f t="shared" si="5"/>
        <v>138</v>
      </c>
    </row>
    <row r="31" spans="1:27">
      <c r="A31" s="36">
        <v>28</v>
      </c>
      <c r="B31" s="37" t="s">
        <v>139</v>
      </c>
      <c r="C31" s="37" t="s">
        <v>140</v>
      </c>
      <c r="D31" s="38" t="s">
        <v>114</v>
      </c>
      <c r="E31" s="39">
        <v>0.031</v>
      </c>
      <c r="F31" s="39">
        <v>0.03267</v>
      </c>
      <c r="G31" s="50">
        <v>7.4336</v>
      </c>
      <c r="H31" s="41">
        <f t="shared" si="0"/>
        <v>0.242855712</v>
      </c>
      <c r="I31" s="42" t="s">
        <v>102</v>
      </c>
      <c r="J31" s="43">
        <v>72</v>
      </c>
      <c r="K31" s="43">
        <f t="shared" si="1"/>
        <v>50</v>
      </c>
      <c r="L31" s="44">
        <v>2</v>
      </c>
      <c r="M31" s="37">
        <v>67.6</v>
      </c>
      <c r="N31" s="37">
        <v>0.76</v>
      </c>
      <c r="O31" s="37">
        <v>22.5</v>
      </c>
      <c r="P31" s="41">
        <f t="shared" si="2"/>
        <v>0.15625</v>
      </c>
      <c r="Q31" s="45">
        <f>0.2902+2.45</f>
        <v>2.7402</v>
      </c>
      <c r="R31" s="46"/>
      <c r="S31" s="46"/>
      <c r="T31" s="47">
        <f t="shared" si="4"/>
        <v>3.47497489900444</v>
      </c>
      <c r="U31" s="37" t="s">
        <v>174</v>
      </c>
      <c r="V31" s="48">
        <f t="shared" si="3"/>
        <v>14.3088044764804</v>
      </c>
      <c r="W31"/>
      <c r="X31"/>
      <c r="Z31">
        <f>VLOOKUP(B31,[1]Sheet1!$A:$C,3,0)</f>
        <v>1380</v>
      </c>
      <c r="AA31" s="9">
        <f t="shared" si="5"/>
        <v>138</v>
      </c>
    </row>
    <row r="32" spans="1:27">
      <c r="A32" s="36">
        <v>29</v>
      </c>
      <c r="B32" s="37" t="s">
        <v>28</v>
      </c>
      <c r="C32" s="37" t="s">
        <v>29</v>
      </c>
      <c r="D32" s="38" t="s">
        <v>97</v>
      </c>
      <c r="E32" s="39">
        <v>0.444</v>
      </c>
      <c r="F32" s="39">
        <v>0.44851</v>
      </c>
      <c r="G32" s="50">
        <v>8.4778</v>
      </c>
      <c r="H32" s="41">
        <f t="shared" si="0"/>
        <v>3.802378078</v>
      </c>
      <c r="I32" s="42" t="s">
        <v>141</v>
      </c>
      <c r="J32" s="43">
        <v>42.3529411764706</v>
      </c>
      <c r="K32" s="43">
        <f t="shared" si="1"/>
        <v>85</v>
      </c>
      <c r="L32" s="44">
        <v>1</v>
      </c>
      <c r="M32" s="37">
        <v>71.7</v>
      </c>
      <c r="N32" s="37">
        <v>0.76</v>
      </c>
      <c r="O32" s="37">
        <v>22.5</v>
      </c>
      <c r="P32" s="41">
        <f t="shared" si="2"/>
        <v>0.53125</v>
      </c>
      <c r="Q32" s="45"/>
      <c r="R32" s="46"/>
      <c r="S32" s="46"/>
      <c r="T32" s="47">
        <f t="shared" si="4"/>
        <v>5.62393814480667</v>
      </c>
      <c r="U32" s="37" t="s">
        <v>174</v>
      </c>
      <c r="V32" s="48">
        <f t="shared" si="3"/>
        <v>1.47905811295987</v>
      </c>
      <c r="W32"/>
      <c r="X32"/>
      <c r="Z32">
        <f>VLOOKUP(B32,[1]Sheet1!$A:$C,3,0)</f>
        <v>1344</v>
      </c>
      <c r="AA32" s="9">
        <f t="shared" si="5"/>
        <v>134.4</v>
      </c>
    </row>
    <row r="33" spans="1:27">
      <c r="A33" s="36">
        <v>30</v>
      </c>
      <c r="B33" s="37" t="s">
        <v>142</v>
      </c>
      <c r="C33" s="37" t="s">
        <v>143</v>
      </c>
      <c r="D33" s="38" t="s">
        <v>101</v>
      </c>
      <c r="E33" s="39">
        <v>0.188</v>
      </c>
      <c r="F33" s="39">
        <v>0.192</v>
      </c>
      <c r="G33" s="47">
        <v>8.1416</v>
      </c>
      <c r="H33" s="41">
        <f t="shared" si="0"/>
        <v>1.5631872</v>
      </c>
      <c r="I33" s="42" t="s">
        <v>102</v>
      </c>
      <c r="J33" s="43">
        <v>60</v>
      </c>
      <c r="K33" s="43">
        <f t="shared" si="1"/>
        <v>60</v>
      </c>
      <c r="L33" s="44">
        <v>1</v>
      </c>
      <c r="M33" s="37">
        <v>67.6</v>
      </c>
      <c r="N33" s="37">
        <v>0.76</v>
      </c>
      <c r="O33" s="37">
        <v>22.5</v>
      </c>
      <c r="P33" s="41">
        <f t="shared" si="2"/>
        <v>0.375</v>
      </c>
      <c r="Q33" s="45"/>
      <c r="R33" s="46"/>
      <c r="S33" s="46"/>
      <c r="T33" s="47">
        <f t="shared" si="4"/>
        <v>2.67394220266667</v>
      </c>
      <c r="U33" s="37" t="s">
        <v>174</v>
      </c>
      <c r="V33" s="48">
        <f t="shared" si="3"/>
        <v>1.71057068703394</v>
      </c>
      <c r="W33"/>
      <c r="X33"/>
      <c r="Z33">
        <f>VLOOKUP(B33,[1]Sheet1!$A:$C,3,0)</f>
        <v>1333</v>
      </c>
      <c r="AA33" s="9">
        <f t="shared" si="5"/>
        <v>133.3</v>
      </c>
    </row>
    <row r="34" spans="1:27">
      <c r="A34" s="36">
        <v>31</v>
      </c>
      <c r="B34" s="37" t="s">
        <v>144</v>
      </c>
      <c r="C34" s="37" t="s">
        <v>145</v>
      </c>
      <c r="D34" s="38" t="s">
        <v>101</v>
      </c>
      <c r="E34" s="39">
        <v>0.18</v>
      </c>
      <c r="F34" s="39">
        <v>0.184</v>
      </c>
      <c r="G34" s="47">
        <v>8.1416</v>
      </c>
      <c r="H34" s="41">
        <f t="shared" si="0"/>
        <v>1.4980544</v>
      </c>
      <c r="I34" s="42" t="s">
        <v>102</v>
      </c>
      <c r="J34" s="43">
        <v>55.3846153846154</v>
      </c>
      <c r="K34" s="43">
        <f t="shared" si="1"/>
        <v>65</v>
      </c>
      <c r="L34" s="44">
        <v>1</v>
      </c>
      <c r="M34" s="37">
        <v>67.6</v>
      </c>
      <c r="N34" s="37">
        <v>0.76</v>
      </c>
      <c r="O34" s="37">
        <v>22.5</v>
      </c>
      <c r="P34" s="41">
        <f t="shared" si="2"/>
        <v>0.40625</v>
      </c>
      <c r="Q34" s="45">
        <f>0.27919+4.2</f>
        <v>4.47919</v>
      </c>
      <c r="R34" s="46"/>
      <c r="S34" s="46"/>
      <c r="T34" s="47">
        <f t="shared" si="4"/>
        <v>7.28953622755556</v>
      </c>
      <c r="U34" s="37" t="s">
        <v>174</v>
      </c>
      <c r="V34" s="48">
        <f t="shared" si="3"/>
        <v>4.86600234781564</v>
      </c>
      <c r="W34"/>
      <c r="X34"/>
      <c r="Z34">
        <f>VLOOKUP(B34,[1]Sheet1!$A:$C,3,0)</f>
        <v>1302</v>
      </c>
      <c r="AA34" s="9">
        <f t="shared" si="5"/>
        <v>130.2</v>
      </c>
    </row>
    <row r="35" spans="1:27">
      <c r="A35" s="36">
        <v>32</v>
      </c>
      <c r="B35" s="37" t="s">
        <v>30</v>
      </c>
      <c r="C35" s="37" t="s">
        <v>31</v>
      </c>
      <c r="D35" s="38" t="s">
        <v>97</v>
      </c>
      <c r="E35" s="39">
        <v>0.185</v>
      </c>
      <c r="F35" s="39">
        <v>0.19109</v>
      </c>
      <c r="G35" s="50">
        <v>8.4778</v>
      </c>
      <c r="H35" s="41">
        <f t="shared" si="0"/>
        <v>1.620022802</v>
      </c>
      <c r="I35" s="42" t="s">
        <v>146</v>
      </c>
      <c r="J35" s="43">
        <v>72</v>
      </c>
      <c r="K35" s="43">
        <f t="shared" si="1"/>
        <v>50</v>
      </c>
      <c r="L35" s="44">
        <v>1</v>
      </c>
      <c r="M35" s="37">
        <v>67.9</v>
      </c>
      <c r="N35" s="37">
        <v>0.76</v>
      </c>
      <c r="O35" s="37">
        <v>22.5</v>
      </c>
      <c r="P35" s="41">
        <f t="shared" si="2"/>
        <v>0.3125</v>
      </c>
      <c r="Q35" s="45"/>
      <c r="R35" s="46"/>
      <c r="S35" s="46"/>
      <c r="T35" s="47">
        <f t="shared" si="4"/>
        <v>2.58869882181556</v>
      </c>
      <c r="U35" s="37" t="s">
        <v>174</v>
      </c>
      <c r="V35" s="48">
        <f t="shared" si="3"/>
        <v>1.59793974419352</v>
      </c>
      <c r="W35"/>
      <c r="X35"/>
      <c r="Z35">
        <f>VLOOKUP(B35,[1]Sheet1!$A:$C,3,0)</f>
        <v>1291</v>
      </c>
      <c r="AA35" s="9">
        <f t="shared" si="5"/>
        <v>129.1</v>
      </c>
    </row>
    <row r="36" spans="1:27">
      <c r="A36" s="36">
        <v>33</v>
      </c>
      <c r="B36" s="37" t="s">
        <v>32</v>
      </c>
      <c r="C36" s="37" t="s">
        <v>33</v>
      </c>
      <c r="D36" s="38" t="s">
        <v>97</v>
      </c>
      <c r="E36" s="39">
        <v>0.072</v>
      </c>
      <c r="F36" s="39">
        <v>0.075</v>
      </c>
      <c r="G36" s="50">
        <v>8.4778</v>
      </c>
      <c r="H36" s="41">
        <f t="shared" si="0"/>
        <v>0.635835</v>
      </c>
      <c r="I36" s="42" t="s">
        <v>98</v>
      </c>
      <c r="J36" s="43">
        <v>65.4545454545455</v>
      </c>
      <c r="K36" s="43">
        <f t="shared" si="1"/>
        <v>55</v>
      </c>
      <c r="L36" s="44">
        <v>2</v>
      </c>
      <c r="M36" s="37">
        <v>37.75</v>
      </c>
      <c r="N36" s="37">
        <v>0.76</v>
      </c>
      <c r="O36" s="37">
        <v>22.5</v>
      </c>
      <c r="P36" s="41">
        <f t="shared" si="2"/>
        <v>0.171875</v>
      </c>
      <c r="Q36" s="45"/>
      <c r="R36" s="46"/>
      <c r="S36" s="46"/>
      <c r="T36" s="47">
        <f t="shared" si="4"/>
        <v>1.03653754305556</v>
      </c>
      <c r="U36" s="37" t="s">
        <v>174</v>
      </c>
      <c r="V36" s="48">
        <f t="shared" si="3"/>
        <v>1.63019894006394</v>
      </c>
      <c r="W36"/>
      <c r="X36"/>
      <c r="Z36">
        <f>VLOOKUP(B36,[1]Sheet1!$A:$C,3,0)</f>
        <v>1208</v>
      </c>
      <c r="AA36" s="9">
        <f t="shared" si="5"/>
        <v>120.8</v>
      </c>
    </row>
    <row r="37" spans="1:27">
      <c r="A37" s="36">
        <v>34</v>
      </c>
      <c r="B37" s="37" t="s">
        <v>34</v>
      </c>
      <c r="C37" s="37" t="s">
        <v>35</v>
      </c>
      <c r="D37" s="38" t="s">
        <v>97</v>
      </c>
      <c r="E37" s="39">
        <v>0.072</v>
      </c>
      <c r="F37" s="39">
        <v>0.075</v>
      </c>
      <c r="G37" s="50">
        <v>8.4778</v>
      </c>
      <c r="H37" s="41">
        <f t="shared" si="0"/>
        <v>0.635835</v>
      </c>
      <c r="I37" s="42" t="s">
        <v>98</v>
      </c>
      <c r="J37" s="43">
        <v>65.4545454545455</v>
      </c>
      <c r="K37" s="43">
        <f t="shared" si="1"/>
        <v>55</v>
      </c>
      <c r="L37" s="44">
        <v>2</v>
      </c>
      <c r="M37" s="37">
        <v>37.75</v>
      </c>
      <c r="N37" s="37">
        <v>0.76</v>
      </c>
      <c r="O37" s="37">
        <v>22.5</v>
      </c>
      <c r="P37" s="41">
        <f t="shared" si="2"/>
        <v>0.171875</v>
      </c>
      <c r="Q37" s="45"/>
      <c r="R37" s="46"/>
      <c r="S37" s="46"/>
      <c r="T37" s="47">
        <f t="shared" si="4"/>
        <v>1.03653754305556</v>
      </c>
      <c r="U37" s="37" t="s">
        <v>174</v>
      </c>
      <c r="V37" s="48">
        <f t="shared" si="3"/>
        <v>1.63019894006394</v>
      </c>
      <c r="W37"/>
      <c r="X37"/>
      <c r="Z37">
        <f>VLOOKUP(B37,[1]Sheet1!$A:$C,3,0)</f>
        <v>1196</v>
      </c>
      <c r="AA37" s="9">
        <f t="shared" si="5"/>
        <v>119.6</v>
      </c>
    </row>
    <row r="38" spans="1:27">
      <c r="A38" s="36">
        <v>35</v>
      </c>
      <c r="B38" s="37" t="s">
        <v>147</v>
      </c>
      <c r="C38" s="37" t="s">
        <v>148</v>
      </c>
      <c r="D38" s="38" t="s">
        <v>105</v>
      </c>
      <c r="E38" s="39">
        <v>0.042</v>
      </c>
      <c r="F38" s="39">
        <v>0.0445</v>
      </c>
      <c r="G38" s="50">
        <v>9.8</v>
      </c>
      <c r="H38" s="41">
        <f t="shared" si="0"/>
        <v>0.4361</v>
      </c>
      <c r="I38" s="42" t="s">
        <v>96</v>
      </c>
      <c r="J38" s="43">
        <v>80</v>
      </c>
      <c r="K38" s="43">
        <f t="shared" si="1"/>
        <v>45</v>
      </c>
      <c r="L38" s="44">
        <v>1</v>
      </c>
      <c r="M38" s="37">
        <v>26.75</v>
      </c>
      <c r="N38" s="37">
        <v>0.76</v>
      </c>
      <c r="O38" s="37">
        <v>22.5</v>
      </c>
      <c r="P38" s="41">
        <f t="shared" si="2"/>
        <v>0.28125</v>
      </c>
      <c r="Q38" s="45"/>
      <c r="R38" s="46"/>
      <c r="S38" s="46"/>
      <c r="T38" s="47">
        <f t="shared" ref="T38:T58" si="6">(H38+P38+(M38*N38/J38/L38)/2)*1.13+Q38*1.03+R38+S38</f>
        <v>0.954186125</v>
      </c>
      <c r="U38" s="37" t="s">
        <v>174</v>
      </c>
      <c r="V38" s="48">
        <f t="shared" si="3"/>
        <v>2.18799845218986</v>
      </c>
      <c r="W38"/>
      <c r="X38"/>
      <c r="Z38">
        <f>VLOOKUP(B38,[1]Sheet1!$A:$C,3,0)</f>
        <v>1196</v>
      </c>
      <c r="AA38" s="9">
        <f t="shared" si="5"/>
        <v>119.6</v>
      </c>
    </row>
    <row r="39" spans="1:27">
      <c r="A39" s="36">
        <v>36</v>
      </c>
      <c r="B39" s="37" t="s">
        <v>36</v>
      </c>
      <c r="C39" s="37" t="s">
        <v>37</v>
      </c>
      <c r="D39" s="38" t="s">
        <v>97</v>
      </c>
      <c r="E39" s="39">
        <v>0.466</v>
      </c>
      <c r="F39" s="39">
        <v>0.4703</v>
      </c>
      <c r="G39" s="50">
        <v>8.4778</v>
      </c>
      <c r="H39" s="41">
        <f t="shared" si="0"/>
        <v>3.98710934</v>
      </c>
      <c r="I39" s="42" t="s">
        <v>141</v>
      </c>
      <c r="J39" s="43">
        <v>42.3529411764706</v>
      </c>
      <c r="K39" s="43">
        <f t="shared" si="1"/>
        <v>85</v>
      </c>
      <c r="L39" s="44">
        <v>1</v>
      </c>
      <c r="M39" s="37">
        <v>71.7</v>
      </c>
      <c r="N39" s="37">
        <v>0.76</v>
      </c>
      <c r="O39" s="37">
        <v>22.5</v>
      </c>
      <c r="P39" s="41">
        <f t="shared" si="2"/>
        <v>0.53125</v>
      </c>
      <c r="Q39" s="45"/>
      <c r="R39" s="46"/>
      <c r="S39" s="46"/>
      <c r="T39" s="47">
        <f t="shared" si="6"/>
        <v>5.83268447086667</v>
      </c>
      <c r="U39" s="37" t="s">
        <v>174</v>
      </c>
      <c r="V39" s="48">
        <f t="shared" si="3"/>
        <v>1.46288550764115</v>
      </c>
      <c r="W39"/>
      <c r="X39"/>
      <c r="Z39">
        <f>VLOOKUP(B39,[1]Sheet1!$A:$C,3,0)</f>
        <v>1186</v>
      </c>
      <c r="AA39" s="9">
        <f t="shared" si="5"/>
        <v>118.6</v>
      </c>
    </row>
    <row r="40" spans="1:27">
      <c r="A40" s="36">
        <v>37</v>
      </c>
      <c r="B40" s="37" t="s">
        <v>38</v>
      </c>
      <c r="C40" s="37" t="s">
        <v>39</v>
      </c>
      <c r="D40" s="38" t="s">
        <v>97</v>
      </c>
      <c r="E40" s="39">
        <v>0.06</v>
      </c>
      <c r="F40" s="39">
        <v>0.06089</v>
      </c>
      <c r="G40" s="50">
        <v>8.4778</v>
      </c>
      <c r="H40" s="41">
        <f t="shared" si="0"/>
        <v>0.516213242</v>
      </c>
      <c r="I40" s="42" t="s">
        <v>98</v>
      </c>
      <c r="J40" s="43">
        <v>65.4545454545455</v>
      </c>
      <c r="K40" s="43">
        <f t="shared" si="1"/>
        <v>55</v>
      </c>
      <c r="L40" s="44">
        <v>2</v>
      </c>
      <c r="M40" s="37">
        <v>37.75</v>
      </c>
      <c r="N40" s="37">
        <v>0.76</v>
      </c>
      <c r="O40" s="37">
        <v>22.5</v>
      </c>
      <c r="P40" s="41">
        <f t="shared" si="2"/>
        <v>0.171875</v>
      </c>
      <c r="Q40" s="45"/>
      <c r="R40" s="46"/>
      <c r="S40" s="46"/>
      <c r="T40" s="47">
        <f t="shared" si="6"/>
        <v>0.901364956515555</v>
      </c>
      <c r="U40" s="37" t="s">
        <v>174</v>
      </c>
      <c r="V40" s="48">
        <f t="shared" si="3"/>
        <v>1.74610971431755</v>
      </c>
      <c r="W40"/>
      <c r="X40"/>
      <c r="Z40">
        <f>VLOOKUP(B40,[1]Sheet1!$A:$C,3,0)</f>
        <v>1100</v>
      </c>
      <c r="AA40" s="9">
        <f t="shared" si="5"/>
        <v>110</v>
      </c>
    </row>
    <row r="41" spans="1:27">
      <c r="A41" s="36">
        <v>38</v>
      </c>
      <c r="B41" s="37" t="s">
        <v>149</v>
      </c>
      <c r="C41" s="37" t="s">
        <v>150</v>
      </c>
      <c r="D41" s="38" t="s">
        <v>101</v>
      </c>
      <c r="E41" s="39">
        <v>0.26</v>
      </c>
      <c r="F41" s="39">
        <v>0.264</v>
      </c>
      <c r="G41" s="47">
        <v>8.1416</v>
      </c>
      <c r="H41" s="41">
        <f t="shared" si="0"/>
        <v>2.1493824</v>
      </c>
      <c r="I41" s="42" t="s">
        <v>102</v>
      </c>
      <c r="J41" s="43">
        <v>55.3846153846154</v>
      </c>
      <c r="K41" s="43">
        <f t="shared" si="1"/>
        <v>65</v>
      </c>
      <c r="L41" s="44">
        <v>1</v>
      </c>
      <c r="M41" s="37">
        <v>67.6</v>
      </c>
      <c r="N41" s="37">
        <v>0.76</v>
      </c>
      <c r="O41" s="37">
        <v>22.5</v>
      </c>
      <c r="P41" s="41">
        <f t="shared" si="2"/>
        <v>0.40625</v>
      </c>
      <c r="Q41" s="45">
        <f>0.27919+3.42</f>
        <v>3.69919</v>
      </c>
      <c r="R41" s="46"/>
      <c r="S41" s="46"/>
      <c r="T41" s="47">
        <f t="shared" si="6"/>
        <v>7.22213686755556</v>
      </c>
      <c r="U41" s="37" t="s">
        <v>174</v>
      </c>
      <c r="V41" s="48">
        <f t="shared" si="3"/>
        <v>3.36009863463828</v>
      </c>
      <c r="W41"/>
      <c r="X41"/>
      <c r="Z41">
        <f>VLOOKUP(B41,[1]Sheet1!$A:$C,3,0)</f>
        <v>1047</v>
      </c>
      <c r="AA41" s="9">
        <f t="shared" si="5"/>
        <v>104.7</v>
      </c>
    </row>
    <row r="42" spans="1:27">
      <c r="A42" s="36">
        <v>39</v>
      </c>
      <c r="B42" s="37" t="s">
        <v>40</v>
      </c>
      <c r="C42" s="37" t="s">
        <v>41</v>
      </c>
      <c r="D42" s="38" t="s">
        <v>97</v>
      </c>
      <c r="E42" s="39">
        <v>0.042</v>
      </c>
      <c r="F42" s="39">
        <v>0.045</v>
      </c>
      <c r="G42" s="50">
        <v>8.4778</v>
      </c>
      <c r="H42" s="41">
        <f t="shared" si="0"/>
        <v>0.381501</v>
      </c>
      <c r="I42" s="42" t="s">
        <v>96</v>
      </c>
      <c r="J42" s="43">
        <v>72</v>
      </c>
      <c r="K42" s="43">
        <f t="shared" si="1"/>
        <v>50</v>
      </c>
      <c r="L42" s="44">
        <v>1</v>
      </c>
      <c r="M42" s="37">
        <v>26.75</v>
      </c>
      <c r="N42" s="37">
        <v>0.76</v>
      </c>
      <c r="O42" s="37">
        <v>22.5</v>
      </c>
      <c r="P42" s="41">
        <f t="shared" si="2"/>
        <v>0.3125</v>
      </c>
      <c r="Q42" s="45"/>
      <c r="R42" s="46"/>
      <c r="S42" s="46"/>
      <c r="T42" s="47">
        <f t="shared" si="6"/>
        <v>0.943755157777778</v>
      </c>
      <c r="U42" s="37" t="s">
        <v>174</v>
      </c>
      <c r="V42" s="48">
        <f t="shared" si="3"/>
        <v>2.47379471555193</v>
      </c>
      <c r="W42"/>
      <c r="X42"/>
      <c r="Z42">
        <f>VLOOKUP(B42,[1]Sheet1!$A:$C,3,0)</f>
        <v>940</v>
      </c>
      <c r="AA42" s="9">
        <f t="shared" si="5"/>
        <v>94</v>
      </c>
    </row>
    <row r="43" spans="1:27">
      <c r="A43" s="36">
        <v>40</v>
      </c>
      <c r="B43" s="37" t="s">
        <v>42</v>
      </c>
      <c r="C43" s="37" t="s">
        <v>43</v>
      </c>
      <c r="D43" s="38" t="s">
        <v>97</v>
      </c>
      <c r="E43" s="39">
        <v>0.42</v>
      </c>
      <c r="F43" s="39">
        <v>0.42871</v>
      </c>
      <c r="G43" s="50">
        <v>8.4778</v>
      </c>
      <c r="H43" s="41">
        <f t="shared" si="0"/>
        <v>3.634517638</v>
      </c>
      <c r="I43" s="42" t="s">
        <v>146</v>
      </c>
      <c r="J43" s="43">
        <v>55.3846153846154</v>
      </c>
      <c r="K43" s="43">
        <f t="shared" si="1"/>
        <v>65</v>
      </c>
      <c r="L43" s="44">
        <v>1</v>
      </c>
      <c r="M43" s="37">
        <v>67.9</v>
      </c>
      <c r="N43" s="37">
        <v>0.76</v>
      </c>
      <c r="O43" s="37">
        <v>22.5</v>
      </c>
      <c r="P43" s="41">
        <f t="shared" si="2"/>
        <v>0.40625</v>
      </c>
      <c r="Q43" s="45">
        <f>0.4444*2</f>
        <v>0.8888</v>
      </c>
      <c r="R43" s="46"/>
      <c r="S43" s="46"/>
      <c r="T43" s="47">
        <f t="shared" si="6"/>
        <v>6.00796390316222</v>
      </c>
      <c r="U43" s="37" t="s">
        <v>174</v>
      </c>
      <c r="V43" s="48">
        <f t="shared" si="3"/>
        <v>1.65302923291584</v>
      </c>
      <c r="W43" s="54" t="s">
        <v>175</v>
      </c>
      <c r="X43" s="54" t="s">
        <v>176</v>
      </c>
      <c r="Z43">
        <f>VLOOKUP(B43,[1]Sheet1!$A:$C,3,0)</f>
        <v>930</v>
      </c>
      <c r="AA43" s="9">
        <f t="shared" si="5"/>
        <v>93</v>
      </c>
    </row>
    <row r="44" spans="1:27">
      <c r="A44" s="36">
        <v>41</v>
      </c>
      <c r="B44" s="37" t="s">
        <v>44</v>
      </c>
      <c r="C44" s="37" t="s">
        <v>45</v>
      </c>
      <c r="D44" s="38" t="s">
        <v>97</v>
      </c>
      <c r="E44" s="39">
        <v>0.195</v>
      </c>
      <c r="F44" s="39">
        <v>0.20099</v>
      </c>
      <c r="G44" s="50">
        <v>8.4778</v>
      </c>
      <c r="H44" s="41">
        <f t="shared" si="0"/>
        <v>1.703953022</v>
      </c>
      <c r="I44" s="42" t="s">
        <v>128</v>
      </c>
      <c r="J44" s="43">
        <v>55.3846153846154</v>
      </c>
      <c r="K44" s="43">
        <f t="shared" si="1"/>
        <v>65</v>
      </c>
      <c r="L44" s="44">
        <v>1</v>
      </c>
      <c r="M44" s="37">
        <v>52.05</v>
      </c>
      <c r="N44" s="37">
        <v>0.76</v>
      </c>
      <c r="O44" s="37">
        <v>22.5</v>
      </c>
      <c r="P44" s="41">
        <f t="shared" si="2"/>
        <v>0.40625</v>
      </c>
      <c r="Q44" s="45">
        <f>0.4444*2</f>
        <v>0.8888</v>
      </c>
      <c r="R44" s="46"/>
      <c r="S44" s="46"/>
      <c r="T44" s="47">
        <f t="shared" si="6"/>
        <v>3.70353995652667</v>
      </c>
      <c r="U44" s="37" t="s">
        <v>174</v>
      </c>
      <c r="V44" s="48">
        <f t="shared" si="3"/>
        <v>2.17349886335462</v>
      </c>
      <c r="W44" s="54" t="s">
        <v>175</v>
      </c>
      <c r="X44" s="54" t="s">
        <v>176</v>
      </c>
      <c r="Z44">
        <f>VLOOKUP(B44,[1]Sheet1!$A:$C,3,0)</f>
        <v>921</v>
      </c>
      <c r="AA44" s="9">
        <f t="shared" si="5"/>
        <v>92.1</v>
      </c>
    </row>
    <row r="45" spans="1:27">
      <c r="A45" s="36">
        <v>42</v>
      </c>
      <c r="B45" s="37" t="s">
        <v>46</v>
      </c>
      <c r="C45" s="37" t="s">
        <v>47</v>
      </c>
      <c r="D45" s="38" t="s">
        <v>97</v>
      </c>
      <c r="E45" s="39">
        <v>0.29</v>
      </c>
      <c r="F45" s="39">
        <v>0.29505</v>
      </c>
      <c r="G45" s="50">
        <v>8.4778</v>
      </c>
      <c r="H45" s="41">
        <f t="shared" si="0"/>
        <v>2.50137489</v>
      </c>
      <c r="I45" s="42" t="s">
        <v>146</v>
      </c>
      <c r="J45" s="43">
        <v>60</v>
      </c>
      <c r="K45" s="43">
        <f t="shared" si="1"/>
        <v>60</v>
      </c>
      <c r="L45" s="44">
        <v>1</v>
      </c>
      <c r="M45" s="37">
        <v>67.9</v>
      </c>
      <c r="N45" s="37">
        <v>0.76</v>
      </c>
      <c r="O45" s="37">
        <v>22.5</v>
      </c>
      <c r="P45" s="41">
        <f t="shared" si="2"/>
        <v>0.375</v>
      </c>
      <c r="Q45" s="45"/>
      <c r="R45" s="46"/>
      <c r="S45" s="46"/>
      <c r="T45" s="47">
        <f t="shared" si="6"/>
        <v>3.73624129236667</v>
      </c>
      <c r="U45" s="37" t="s">
        <v>174</v>
      </c>
      <c r="V45" s="48">
        <f t="shared" si="3"/>
        <v>1.49367506138461</v>
      </c>
      <c r="W45"/>
      <c r="X45"/>
      <c r="Z45">
        <f>VLOOKUP(B45,[1]Sheet1!$A:$C,3,0)</f>
        <v>720</v>
      </c>
      <c r="AA45" s="9">
        <f t="shared" si="5"/>
        <v>72</v>
      </c>
    </row>
    <row r="46" spans="1:27">
      <c r="A46" s="36">
        <v>43</v>
      </c>
      <c r="B46" s="37" t="s">
        <v>151</v>
      </c>
      <c r="C46" s="37" t="s">
        <v>152</v>
      </c>
      <c r="D46" s="38" t="s">
        <v>101</v>
      </c>
      <c r="E46" s="39">
        <v>0.2</v>
      </c>
      <c r="F46" s="39">
        <v>0.205</v>
      </c>
      <c r="G46" s="50">
        <v>7.96</v>
      </c>
      <c r="H46" s="41">
        <f t="shared" si="0"/>
        <v>1.6318</v>
      </c>
      <c r="I46" s="42" t="s">
        <v>102</v>
      </c>
      <c r="J46" s="43">
        <v>55.3846153846154</v>
      </c>
      <c r="K46" s="43">
        <f t="shared" si="1"/>
        <v>65</v>
      </c>
      <c r="L46" s="44">
        <v>1</v>
      </c>
      <c r="M46" s="37">
        <v>67.6</v>
      </c>
      <c r="N46" s="37">
        <v>0.76</v>
      </c>
      <c r="O46" s="37">
        <v>22.5</v>
      </c>
      <c r="P46" s="41">
        <f t="shared" si="2"/>
        <v>0.40625</v>
      </c>
      <c r="Q46" s="45">
        <f>5.487+0.6208</f>
        <v>6.1078</v>
      </c>
      <c r="R46" s="46"/>
      <c r="S46" s="46"/>
      <c r="T46" s="47">
        <f t="shared" si="6"/>
        <v>9.11813705555556</v>
      </c>
      <c r="U46" s="37" t="s">
        <v>174</v>
      </c>
      <c r="V46" s="48">
        <f t="shared" si="3"/>
        <v>5.58777856082581</v>
      </c>
      <c r="W46"/>
      <c r="X46"/>
      <c r="Z46">
        <f>VLOOKUP(B46,[1]Sheet1!$A:$C,3,0)</f>
        <v>571</v>
      </c>
      <c r="AA46" s="9">
        <f t="shared" si="5"/>
        <v>57.1</v>
      </c>
    </row>
    <row r="47" spans="1:27">
      <c r="A47" s="36">
        <v>44</v>
      </c>
      <c r="B47" s="37" t="s">
        <v>48</v>
      </c>
      <c r="C47" s="37" t="s">
        <v>49</v>
      </c>
      <c r="D47" s="38" t="s">
        <v>97</v>
      </c>
      <c r="E47" s="39">
        <v>0.396</v>
      </c>
      <c r="F47" s="39">
        <v>0.4</v>
      </c>
      <c r="G47" s="50">
        <v>8.4778</v>
      </c>
      <c r="H47" s="41">
        <f t="shared" si="0"/>
        <v>3.39112</v>
      </c>
      <c r="I47" s="42" t="s">
        <v>128</v>
      </c>
      <c r="J47" s="43">
        <v>45</v>
      </c>
      <c r="K47" s="43">
        <f t="shared" si="1"/>
        <v>80</v>
      </c>
      <c r="L47" s="44">
        <v>1</v>
      </c>
      <c r="M47" s="37">
        <v>52.05</v>
      </c>
      <c r="N47" s="37">
        <v>0.76</v>
      </c>
      <c r="O47" s="37">
        <v>22.5</v>
      </c>
      <c r="P47" s="41">
        <f t="shared" si="2"/>
        <v>0.5</v>
      </c>
      <c r="Q47" s="45">
        <f>0.4444*2</f>
        <v>0.8888</v>
      </c>
      <c r="R47" s="46"/>
      <c r="S47" s="46"/>
      <c r="T47" s="47">
        <f t="shared" si="6"/>
        <v>5.80910226666667</v>
      </c>
      <c r="U47" s="37" t="s">
        <v>174</v>
      </c>
      <c r="V47" s="48">
        <f t="shared" si="3"/>
        <v>1.71303353071158</v>
      </c>
      <c r="W47" s="54" t="s">
        <v>175</v>
      </c>
      <c r="X47" s="54" t="s">
        <v>176</v>
      </c>
      <c r="Z47">
        <f>VLOOKUP(B47,[1]Sheet1!$A:$C,3,0)</f>
        <v>500</v>
      </c>
      <c r="AA47" s="9">
        <f t="shared" si="5"/>
        <v>50</v>
      </c>
    </row>
    <row r="48" spans="1:27">
      <c r="A48" s="36">
        <v>45</v>
      </c>
      <c r="B48" s="37" t="s">
        <v>50</v>
      </c>
      <c r="C48" s="37" t="s">
        <v>51</v>
      </c>
      <c r="D48" s="38" t="s">
        <v>97</v>
      </c>
      <c r="E48" s="39">
        <v>0.368</v>
      </c>
      <c r="F48" s="39">
        <v>0.37426</v>
      </c>
      <c r="G48" s="50">
        <v>8.4778</v>
      </c>
      <c r="H48" s="41">
        <f t="shared" si="0"/>
        <v>3.172901428</v>
      </c>
      <c r="I48" s="42" t="s">
        <v>128</v>
      </c>
      <c r="J48" s="43">
        <v>55.3846153846154</v>
      </c>
      <c r="K48" s="43">
        <f t="shared" si="1"/>
        <v>65</v>
      </c>
      <c r="L48" s="44">
        <v>1</v>
      </c>
      <c r="M48" s="37">
        <v>52.05</v>
      </c>
      <c r="N48" s="37">
        <v>0.76</v>
      </c>
      <c r="O48" s="37">
        <v>22.5</v>
      </c>
      <c r="P48" s="41">
        <f t="shared" si="2"/>
        <v>0.40625</v>
      </c>
      <c r="Q48" s="45"/>
      <c r="R48" s="46"/>
      <c r="S48" s="46"/>
      <c r="T48" s="47">
        <f t="shared" si="6"/>
        <v>4.44798765530667</v>
      </c>
      <c r="U48" s="37" t="s">
        <v>174</v>
      </c>
      <c r="V48" s="48">
        <f t="shared" si="3"/>
        <v>1.40186758279169</v>
      </c>
      <c r="W48"/>
      <c r="X48"/>
      <c r="Z48">
        <f>VLOOKUP(B48,[1]Sheet1!$A:$C,3,0)</f>
        <v>500</v>
      </c>
      <c r="AA48" s="9">
        <f t="shared" si="5"/>
        <v>50</v>
      </c>
    </row>
    <row r="49" spans="1:27">
      <c r="A49" s="36">
        <v>46</v>
      </c>
      <c r="B49" s="37" t="s">
        <v>52</v>
      </c>
      <c r="C49" s="37" t="s">
        <v>53</v>
      </c>
      <c r="D49" s="38" t="s">
        <v>97</v>
      </c>
      <c r="E49" s="39">
        <v>0.1</v>
      </c>
      <c r="F49" s="39">
        <v>0.105</v>
      </c>
      <c r="G49" s="50">
        <v>8.4778</v>
      </c>
      <c r="H49" s="41">
        <f t="shared" si="0"/>
        <v>0.890169</v>
      </c>
      <c r="I49" s="42" t="s">
        <v>98</v>
      </c>
      <c r="J49" s="43">
        <v>65.4545454545455</v>
      </c>
      <c r="K49" s="43">
        <f t="shared" si="1"/>
        <v>55</v>
      </c>
      <c r="L49" s="44">
        <v>1</v>
      </c>
      <c r="M49" s="37">
        <v>37.75</v>
      </c>
      <c r="N49" s="37">
        <v>0.76</v>
      </c>
      <c r="O49" s="37">
        <v>22.5</v>
      </c>
      <c r="P49" s="41">
        <f t="shared" si="2"/>
        <v>0.34375</v>
      </c>
      <c r="Q49" s="45"/>
      <c r="R49" s="46"/>
      <c r="S49" s="46"/>
      <c r="T49" s="47">
        <f t="shared" si="6"/>
        <v>1.64197895611111</v>
      </c>
      <c r="U49" s="37" t="s">
        <v>174</v>
      </c>
      <c r="V49" s="48">
        <f t="shared" si="3"/>
        <v>1.84456991437706</v>
      </c>
      <c r="W49"/>
      <c r="X49"/>
      <c r="Z49">
        <f>VLOOKUP(B49,[1]Sheet1!$A:$C,3,0)</f>
        <v>440</v>
      </c>
      <c r="AA49" s="9">
        <f t="shared" si="5"/>
        <v>44</v>
      </c>
    </row>
    <row r="50" spans="1:27">
      <c r="A50" s="36">
        <v>47</v>
      </c>
      <c r="B50" s="37" t="s">
        <v>54</v>
      </c>
      <c r="C50" s="37" t="s">
        <v>55</v>
      </c>
      <c r="D50" s="38" t="s">
        <v>97</v>
      </c>
      <c r="E50" s="39">
        <v>0.36</v>
      </c>
      <c r="F50" s="39">
        <v>0.36733</v>
      </c>
      <c r="G50" s="50">
        <v>8.4778</v>
      </c>
      <c r="H50" s="41">
        <f t="shared" si="0"/>
        <v>3.114150274</v>
      </c>
      <c r="I50" s="42" t="s">
        <v>146</v>
      </c>
      <c r="J50" s="43">
        <v>55.3846153846154</v>
      </c>
      <c r="K50" s="43">
        <f t="shared" si="1"/>
        <v>65</v>
      </c>
      <c r="L50" s="44">
        <v>1</v>
      </c>
      <c r="M50" s="37">
        <v>67.9</v>
      </c>
      <c r="N50" s="37">
        <v>0.76</v>
      </c>
      <c r="O50" s="37">
        <v>22.5</v>
      </c>
      <c r="P50" s="41">
        <f t="shared" si="2"/>
        <v>0.40625</v>
      </c>
      <c r="Q50" s="45">
        <f>0.4444*2</f>
        <v>0.8888</v>
      </c>
      <c r="R50" s="46"/>
      <c r="S50" s="46"/>
      <c r="T50" s="47">
        <f t="shared" si="6"/>
        <v>5.41994878184222</v>
      </c>
      <c r="U50" s="37" t="s">
        <v>174</v>
      </c>
      <c r="V50" s="48">
        <f t="shared" si="3"/>
        <v>1.74042621741581</v>
      </c>
      <c r="W50" s="54" t="s">
        <v>175</v>
      </c>
      <c r="X50" s="54" t="s">
        <v>176</v>
      </c>
      <c r="Z50">
        <f>VLOOKUP(B50,[1]Sheet1!$A:$C,3,0)</f>
        <v>400</v>
      </c>
      <c r="AA50" s="9">
        <f t="shared" si="5"/>
        <v>40</v>
      </c>
    </row>
    <row r="51" spans="1:27">
      <c r="A51" s="36">
        <v>48</v>
      </c>
      <c r="B51" s="37" t="s">
        <v>56</v>
      </c>
      <c r="C51" s="37" t="s">
        <v>57</v>
      </c>
      <c r="D51" s="38" t="s">
        <v>97</v>
      </c>
      <c r="E51" s="39">
        <v>0.17</v>
      </c>
      <c r="F51" s="39">
        <v>0.17624</v>
      </c>
      <c r="G51" s="50">
        <v>8.4778</v>
      </c>
      <c r="H51" s="41">
        <f t="shared" si="0"/>
        <v>1.494127472</v>
      </c>
      <c r="I51" s="42" t="s">
        <v>128</v>
      </c>
      <c r="J51" s="43">
        <v>60</v>
      </c>
      <c r="K51" s="43">
        <f t="shared" si="1"/>
        <v>60</v>
      </c>
      <c r="L51" s="44">
        <v>1</v>
      </c>
      <c r="M51" s="37">
        <v>52.05</v>
      </c>
      <c r="N51" s="37">
        <v>0.76</v>
      </c>
      <c r="O51" s="37">
        <v>22.5</v>
      </c>
      <c r="P51" s="41">
        <f t="shared" si="2"/>
        <v>0.375</v>
      </c>
      <c r="Q51" s="45"/>
      <c r="R51" s="46"/>
      <c r="S51" s="46"/>
      <c r="T51" s="47">
        <f t="shared" si="6"/>
        <v>2.48461854336</v>
      </c>
      <c r="U51" s="37" t="s">
        <v>174</v>
      </c>
      <c r="V51" s="48">
        <f t="shared" si="3"/>
        <v>1.66292273579185</v>
      </c>
      <c r="W51" s="37"/>
      <c r="X51" s="37"/>
      <c r="Z51">
        <f>VLOOKUP(B51,[1]Sheet1!$A:$C,3,0)</f>
        <v>392</v>
      </c>
      <c r="AA51" s="9">
        <f t="shared" si="5"/>
        <v>39.2</v>
      </c>
    </row>
    <row r="52" spans="1:27">
      <c r="A52" s="36">
        <v>51</v>
      </c>
      <c r="B52" s="37" t="s">
        <v>58</v>
      </c>
      <c r="C52" s="37" t="s">
        <v>59</v>
      </c>
      <c r="D52" s="38" t="s">
        <v>97</v>
      </c>
      <c r="E52" s="39">
        <v>0.1</v>
      </c>
      <c r="F52" s="39">
        <v>0.105</v>
      </c>
      <c r="G52" s="50">
        <v>8.4778</v>
      </c>
      <c r="H52" s="41">
        <f t="shared" si="0"/>
        <v>0.890169</v>
      </c>
      <c r="I52" s="42" t="s">
        <v>98</v>
      </c>
      <c r="J52" s="43">
        <v>65.4545454545455</v>
      </c>
      <c r="K52" s="43">
        <f t="shared" si="1"/>
        <v>55</v>
      </c>
      <c r="L52" s="44">
        <v>1</v>
      </c>
      <c r="M52" s="37">
        <v>37.75</v>
      </c>
      <c r="N52" s="37">
        <v>0.76</v>
      </c>
      <c r="O52" s="37">
        <v>22.5</v>
      </c>
      <c r="P52" s="41">
        <f t="shared" si="2"/>
        <v>0.34375</v>
      </c>
      <c r="Q52" s="45"/>
      <c r="R52" s="46"/>
      <c r="S52" s="46"/>
      <c r="T52" s="47">
        <f t="shared" si="6"/>
        <v>1.64197895611111</v>
      </c>
      <c r="U52" s="37" t="s">
        <v>174</v>
      </c>
      <c r="V52" s="48">
        <f t="shared" si="3"/>
        <v>1.84456991437706</v>
      </c>
      <c r="W52"/>
      <c r="X52"/>
      <c r="Z52">
        <f>VLOOKUP(B52,[1]Sheet1!$A:$C,3,0)</f>
        <v>315</v>
      </c>
      <c r="AA52" s="9">
        <f t="shared" si="5"/>
        <v>31.5</v>
      </c>
    </row>
    <row r="53" spans="1:27">
      <c r="A53" s="36">
        <v>52</v>
      </c>
      <c r="B53" s="37" t="s">
        <v>60</v>
      </c>
      <c r="C53" s="37" t="s">
        <v>61</v>
      </c>
      <c r="D53" s="38" t="s">
        <v>97</v>
      </c>
      <c r="E53" s="39">
        <v>0.23</v>
      </c>
      <c r="F53" s="39">
        <v>0.23267</v>
      </c>
      <c r="G53" s="50">
        <v>8.4778</v>
      </c>
      <c r="H53" s="41">
        <f t="shared" si="0"/>
        <v>1.972529726</v>
      </c>
      <c r="I53" s="42" t="s">
        <v>128</v>
      </c>
      <c r="J53" s="43">
        <v>60</v>
      </c>
      <c r="K53" s="43">
        <f t="shared" si="1"/>
        <v>60</v>
      </c>
      <c r="L53" s="44">
        <v>1</v>
      </c>
      <c r="M53" s="37">
        <v>52.05</v>
      </c>
      <c r="N53" s="37">
        <v>0.76</v>
      </c>
      <c r="O53" s="37">
        <v>22.5</v>
      </c>
      <c r="P53" s="41">
        <f t="shared" si="2"/>
        <v>0.375</v>
      </c>
      <c r="Q53" s="45"/>
      <c r="R53" s="46"/>
      <c r="S53" s="46"/>
      <c r="T53" s="47">
        <f t="shared" si="6"/>
        <v>3.02521309038</v>
      </c>
      <c r="U53" s="37" t="s">
        <v>174</v>
      </c>
      <c r="V53" s="48">
        <f t="shared" si="3"/>
        <v>1.5336717366053</v>
      </c>
      <c r="W53"/>
      <c r="X53"/>
      <c r="Z53">
        <f>VLOOKUP(B53,[1]Sheet1!$A:$C,3,0)</f>
        <v>301</v>
      </c>
      <c r="AA53" s="9">
        <f t="shared" si="5"/>
        <v>30.1</v>
      </c>
    </row>
    <row r="54" spans="1:27">
      <c r="A54" s="36">
        <v>53</v>
      </c>
      <c r="B54" s="37" t="s">
        <v>62</v>
      </c>
      <c r="C54" s="37" t="s">
        <v>63</v>
      </c>
      <c r="D54" s="38" t="s">
        <v>97</v>
      </c>
      <c r="E54" s="39">
        <v>0.228</v>
      </c>
      <c r="F54" s="39">
        <v>0.23267</v>
      </c>
      <c r="G54" s="50">
        <v>8.4778</v>
      </c>
      <c r="H54" s="41">
        <f t="shared" si="0"/>
        <v>1.972529726</v>
      </c>
      <c r="I54" s="42" t="s">
        <v>146</v>
      </c>
      <c r="J54" s="43">
        <v>60</v>
      </c>
      <c r="K54" s="43">
        <f t="shared" si="1"/>
        <v>60</v>
      </c>
      <c r="L54" s="44">
        <v>1</v>
      </c>
      <c r="M54" s="37">
        <v>67.9</v>
      </c>
      <c r="N54" s="37">
        <v>0.76</v>
      </c>
      <c r="O54" s="37">
        <v>22.5</v>
      </c>
      <c r="P54" s="41">
        <f t="shared" si="2"/>
        <v>0.375</v>
      </c>
      <c r="Q54" s="45"/>
      <c r="R54" s="46"/>
      <c r="S54" s="46"/>
      <c r="T54" s="47">
        <f t="shared" si="6"/>
        <v>3.13864625704667</v>
      </c>
      <c r="U54" s="37" t="s">
        <v>174</v>
      </c>
      <c r="V54" s="48">
        <f t="shared" si="3"/>
        <v>1.59117817880057</v>
      </c>
      <c r="W54"/>
      <c r="X54"/>
      <c r="Z54">
        <f>VLOOKUP(B54,[1]Sheet1!$A:$C,3,0)</f>
        <v>301</v>
      </c>
      <c r="AA54" s="9">
        <f t="shared" si="5"/>
        <v>30.1</v>
      </c>
    </row>
    <row r="55" spans="1:27">
      <c r="A55" s="36">
        <v>54</v>
      </c>
      <c r="B55" s="37" t="s">
        <v>64</v>
      </c>
      <c r="C55" s="37" t="s">
        <v>65</v>
      </c>
      <c r="D55" s="38" t="s">
        <v>97</v>
      </c>
      <c r="E55" s="39">
        <v>0.185</v>
      </c>
      <c r="F55" s="39">
        <v>0.19109</v>
      </c>
      <c r="G55" s="50">
        <v>8.4778</v>
      </c>
      <c r="H55" s="41">
        <f t="shared" si="0"/>
        <v>1.620022802</v>
      </c>
      <c r="I55" s="42" t="s">
        <v>128</v>
      </c>
      <c r="J55" s="43">
        <v>72</v>
      </c>
      <c r="K55" s="43">
        <f t="shared" si="1"/>
        <v>50</v>
      </c>
      <c r="L55" s="44">
        <v>1</v>
      </c>
      <c r="M55" s="37">
        <v>52.05</v>
      </c>
      <c r="N55" s="37">
        <v>0.76</v>
      </c>
      <c r="O55" s="37">
        <v>22.5</v>
      </c>
      <c r="P55" s="41">
        <f t="shared" si="2"/>
        <v>0.3125</v>
      </c>
      <c r="Q55" s="45"/>
      <c r="R55" s="46"/>
      <c r="S55" s="46"/>
      <c r="T55" s="47">
        <f t="shared" si="6"/>
        <v>2.49417118292667</v>
      </c>
      <c r="U55" s="37" t="s">
        <v>174</v>
      </c>
      <c r="V55" s="48">
        <f t="shared" si="3"/>
        <v>1.53959017110592</v>
      </c>
      <c r="W55"/>
      <c r="X55"/>
      <c r="Z55">
        <f>VLOOKUP(B55,[1]Sheet1!$A:$C,3,0)</f>
        <v>200</v>
      </c>
      <c r="AA55" s="9">
        <f t="shared" si="5"/>
        <v>20</v>
      </c>
    </row>
    <row r="56" ht="20" customHeight="1"/>
    <row r="57" ht="20" customHeight="1"/>
    <row r="58" ht="20" customHeight="1"/>
    <row r="59" ht="20" customHeight="1"/>
  </sheetData>
  <autoFilter xmlns:etc="http://www.wps.cn/officeDocument/2017/etCustomData" ref="A3:Z55" etc:filterBottomFollowUsedRange="0">
    <sortState ref="A3:Z55">
      <sortCondition ref="Z3" descending="1"/>
    </sortState>
    <extLst/>
  </autoFilter>
  <mergeCells count="24">
    <mergeCell ref="A1:V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</mergeCells>
  <conditionalFormatting sqref="B$1:B$1048576">
    <cfRule type="duplicateValues" dxfId="1" priority="1"/>
  </conditionalFormatting>
  <pageMargins left="0.36" right="0.3" top="0.4" bottom="0.748031496062992" header="0.31496062992126" footer="0.31496062992126"/>
  <pageSetup paperSize="9" orientation="landscape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目标价格核算-材料价格按照9月30日采购价格</vt:lpstr>
      <vt:lpstr>价格核算-材料价格按照25年平均价格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弓长</cp:lastModifiedBy>
  <dcterms:created xsi:type="dcterms:W3CDTF">2023-01-09T23:45:00Z</dcterms:created>
  <dcterms:modified xsi:type="dcterms:W3CDTF">2025-11-15T04:03:39Z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32A1AD376F6D4E83B768C2FE2B40608A_13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