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D04\数据\11.18\"/>
    </mc:Choice>
  </mc:AlternateContent>
  <bookViews>
    <workbookView xWindow="0" yWindow="0" windowWidth="28800" windowHeight="12210"/>
  </bookViews>
  <sheets>
    <sheet name="冲压件" sheetId="2" r:id="rId1"/>
    <sheet name="机加件" sheetId="5" r:id="rId2"/>
    <sheet name="钢丝" sheetId="7" r:id="rId3"/>
    <sheet name="成本核算" sheetId="3" r:id="rId4"/>
    <sheet name="Sheet3" sheetId="4" r:id="rId5"/>
    <sheet name="Sheet5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O7" i="2"/>
  <c r="U9" i="2" l="1"/>
  <c r="U6" i="2"/>
  <c r="J9" i="2"/>
  <c r="J6" i="2"/>
  <c r="S12" i="2" l="1"/>
  <c r="J12" i="2"/>
  <c r="S11" i="2" l="1"/>
  <c r="S10" i="2"/>
  <c r="S9" i="2"/>
  <c r="S8" i="2"/>
  <c r="S7" i="2"/>
  <c r="S6" i="2"/>
  <c r="R6" i="5" l="1"/>
  <c r="U4" i="4" l="1"/>
  <c r="J7" i="7" l="1"/>
  <c r="L7" i="7" s="1"/>
  <c r="J8" i="7"/>
  <c r="L8" i="7" s="1"/>
  <c r="J6" i="7"/>
  <c r="L6" i="7" s="1"/>
  <c r="I8" i="7"/>
  <c r="I9" i="7"/>
  <c r="J9" i="7" s="1"/>
  <c r="L9" i="7" s="1"/>
  <c r="I10" i="7"/>
  <c r="J10" i="7" s="1"/>
  <c r="L10" i="7" s="1"/>
  <c r="I11" i="7"/>
  <c r="J11" i="7" s="1"/>
  <c r="L11" i="7" s="1"/>
  <c r="I6" i="7"/>
  <c r="L12" i="2" l="1"/>
  <c r="M12" i="2"/>
  <c r="N12" i="2"/>
  <c r="O12" i="2"/>
  <c r="P12" i="2"/>
  <c r="Q12" i="2"/>
  <c r="K12" i="2"/>
  <c r="U9" i="4" l="1"/>
  <c r="W14" i="6"/>
  <c r="X14" i="6" s="1"/>
  <c r="Z14" i="6" s="1"/>
  <c r="S14" i="6"/>
  <c r="R14" i="6"/>
  <c r="Y14" i="6" s="1"/>
  <c r="Y13" i="6"/>
  <c r="X13" i="6"/>
  <c r="W13" i="6"/>
  <c r="R13" i="6"/>
  <c r="S13" i="6" s="1"/>
  <c r="Z13" i="6" s="1"/>
  <c r="W10" i="6"/>
  <c r="X10" i="6" s="1"/>
  <c r="S10" i="6"/>
  <c r="R10" i="6"/>
  <c r="Y10" i="6" s="1"/>
  <c r="X9" i="6"/>
  <c r="W9" i="6"/>
  <c r="R9" i="6"/>
  <c r="Y9" i="6" s="1"/>
  <c r="W8" i="6"/>
  <c r="X8" i="6" s="1"/>
  <c r="Z8" i="6" s="1"/>
  <c r="S8" i="6"/>
  <c r="R8" i="6"/>
  <c r="Y8" i="6" s="1"/>
  <c r="Y7" i="6"/>
  <c r="X7" i="6"/>
  <c r="W7" i="6"/>
  <c r="R7" i="6"/>
  <c r="S7" i="6" s="1"/>
  <c r="Z7" i="6" s="1"/>
  <c r="W6" i="6"/>
  <c r="X6" i="6" s="1"/>
  <c r="S6" i="6"/>
  <c r="Z6" i="6" s="1"/>
  <c r="R6" i="6"/>
  <c r="Y6" i="6" s="1"/>
  <c r="X5" i="6"/>
  <c r="W5" i="6"/>
  <c r="R5" i="6"/>
  <c r="Y5" i="6" s="1"/>
  <c r="W4" i="6"/>
  <c r="X4" i="6" s="1"/>
  <c r="Z4" i="6" s="1"/>
  <c r="S4" i="6"/>
  <c r="R4" i="6"/>
  <c r="Y4" i="6" s="1"/>
  <c r="Z10" i="6" l="1"/>
  <c r="S5" i="6"/>
  <c r="Z5" i="6" s="1"/>
  <c r="S9" i="6"/>
  <c r="Z9" i="6" s="1"/>
  <c r="N9" i="4" l="1"/>
  <c r="N4" i="4"/>
  <c r="M9" i="4"/>
  <c r="M4" i="4"/>
  <c r="S9" i="4"/>
  <c r="N11" i="4"/>
  <c r="S11" i="4"/>
  <c r="S12" i="4"/>
  <c r="S13" i="4"/>
  <c r="S4" i="4"/>
  <c r="S8" i="4" s="1"/>
  <c r="N6" i="4"/>
  <c r="S6" i="4"/>
  <c r="S7" i="4"/>
  <c r="K9" i="4"/>
  <c r="K4" i="4"/>
  <c r="N13" i="4" l="1"/>
  <c r="N8" i="4"/>
  <c r="O6" i="5" l="1"/>
  <c r="F16" i="4"/>
  <c r="F15" i="4"/>
</calcChain>
</file>

<file path=xl/comments1.xml><?xml version="1.0" encoding="utf-8"?>
<comments xmlns="http://schemas.openxmlformats.org/spreadsheetml/2006/main">
  <authors>
    <author>作者</author>
  </authors>
  <commentList>
    <comment ref="X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非计件工价，计件工价需扣减保险</t>
        </r>
      </text>
    </comment>
  </commentList>
</comments>
</file>

<file path=xl/sharedStrings.xml><?xml version="1.0" encoding="utf-8"?>
<sst xmlns="http://schemas.openxmlformats.org/spreadsheetml/2006/main" count="344" uniqueCount="201">
  <si>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</si>
  <si>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</si>
  <si>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</si>
  <si>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</si>
  <si>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</si>
  <si>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</si>
  <si>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</si>
  <si>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</si>
  <si>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</si>
  <si>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</si>
  <si>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</si>
  <si>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</si>
  <si>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</si>
  <si>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</si>
  <si>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</si>
  <si>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</si>
  <si>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</si>
  <si>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</si>
  <si>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</si>
  <si>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</si>
  <si>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</si>
  <si>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</si>
  <si>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</si>
  <si>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克重</t>
    <phoneticPr fontId="2" type="noConversion"/>
  </si>
  <si>
    <t>年使用量</t>
    <phoneticPr fontId="2" type="noConversion"/>
  </si>
  <si>
    <t>博江</t>
    <phoneticPr fontId="2" type="noConversion"/>
  </si>
  <si>
    <t>目标价</t>
    <phoneticPr fontId="2" type="noConversion"/>
  </si>
  <si>
    <t>政锦</t>
    <phoneticPr fontId="2" type="noConversion"/>
  </si>
  <si>
    <t>材料</t>
    <phoneticPr fontId="2" type="noConversion"/>
  </si>
  <si>
    <t>Q235</t>
    <phoneticPr fontId="2" type="noConversion"/>
  </si>
  <si>
    <t>啸宇</t>
    <phoneticPr fontId="2" type="noConversion"/>
  </si>
  <si>
    <t>模具费</t>
    <phoneticPr fontId="2" type="noConversion"/>
  </si>
  <si>
    <t>供应商开发模具，供货产品，</t>
    <phoneticPr fontId="2" type="noConversion"/>
  </si>
  <si>
    <t>SLT0012953</t>
  </si>
  <si>
    <t>SLT0012943</t>
  </si>
  <si>
    <t>储物盒固定钣金</t>
    <phoneticPr fontId="2" type="noConversion"/>
  </si>
  <si>
    <t>SLT0012532</t>
    <phoneticPr fontId="2" type="noConversion"/>
  </si>
  <si>
    <t>螺柱</t>
    <phoneticPr fontId="2" type="noConversion"/>
  </si>
  <si>
    <t>件</t>
    <phoneticPr fontId="2" type="noConversion"/>
  </si>
  <si>
    <t>材料</t>
  </si>
  <si>
    <t>35#</t>
    <phoneticPr fontId="2" type="noConversion"/>
  </si>
  <si>
    <t>类似件</t>
    <phoneticPr fontId="2" type="noConversion"/>
  </si>
  <si>
    <t>河北工厂</t>
    <phoneticPr fontId="2" type="noConversion"/>
  </si>
  <si>
    <t>参考批产SLT0010366再兴,重量0.1251.未税价格0.9075</t>
    <phoneticPr fontId="2" type="noConversion"/>
  </si>
  <si>
    <t>参考批产SHT0002319旭兴,冷镦.未税价格0.36</t>
    <phoneticPr fontId="2" type="noConversion"/>
  </si>
  <si>
    <t>万达</t>
    <phoneticPr fontId="2" type="noConversion"/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</si>
  <si>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</si>
  <si>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</si>
  <si>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</si>
  <si>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</si>
  <si>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</si>
  <si>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</si>
  <si>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</si>
  <si>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</t>
  </si>
  <si>
    <t>材料费</t>
  </si>
  <si>
    <t>加工成本</t>
  </si>
  <si>
    <t>系数</t>
  </si>
  <si>
    <t>未税目标价</t>
  </si>
  <si>
    <t>长mm</t>
  </si>
  <si>
    <t>宽mm</t>
  </si>
  <si>
    <t>厚mm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</si>
  <si>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</si>
  <si>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</si>
  <si>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</si>
  <si>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</si>
  <si>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</si>
  <si>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</si>
  <si>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</si>
  <si>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</si>
  <si>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100T</t>
    <phoneticPr fontId="13" type="noConversion"/>
  </si>
  <si>
    <t>成型</t>
    <phoneticPr fontId="13" type="noConversion"/>
  </si>
  <si>
    <t>加工成本合计：</t>
  </si>
  <si>
    <t xml:space="preserve">  以上价格未税</t>
    <phoneticPr fontId="2" type="noConversion"/>
  </si>
  <si>
    <t>万谦</t>
    <phoneticPr fontId="2" type="noConversion"/>
  </si>
  <si>
    <t>新宏丰</t>
    <phoneticPr fontId="2" type="noConversion"/>
  </si>
  <si>
    <t>和目标价差副</t>
    <phoneticPr fontId="2" type="noConversion"/>
  </si>
  <si>
    <t>160T</t>
  </si>
  <si>
    <t>160T</t>
    <phoneticPr fontId="13" type="noConversion"/>
  </si>
  <si>
    <t>落料、冲孔</t>
    <phoneticPr fontId="2" type="noConversion"/>
  </si>
  <si>
    <t>80T</t>
  </si>
  <si>
    <t>80T</t>
    <phoneticPr fontId="13" type="noConversion"/>
  </si>
  <si>
    <t>类别</t>
    <phoneticPr fontId="13" type="noConversion"/>
  </si>
  <si>
    <t>冲压机</t>
    <phoneticPr fontId="13" type="noConversion"/>
  </si>
  <si>
    <t>工序费</t>
    <phoneticPr fontId="13" type="noConversion"/>
  </si>
  <si>
    <t>设备编号</t>
  </si>
  <si>
    <t>设备名称</t>
  </si>
  <si>
    <t>设备吨位（T)</t>
  </si>
  <si>
    <t>标准产量/h</t>
  </si>
  <si>
    <t>变动费用</t>
  </si>
  <si>
    <t>冲床</t>
    <phoneticPr fontId="13" type="noConversion"/>
  </si>
  <si>
    <t>16T</t>
  </si>
  <si>
    <t>水电气</t>
  </si>
  <si>
    <t>直接员工薪酬</t>
  </si>
  <si>
    <t>小计 元/h</t>
  </si>
  <si>
    <t>变动单件费用(元/件）</t>
  </si>
  <si>
    <t>荣昌最终工时费</t>
  </si>
  <si>
    <t>25T</t>
  </si>
  <si>
    <t>电机功率（KW/h)</t>
  </si>
  <si>
    <t>电费单价</t>
  </si>
  <si>
    <t>空压机分摊</t>
  </si>
  <si>
    <t>用水定额（立方/h）</t>
  </si>
  <si>
    <t>水费单价</t>
  </si>
  <si>
    <t>用气定额（立方/h）</t>
  </si>
  <si>
    <t>天然气单价</t>
  </si>
  <si>
    <t>能耗 元/件</t>
  </si>
  <si>
    <t>基本工资</t>
  </si>
  <si>
    <t>保险</t>
  </si>
  <si>
    <t>标配人数</t>
  </si>
  <si>
    <t>综合工价 元/件</t>
  </si>
  <si>
    <t>40T</t>
  </si>
  <si>
    <t>冲床1</t>
  </si>
  <si>
    <t>冲床</t>
  </si>
  <si>
    <t>40-45</t>
  </si>
  <si>
    <t>60T</t>
  </si>
  <si>
    <t>冲床2</t>
  </si>
  <si>
    <t>63T</t>
  </si>
  <si>
    <t>冲床3</t>
  </si>
  <si>
    <t>110-125</t>
  </si>
  <si>
    <t>65t</t>
  </si>
  <si>
    <t>冲床4</t>
  </si>
  <si>
    <t>80-100</t>
  </si>
  <si>
    <t>冲床5</t>
  </si>
  <si>
    <t>80（机械）</t>
  </si>
  <si>
    <t>100T</t>
  </si>
  <si>
    <t>冲床6</t>
  </si>
  <si>
    <t>110T</t>
  </si>
  <si>
    <t>冲床7</t>
  </si>
  <si>
    <t>125T</t>
  </si>
  <si>
    <t>冲床8</t>
  </si>
  <si>
    <t>冲床9</t>
  </si>
  <si>
    <t>200T</t>
  </si>
  <si>
    <t>液压机1</t>
  </si>
  <si>
    <t>液压机</t>
  </si>
  <si>
    <t>250T</t>
  </si>
  <si>
    <t>冲床10</t>
  </si>
  <si>
    <t>260T</t>
    <phoneticPr fontId="13" type="noConversion"/>
  </si>
  <si>
    <t>315T</t>
  </si>
  <si>
    <t>350T</t>
  </si>
  <si>
    <t>600T</t>
    <phoneticPr fontId="13" type="noConversion"/>
  </si>
  <si>
    <t>液压机</t>
    <phoneticPr fontId="13" type="noConversion"/>
  </si>
  <si>
    <t>液160T</t>
    <phoneticPr fontId="13" type="noConversion"/>
  </si>
  <si>
    <t>液200T</t>
    <phoneticPr fontId="13" type="noConversion"/>
  </si>
  <si>
    <t>液315T</t>
    <phoneticPr fontId="13" type="noConversion"/>
  </si>
  <si>
    <t>液500T</t>
    <phoneticPr fontId="13" type="noConversion"/>
  </si>
  <si>
    <t>焊接</t>
    <phoneticPr fontId="13" type="noConversion"/>
  </si>
  <si>
    <t>1CM</t>
    <phoneticPr fontId="13" type="noConversion"/>
  </si>
  <si>
    <t>焊螺母</t>
    <phoneticPr fontId="13" type="noConversion"/>
  </si>
  <si>
    <t>1个</t>
    <phoneticPr fontId="13" type="noConversion"/>
  </si>
  <si>
    <t>热处理</t>
    <phoneticPr fontId="13" type="noConversion"/>
  </si>
  <si>
    <t>1kg</t>
    <phoneticPr fontId="13" type="noConversion"/>
  </si>
  <si>
    <t>发黑</t>
    <phoneticPr fontId="13" type="noConversion"/>
  </si>
  <si>
    <t>电镀</t>
    <phoneticPr fontId="13" type="noConversion"/>
  </si>
  <si>
    <t>=</t>
    <phoneticPr fontId="2" type="noConversion"/>
  </si>
  <si>
    <t>合计</t>
    <phoneticPr fontId="2" type="noConversion"/>
  </si>
  <si>
    <t>欧新</t>
    <phoneticPr fontId="2" type="noConversion"/>
  </si>
  <si>
    <t>海兴</t>
    <phoneticPr fontId="2" type="noConversion"/>
  </si>
  <si>
    <t>SLT0013036</t>
    <phoneticPr fontId="2" type="noConversion"/>
  </si>
  <si>
    <t xml:space="preserve">  以上是未税价格</t>
    <phoneticPr fontId="2" type="noConversion"/>
  </si>
  <si>
    <t>材料费</t>
    <phoneticPr fontId="2" type="noConversion"/>
  </si>
  <si>
    <t>加工费</t>
    <phoneticPr fontId="7" type="noConversion"/>
  </si>
  <si>
    <t>数量</t>
    <phoneticPr fontId="2" type="noConversion"/>
  </si>
  <si>
    <t>放弃</t>
    <phoneticPr fontId="2" type="noConversion"/>
  </si>
  <si>
    <t>1年2万件分摊</t>
    <phoneticPr fontId="2" type="noConversion"/>
  </si>
  <si>
    <t>再兴</t>
    <phoneticPr fontId="2" type="noConversion"/>
  </si>
  <si>
    <t>鑫昌</t>
    <phoneticPr fontId="2" type="noConversion"/>
  </si>
  <si>
    <t>成卓</t>
    <phoneticPr fontId="7" type="noConversion"/>
  </si>
  <si>
    <t>资金压力大，不承接此项目</t>
    <phoneticPr fontId="2" type="noConversion"/>
  </si>
  <si>
    <t>产品太小，不承接此项目</t>
    <phoneticPr fontId="2" type="noConversion"/>
  </si>
  <si>
    <t>目标价太低，不能达成，不承接此项目</t>
    <phoneticPr fontId="2" type="noConversion"/>
  </si>
  <si>
    <t xml:space="preserve">  </t>
    <phoneticPr fontId="2" type="noConversion"/>
  </si>
  <si>
    <t>最低价和目标价差副</t>
    <phoneticPr fontId="2" type="noConversion"/>
  </si>
  <si>
    <t>未税</t>
    <phoneticPr fontId="7" type="noConversion"/>
  </si>
  <si>
    <t>1年按照1万件分摊</t>
    <phoneticPr fontId="2" type="noConversion"/>
  </si>
  <si>
    <t>模具费按照2年3万件分摊</t>
    <phoneticPr fontId="2" type="noConversion"/>
  </si>
  <si>
    <t>供应商开发模具，供货产品。</t>
    <phoneticPr fontId="2" type="noConversion"/>
  </si>
  <si>
    <t>焊接费</t>
    <phoneticPr fontId="2" type="noConversion"/>
  </si>
  <si>
    <t>SLT0012953</t>
    <phoneticPr fontId="2" type="noConversion"/>
  </si>
  <si>
    <t>SLT0012943</t>
    <phoneticPr fontId="2" type="noConversion"/>
  </si>
  <si>
    <t>SLT0002913</t>
    <phoneticPr fontId="2" type="noConversion"/>
  </si>
  <si>
    <t>驾驶员靠背支撑钢丝G</t>
    <phoneticPr fontId="2" type="noConversion"/>
  </si>
  <si>
    <t>驾驶员靠背支撑焊接总成</t>
    <phoneticPr fontId="2" type="noConversion"/>
  </si>
  <si>
    <t>SLT0012939</t>
    <phoneticPr fontId="2" type="noConversion"/>
  </si>
  <si>
    <t>小背面套卡接钢丝A</t>
    <phoneticPr fontId="2" type="noConversion"/>
  </si>
  <si>
    <t>SLT0012947</t>
    <phoneticPr fontId="2" type="noConversion"/>
  </si>
  <si>
    <t>小背面套卡接钢丝C</t>
    <phoneticPr fontId="2" type="noConversion"/>
  </si>
  <si>
    <t>SLT0012941</t>
    <phoneticPr fontId="2" type="noConversion"/>
  </si>
  <si>
    <t>小背泡沫支撑钢丝A</t>
    <phoneticPr fontId="2" type="noConversion"/>
  </si>
  <si>
    <t>SLT0012942</t>
    <phoneticPr fontId="2" type="noConversion"/>
  </si>
  <si>
    <t>小背泡沫支撑钢丝B</t>
    <phoneticPr fontId="2" type="noConversion"/>
  </si>
  <si>
    <t>啸宇</t>
    <phoneticPr fontId="2" type="noConversion"/>
  </si>
  <si>
    <t>1.量少，产品小的物料价格浮动上线20%；
2.暂定啸宇，批产后现场核算实际价格与目标价差副；
3.价格对比如上</t>
    <phoneticPr fontId="2" type="noConversion"/>
  </si>
  <si>
    <t>模具费按照2年3万件分摊</t>
    <phoneticPr fontId="2" type="noConversion"/>
  </si>
  <si>
    <t>20天</t>
    <phoneticPr fontId="2" type="noConversion"/>
  </si>
  <si>
    <t>依据材料降幅协商</t>
    <phoneticPr fontId="2" type="noConversion"/>
  </si>
  <si>
    <t>河北体系供应商</t>
    <phoneticPr fontId="2" type="noConversion"/>
  </si>
  <si>
    <t>借用SHT0002319冷镦模具</t>
    <phoneticPr fontId="2" type="noConversion"/>
  </si>
  <si>
    <t>定价未税0.4元</t>
    <phoneticPr fontId="2" type="noConversion"/>
  </si>
  <si>
    <t>无</t>
    <phoneticPr fontId="2" type="noConversion"/>
  </si>
  <si>
    <t>10天</t>
    <phoneticPr fontId="2" type="noConversion"/>
  </si>
  <si>
    <t>价格如上</t>
    <phoneticPr fontId="2" type="noConversion"/>
  </si>
  <si>
    <t>1年按照1万件分摊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</si>
</sst>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76" formatCode="0.00_);[Red]\(0.00\)"/>
    <numFmt numFmtId="177" formatCode="0.000"/>
    <numFmt numFmtId="178" formatCode="0_);[Red]\(0\)"/>
    <numFmt numFmtId="179" formatCode="0.00_ "/>
    <numFmt numFmtId="180" formatCode="0.0_);[Red]\(0.0\)"/>
    <numFmt numFmtId="181" formatCode="0.000_);[Red]\(0.000\)"/>
    <numFmt numFmtId="182" formatCode="0.0000_);[Red]\(0.0000\)"/>
    <numFmt numFmtId="183" formatCode="_ * #,##0.0000_ ;_ * \-#,##0.0000_ ;_ * &quot;-&quot;??_ ;_ @_ "/>
    <numFmt numFmtId="184" formatCode="0.0000"/>
    <numFmt numFmtId="185" formatCode="_ * #,##0_ ;_ * \-#,##0_ ;_ * &quot;-&quot;??_ ;_ @_ "/>
    <numFmt numFmtId="186" formatCode="0.0000_ "/>
  </numFmts>
  <fonts count="24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6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Arial"/>
      <family val="2"/>
    </font>
    <font>
      <sz val="1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1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0"/>
  </cellStyleXfs>
  <cellXfs count="17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178" fontId="5" fillId="2" borderId="7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3" borderId="1" xfId="0" applyNumberFormat="1" applyFont="1" applyFill="1" applyBorder="1" applyAlignment="1">
      <alignment horizontal="left" vertical="center" wrapText="1"/>
    </xf>
    <xf numFmtId="181" fontId="5" fillId="2" borderId="7" xfId="0" applyNumberFormat="1" applyFont="1" applyFill="1" applyBorder="1" applyAlignment="1">
      <alignment horizontal="center" vertical="center" wrapText="1"/>
    </xf>
    <xf numFmtId="180" fontId="11" fillId="0" borderId="1" xfId="3" applyNumberFormat="1" applyBorder="1" applyAlignment="1">
      <alignment horizontal="center" vertical="center" wrapText="1" shrinkToFit="1"/>
    </xf>
    <xf numFmtId="43" fontId="11" fillId="0" borderId="1" xfId="2" applyFont="1" applyBorder="1" applyAlignment="1">
      <alignment horizontal="center" vertical="center"/>
    </xf>
    <xf numFmtId="176" fontId="11" fillId="0" borderId="1" xfId="3" applyNumberFormat="1" applyBorder="1" applyAlignment="1">
      <alignment horizontal="center" vertical="center"/>
    </xf>
    <xf numFmtId="181" fontId="11" fillId="0" borderId="1" xfId="3" applyNumberFormat="1" applyBorder="1" applyAlignment="1">
      <alignment horizontal="center" vertical="center" shrinkToFit="1"/>
    </xf>
    <xf numFmtId="180" fontId="11" fillId="0" borderId="1" xfId="3" applyNumberFormat="1" applyBorder="1" applyAlignment="1">
      <alignment horizontal="center" vertical="center" wrapText="1"/>
    </xf>
    <xf numFmtId="176" fontId="11" fillId="0" borderId="1" xfId="3" applyNumberForma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43" fontId="5" fillId="0" borderId="1" xfId="2" applyFont="1" applyFill="1" applyBorder="1" applyAlignment="1" applyProtection="1">
      <alignment vertical="center" wrapText="1"/>
      <protection locked="0"/>
    </xf>
    <xf numFmtId="176" fontId="5" fillId="0" borderId="1" xfId="4" applyNumberFormat="1" applyFont="1" applyFill="1" applyBorder="1" applyAlignment="1" applyProtection="1">
      <alignment vertical="center" wrapText="1"/>
      <protection locked="0"/>
    </xf>
    <xf numFmtId="181" fontId="5" fillId="0" borderId="1" xfId="5" applyNumberFormat="1" applyFont="1" applyBorder="1" applyAlignment="1">
      <alignment vertical="center"/>
    </xf>
    <xf numFmtId="181" fontId="5" fillId="4" borderId="1" xfId="0" applyNumberFormat="1" applyFont="1" applyFill="1" applyBorder="1" applyAlignment="1">
      <alignment vertical="center" wrapText="1"/>
    </xf>
    <xf numFmtId="181" fontId="5" fillId="0" borderId="1" xfId="4" applyNumberFormat="1" applyFont="1" applyFill="1" applyBorder="1" applyAlignment="1" applyProtection="1">
      <alignment vertical="center" wrapText="1"/>
      <protection locked="0"/>
    </xf>
    <xf numFmtId="17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9" fontId="16" fillId="0" borderId="1" xfId="0" applyNumberFormat="1" applyFont="1" applyBorder="1" applyAlignment="1">
      <alignment vertical="center"/>
    </xf>
    <xf numFmtId="180" fontId="16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80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181" fontId="5" fillId="0" borderId="1" xfId="0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9" fontId="5" fillId="2" borderId="2" xfId="1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vertical="center" wrapText="1"/>
    </xf>
    <xf numFmtId="182" fontId="8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17" fillId="0" borderId="1" xfId="3" applyFont="1" applyBorder="1" applyAlignment="1">
      <alignment horizontal="center" vertical="center"/>
    </xf>
    <xf numFmtId="0" fontId="11" fillId="0" borderId="0" xfId="3">
      <alignment vertical="center"/>
    </xf>
    <xf numFmtId="0" fontId="19" fillId="0" borderId="4" xfId="3" applyFont="1" applyFill="1" applyBorder="1" applyAlignment="1">
      <alignment horizontal="center" vertical="center" wrapText="1"/>
    </xf>
    <xf numFmtId="0" fontId="11" fillId="0" borderId="1" xfId="3" applyBorder="1" applyAlignment="1">
      <alignment horizontal="center" vertical="center"/>
    </xf>
    <xf numFmtId="179" fontId="20" fillId="5" borderId="1" xfId="3" applyNumberFormat="1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 wrapText="1"/>
    </xf>
    <xf numFmtId="2" fontId="18" fillId="0" borderId="1" xfId="3" applyNumberFormat="1" applyFont="1" applyFill="1" applyBorder="1" applyAlignment="1">
      <alignment horizontal="center" vertical="center" wrapText="1"/>
    </xf>
    <xf numFmtId="183" fontId="18" fillId="0" borderId="1" xfId="2" applyNumberFormat="1" applyFont="1" applyFill="1" applyBorder="1" applyAlignment="1">
      <alignment horizontal="center" vertical="center" wrapText="1"/>
    </xf>
    <xf numFmtId="179" fontId="20" fillId="6" borderId="1" xfId="3" applyNumberFormat="1" applyFont="1" applyFill="1" applyBorder="1" applyAlignment="1">
      <alignment horizontal="center" vertical="center"/>
    </xf>
    <xf numFmtId="0" fontId="11" fillId="0" borderId="1" xfId="3" applyFill="1" applyBorder="1" applyAlignment="1">
      <alignment horizontal="center" vertical="center"/>
    </xf>
    <xf numFmtId="2" fontId="11" fillId="0" borderId="1" xfId="3" applyNumberFormat="1" applyFill="1" applyBorder="1" applyAlignment="1">
      <alignment horizontal="center" vertical="center"/>
    </xf>
    <xf numFmtId="184" fontId="11" fillId="0" borderId="1" xfId="3" applyNumberFormat="1" applyFill="1" applyBorder="1">
      <alignment vertical="center"/>
    </xf>
    <xf numFmtId="43" fontId="21" fillId="0" borderId="1" xfId="2" applyFont="1" applyFill="1" applyBorder="1" applyAlignment="1">
      <alignment horizontal="center" vertical="center"/>
    </xf>
    <xf numFmtId="185" fontId="21" fillId="0" borderId="1" xfId="2" applyNumberFormat="1" applyFont="1" applyFill="1" applyBorder="1" applyAlignment="1">
      <alignment horizontal="center" vertical="center"/>
    </xf>
    <xf numFmtId="43" fontId="21" fillId="0" borderId="1" xfId="2" applyFont="1" applyFill="1" applyBorder="1">
      <alignment vertical="center"/>
    </xf>
    <xf numFmtId="183" fontId="21" fillId="0" borderId="1" xfId="2" applyNumberFormat="1" applyFont="1" applyFill="1" applyBorder="1" applyAlignment="1">
      <alignment horizontal="center" vertical="center"/>
    </xf>
    <xf numFmtId="2" fontId="11" fillId="0" borderId="1" xfId="3" applyNumberFormat="1" applyFill="1" applyBorder="1">
      <alignment vertical="center"/>
    </xf>
    <xf numFmtId="2" fontId="11" fillId="4" borderId="1" xfId="3" applyNumberFormat="1" applyFill="1" applyBorder="1" applyAlignment="1">
      <alignment horizontal="center" vertical="center"/>
    </xf>
    <xf numFmtId="0" fontId="11" fillId="0" borderId="1" xfId="3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2" fontId="11" fillId="0" borderId="0" xfId="3" applyNumberFormat="1" applyFill="1" applyBorder="1" applyAlignment="1">
      <alignment horizontal="center" vertical="center"/>
    </xf>
    <xf numFmtId="184" fontId="11" fillId="0" borderId="0" xfId="3" applyNumberFormat="1" applyFill="1" applyBorder="1">
      <alignment vertical="center"/>
    </xf>
    <xf numFmtId="43" fontId="21" fillId="0" borderId="0" xfId="2" applyFont="1" applyFill="1" applyBorder="1" applyAlignment="1">
      <alignment horizontal="center" vertical="center"/>
    </xf>
    <xf numFmtId="185" fontId="21" fillId="0" borderId="0" xfId="2" applyNumberFormat="1" applyFont="1" applyFill="1" applyBorder="1" applyAlignment="1">
      <alignment horizontal="center" vertical="center"/>
    </xf>
    <xf numFmtId="43" fontId="21" fillId="0" borderId="0" xfId="2" applyFont="1" applyFill="1" applyBorder="1">
      <alignment vertical="center"/>
    </xf>
    <xf numFmtId="183" fontId="21" fillId="0" borderId="0" xfId="2" applyNumberFormat="1" applyFont="1" applyFill="1" applyBorder="1" applyAlignment="1">
      <alignment horizontal="center" vertical="center"/>
    </xf>
    <xf numFmtId="2" fontId="11" fillId="0" borderId="0" xfId="3" applyNumberFormat="1" applyFill="1" applyBorder="1">
      <alignment vertical="center"/>
    </xf>
    <xf numFmtId="2" fontId="11" fillId="4" borderId="0" xfId="3" applyNumberFormat="1" applyFill="1" applyBorder="1" applyAlignment="1">
      <alignment horizontal="center" vertical="center"/>
    </xf>
    <xf numFmtId="0" fontId="20" fillId="6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11" fillId="0" borderId="0" xfId="3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80" fontId="5" fillId="2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6" fillId="0" borderId="1" xfId="6" applyFont="1" applyFill="1" applyBorder="1" applyAlignment="1" applyProtection="1">
      <alignment horizontal="left" vertical="center" wrapText="1"/>
      <protection locked="0"/>
    </xf>
    <xf numFmtId="2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23" fillId="3" borderId="1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178" fontId="6" fillId="2" borderId="7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81" fontId="6" fillId="2" borderId="7" xfId="0" applyNumberFormat="1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9" fontId="0" fillId="0" borderId="0" xfId="1" applyFo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86" fontId="5" fillId="2" borderId="1" xfId="0" applyNumberFormat="1" applyFont="1" applyFill="1" applyBorder="1" applyAlignment="1">
      <alignment horizontal="center" vertical="center" wrapText="1"/>
    </xf>
    <xf numFmtId="9" fontId="6" fillId="2" borderId="9" xfId="1" applyFont="1" applyFill="1" applyBorder="1" applyAlignment="1">
      <alignment horizontal="center" vertical="center" wrapText="1"/>
    </xf>
    <xf numFmtId="177" fontId="6" fillId="4" borderId="5" xfId="0" applyNumberFormat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80" fontId="5" fillId="4" borderId="7" xfId="0" applyNumberFormat="1" applyFont="1" applyFill="1" applyBorder="1" applyAlignment="1">
      <alignment horizontal="center" vertical="center" wrapText="1"/>
    </xf>
    <xf numFmtId="178" fontId="5" fillId="4" borderId="7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 wrapText="1"/>
    </xf>
    <xf numFmtId="18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1" fontId="11" fillId="0" borderId="1" xfId="3" applyNumberFormat="1" applyBorder="1" applyAlignment="1">
      <alignment horizontal="center" vertical="center" shrinkToFit="1"/>
    </xf>
    <xf numFmtId="176" fontId="11" fillId="0" borderId="1" xfId="3" applyNumberFormat="1" applyBorder="1" applyAlignment="1">
      <alignment horizontal="center" vertical="center"/>
    </xf>
    <xf numFmtId="182" fontId="11" fillId="0" borderId="1" xfId="3" applyNumberForma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/>
    </xf>
    <xf numFmtId="0" fontId="11" fillId="0" borderId="6" xfId="3" applyBorder="1" applyAlignment="1">
      <alignment horizontal="center" vertical="center" wrapText="1"/>
    </xf>
    <xf numFmtId="0" fontId="11" fillId="0" borderId="5" xfId="3" applyBorder="1" applyAlignment="1">
      <alignment horizontal="center" vertical="center" wrapText="1"/>
    </xf>
    <xf numFmtId="0" fontId="11" fillId="0" borderId="1" xfId="3" applyBorder="1" applyAlignment="1">
      <alignment horizontal="center" vertical="center" wrapText="1"/>
    </xf>
    <xf numFmtId="0" fontId="11" fillId="0" borderId="1" xfId="3" applyBorder="1" applyAlignment="1">
      <alignment horizontal="center" vertical="center" shrinkToFit="1"/>
    </xf>
    <xf numFmtId="0" fontId="11" fillId="0" borderId="6" xfId="3" applyBorder="1" applyAlignment="1">
      <alignment horizontal="center" vertical="center" shrinkToFit="1"/>
    </xf>
    <xf numFmtId="0" fontId="11" fillId="0" borderId="5" xfId="3" applyBorder="1" applyAlignment="1">
      <alignment horizontal="center" vertical="center" shrinkToFit="1"/>
    </xf>
    <xf numFmtId="180" fontId="11" fillId="0" borderId="1" xfId="3" applyNumberFormat="1" applyBorder="1" applyAlignment="1">
      <alignment horizontal="center" vertical="center" wrapText="1" shrinkToFit="1"/>
    </xf>
    <xf numFmtId="2" fontId="18" fillId="4" borderId="6" xfId="3" applyNumberFormat="1" applyFont="1" applyFill="1" applyBorder="1" applyAlignment="1">
      <alignment horizontal="center" vertical="center" wrapText="1"/>
    </xf>
    <xf numFmtId="2" fontId="18" fillId="4" borderId="5" xfId="3" applyNumberFormat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 wrapText="1"/>
    </xf>
    <xf numFmtId="0" fontId="18" fillId="0" borderId="5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center" vertical="center" wrapText="1"/>
    </xf>
    <xf numFmtId="0" fontId="19" fillId="0" borderId="4" xfId="3" applyFont="1" applyFill="1" applyBorder="1" applyAlignment="1">
      <alignment horizontal="center" vertical="center" wrapText="1"/>
    </xf>
    <xf numFmtId="2" fontId="18" fillId="0" borderId="6" xfId="3" applyNumberFormat="1" applyFont="1" applyFill="1" applyBorder="1" applyAlignment="1">
      <alignment horizontal="center" vertical="center" wrapText="1"/>
    </xf>
    <xf numFmtId="2" fontId="18" fillId="0" borderId="5" xfId="3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</cellXfs>
  <cellStyles count="7">
    <cellStyle name="BOM_Level_Below3" xfId="4"/>
    <cellStyle name="百分比" xfId="1" builtinId="5"/>
    <cellStyle name="常规" xfId="0" builtinId="0"/>
    <cellStyle name="常规 2" xfId="3"/>
    <cellStyle name="常规 3" xfId="5"/>
    <cellStyle name="千位分隔" xfId="2" builtinId="3"/>
    <cellStyle name="样式 1" xfId="6"/>
  </cellStyles>
  <dxfs count="20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65295</xdr:colOff>
      <xdr:row>15</xdr:row>
      <xdr:rowOff>37756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38095" cy="2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152400</xdr:rowOff>
    </xdr:from>
    <xdr:to>
      <xdr:col>15</xdr:col>
      <xdr:colOff>674905</xdr:colOff>
      <xdr:row>24</xdr:row>
      <xdr:rowOff>133149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67025"/>
          <a:ext cx="10961905" cy="16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19050</xdr:rowOff>
    </xdr:from>
    <xdr:to>
      <xdr:col>0</xdr:col>
      <xdr:colOff>657225</xdr:colOff>
      <xdr:row>12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8300"/>
          <a:ext cx="657225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0</xdr:col>
      <xdr:colOff>666750</xdr:colOff>
      <xdr:row>7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0075"/>
          <a:ext cx="6667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="90" zoomScaleNormal="90" workbookViewId="0">
      <selection activeCell="AB9" sqref="AB9"/>
    </sheetView>
  </sheetViews>
  <sheetFormatPr defaultRowHeight="14.25" x14ac:dyDescent="0.2"/>
  <cols>
    <col min="1" max="1" width="2.875" customWidth="1"/>
    <col min="2" max="2" width="8.375" customWidth="1"/>
    <col min="3" max="3" width="11.375" customWidth="1"/>
    <col min="4" max="4" width="3.875" customWidth="1"/>
    <col min="5" max="5" width="5.875" customWidth="1"/>
    <col min="6" max="6" width="4.75" customWidth="1"/>
    <col min="7" max="7" width="6" customWidth="1"/>
    <col min="8" max="8" width="6.5" customWidth="1"/>
    <col min="9" max="9" width="5.125" customWidth="1"/>
    <col min="10" max="10" width="7" customWidth="1"/>
    <col min="11" max="11" width="7.375" customWidth="1"/>
    <col min="12" max="12" width="6.5" customWidth="1"/>
    <col min="13" max="13" width="6" customWidth="1"/>
    <col min="14" max="14" width="5.25" customWidth="1"/>
    <col min="15" max="15" width="6.625" customWidth="1"/>
    <col min="16" max="16" width="4.875" customWidth="1"/>
    <col min="17" max="17" width="6.125" style="9" customWidth="1"/>
    <col min="18" max="18" width="5.625" style="9" customWidth="1"/>
    <col min="19" max="19" width="5.75" style="9" customWidth="1"/>
    <col min="20" max="20" width="5.125" style="9" customWidth="1"/>
    <col min="21" max="21" width="9.125" style="9" customWidth="1"/>
    <col min="22" max="22" width="8.125" style="9" customWidth="1"/>
    <col min="23" max="23" width="7.625" style="9" customWidth="1"/>
    <col min="24" max="24" width="7.25" style="9" customWidth="1"/>
    <col min="25" max="25" width="5.125" customWidth="1"/>
    <col min="26" max="26" width="5.375" customWidth="1"/>
    <col min="27" max="27" width="16.25" customWidth="1"/>
  </cols>
  <sheetData>
    <row r="1" spans="1:27" ht="22.5" x14ac:dyDescent="0.2">
      <c r="A1" s="141" t="s">
        <v>21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</row>
    <row r="2" spans="1:27" ht="26.25" customHeight="1" x14ac:dyDescent="0.2">
      <c r="A2" s="143" t="s">
        <v>19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ht="58.5" customHeight="1" x14ac:dyDescent="0.2">
      <c r="A3" s="144" t="s">
        <v>22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6"/>
    </row>
    <row r="4" spans="1:27" ht="22.5" customHeight="1" x14ac:dyDescent="0.2">
      <c r="A4" s="132" t="s">
        <v>0</v>
      </c>
      <c r="B4" s="132" t="s">
        <v>1</v>
      </c>
      <c r="C4" s="132" t="s">
        <v>2</v>
      </c>
      <c r="D4" s="132" t="s">
        <v>3</v>
      </c>
      <c r="E4" s="147" t="s">
        <v>24</v>
      </c>
      <c r="F4" s="147" t="s">
        <v>28</v>
      </c>
      <c r="G4" s="147" t="s">
        <v>23</v>
      </c>
      <c r="H4" s="132" t="s">
        <v>4</v>
      </c>
      <c r="I4" s="147" t="s">
        <v>41</v>
      </c>
      <c r="J4" s="132" t="s">
        <v>26</v>
      </c>
      <c r="K4" s="7" t="s">
        <v>42</v>
      </c>
      <c r="L4" s="134" t="s">
        <v>25</v>
      </c>
      <c r="M4" s="135"/>
      <c r="N4" s="149" t="s">
        <v>30</v>
      </c>
      <c r="O4" s="150"/>
      <c r="P4" s="134" t="s">
        <v>45</v>
      </c>
      <c r="Q4" s="135"/>
      <c r="R4" s="134" t="s">
        <v>154</v>
      </c>
      <c r="S4" s="151"/>
      <c r="T4" s="135"/>
      <c r="U4" s="147" t="s">
        <v>170</v>
      </c>
      <c r="V4" s="111" t="s">
        <v>163</v>
      </c>
      <c r="W4" s="111" t="s">
        <v>164</v>
      </c>
      <c r="X4" s="16" t="s">
        <v>165</v>
      </c>
      <c r="Y4" s="1" t="s">
        <v>5</v>
      </c>
      <c r="Z4" s="132" t="s">
        <v>6</v>
      </c>
      <c r="AA4" s="132" t="s">
        <v>7</v>
      </c>
    </row>
    <row r="5" spans="1:27" ht="17.25" customHeight="1" x14ac:dyDescent="0.2">
      <c r="A5" s="132"/>
      <c r="B5" s="132"/>
      <c r="C5" s="132"/>
      <c r="D5" s="132"/>
      <c r="E5" s="148"/>
      <c r="F5" s="148" t="s">
        <v>28</v>
      </c>
      <c r="G5" s="148"/>
      <c r="H5" s="132"/>
      <c r="I5" s="148"/>
      <c r="J5" s="132"/>
      <c r="K5" s="5" t="s">
        <v>31</v>
      </c>
      <c r="L5" s="1" t="s">
        <v>171</v>
      </c>
      <c r="M5" s="1" t="s">
        <v>31</v>
      </c>
      <c r="N5" s="114" t="s">
        <v>171</v>
      </c>
      <c r="O5" s="114" t="s">
        <v>31</v>
      </c>
      <c r="P5" s="1" t="s">
        <v>171</v>
      </c>
      <c r="Q5" s="16" t="s">
        <v>31</v>
      </c>
      <c r="R5" s="110" t="s">
        <v>158</v>
      </c>
      <c r="S5" s="110" t="s">
        <v>159</v>
      </c>
      <c r="T5" s="110" t="s">
        <v>160</v>
      </c>
      <c r="U5" s="148"/>
      <c r="V5" s="110" t="s">
        <v>16</v>
      </c>
      <c r="W5" s="110" t="s">
        <v>16</v>
      </c>
      <c r="X5" s="16" t="s">
        <v>16</v>
      </c>
      <c r="Y5" s="1" t="s">
        <v>17</v>
      </c>
      <c r="Z5" s="132"/>
      <c r="AA5" s="132"/>
    </row>
    <row r="6" spans="1:27" x14ac:dyDescent="0.2">
      <c r="A6" s="94">
        <v>1</v>
      </c>
      <c r="B6" s="95" t="s">
        <v>176</v>
      </c>
      <c r="C6" s="96" t="s">
        <v>35</v>
      </c>
      <c r="D6" s="97" t="s">
        <v>38</v>
      </c>
      <c r="E6" s="98">
        <v>10000</v>
      </c>
      <c r="F6" s="98" t="s">
        <v>29</v>
      </c>
      <c r="G6" s="98">
        <v>0.18440000000000001</v>
      </c>
      <c r="H6" s="99">
        <v>0.13</v>
      </c>
      <c r="I6" s="100"/>
      <c r="J6" s="101">
        <f>0.9536+0.04</f>
        <v>0.99360000000000004</v>
      </c>
      <c r="K6" s="100">
        <v>25007</v>
      </c>
      <c r="L6" s="102">
        <v>1.35</v>
      </c>
      <c r="M6" s="103">
        <v>21000</v>
      </c>
      <c r="N6" s="118">
        <v>1.2050000000000001</v>
      </c>
      <c r="O6" s="119">
        <v>17150</v>
      </c>
      <c r="P6" s="104">
        <v>1.8</v>
      </c>
      <c r="Q6" s="104">
        <v>8000</v>
      </c>
      <c r="R6" s="104">
        <v>1</v>
      </c>
      <c r="S6" s="104">
        <f>5-R6</f>
        <v>4</v>
      </c>
      <c r="T6" s="104">
        <v>500</v>
      </c>
      <c r="U6" s="117">
        <f>1-J6/N6</f>
        <v>0.17543568464730297</v>
      </c>
      <c r="V6" s="136" t="s">
        <v>166</v>
      </c>
      <c r="W6" s="136" t="s">
        <v>167</v>
      </c>
      <c r="X6" s="136" t="s">
        <v>168</v>
      </c>
      <c r="Y6" s="101">
        <v>1.2050000000000001</v>
      </c>
      <c r="Z6" s="107" t="s">
        <v>189</v>
      </c>
      <c r="AA6" s="95"/>
    </row>
    <row r="7" spans="1:27" s="9" customFormat="1" x14ac:dyDescent="0.2">
      <c r="A7" s="94"/>
      <c r="B7" s="95"/>
      <c r="C7" s="96"/>
      <c r="D7" s="97"/>
      <c r="E7" s="98"/>
      <c r="F7" s="98"/>
      <c r="G7" s="98"/>
      <c r="H7" s="99"/>
      <c r="I7" s="100"/>
      <c r="J7" s="101"/>
      <c r="K7" s="100"/>
      <c r="L7" s="102"/>
      <c r="M7" s="103"/>
      <c r="N7" s="118"/>
      <c r="O7" s="125">
        <f>O6/30000</f>
        <v>0.57166666666666666</v>
      </c>
      <c r="P7" s="104"/>
      <c r="Q7" s="104"/>
      <c r="R7" s="104"/>
      <c r="S7" s="104">
        <f>4.8-R6</f>
        <v>3.8</v>
      </c>
      <c r="T7" s="104">
        <v>1000</v>
      </c>
      <c r="U7" s="94"/>
      <c r="V7" s="137"/>
      <c r="W7" s="137"/>
      <c r="X7" s="137"/>
      <c r="Y7" s="105"/>
      <c r="Z7" s="94"/>
      <c r="AA7" s="95"/>
    </row>
    <row r="8" spans="1:27" s="9" customFormat="1" x14ac:dyDescent="0.2">
      <c r="A8" s="94"/>
      <c r="B8" s="95"/>
      <c r="C8" s="96"/>
      <c r="D8" s="97"/>
      <c r="E8" s="98"/>
      <c r="F8" s="98"/>
      <c r="G8" s="98"/>
      <c r="H8" s="99"/>
      <c r="I8" s="100"/>
      <c r="J8" s="101"/>
      <c r="K8" s="100"/>
      <c r="L8" s="102"/>
      <c r="M8" s="103"/>
      <c r="N8" s="118"/>
      <c r="O8" s="119"/>
      <c r="P8" s="104"/>
      <c r="Q8" s="104"/>
      <c r="R8" s="104"/>
      <c r="S8" s="104">
        <f>4.6-R6</f>
        <v>3.5999999999999996</v>
      </c>
      <c r="T8" s="104">
        <v>2000</v>
      </c>
      <c r="U8" s="94"/>
      <c r="V8" s="137"/>
      <c r="W8" s="137"/>
      <c r="X8" s="137"/>
      <c r="Y8" s="105"/>
      <c r="Z8" s="94"/>
      <c r="AA8" s="95"/>
    </row>
    <row r="9" spans="1:27" ht="33" customHeight="1" x14ac:dyDescent="0.2">
      <c r="A9" s="94">
        <v>2</v>
      </c>
      <c r="B9" s="95" t="s">
        <v>177</v>
      </c>
      <c r="C9" s="96" t="s">
        <v>35</v>
      </c>
      <c r="D9" s="97" t="s">
        <v>38</v>
      </c>
      <c r="E9" s="98">
        <v>10000</v>
      </c>
      <c r="F9" s="98" t="s">
        <v>29</v>
      </c>
      <c r="G9" s="98">
        <v>0.1263</v>
      </c>
      <c r="H9" s="99">
        <v>0.13</v>
      </c>
      <c r="I9" s="106">
        <v>0.90749999999999997</v>
      </c>
      <c r="J9" s="94">
        <f>0.6685+0.04</f>
        <v>0.70850000000000002</v>
      </c>
      <c r="K9" s="100">
        <v>21204</v>
      </c>
      <c r="L9" s="102">
        <v>0.93</v>
      </c>
      <c r="M9" s="103">
        <v>16000</v>
      </c>
      <c r="N9" s="118">
        <v>0.86099999999999999</v>
      </c>
      <c r="O9" s="119">
        <v>18850</v>
      </c>
      <c r="P9" s="104">
        <v>1.4</v>
      </c>
      <c r="Q9" s="104">
        <v>8000</v>
      </c>
      <c r="R9" s="104">
        <v>0.65</v>
      </c>
      <c r="S9" s="104">
        <f>3.8-R9</f>
        <v>3.15</v>
      </c>
      <c r="T9" s="104">
        <v>500</v>
      </c>
      <c r="U9" s="107">
        <f>1-J9/N9</f>
        <v>0.17711962833914052</v>
      </c>
      <c r="V9" s="137"/>
      <c r="W9" s="137"/>
      <c r="X9" s="137" t="s">
        <v>161</v>
      </c>
      <c r="Y9" s="105">
        <v>0.86099999999999999</v>
      </c>
      <c r="Z9" s="107" t="s">
        <v>189</v>
      </c>
      <c r="AA9" s="95" t="s">
        <v>43</v>
      </c>
    </row>
    <row r="10" spans="1:27" s="9" customFormat="1" ht="22.5" customHeight="1" x14ac:dyDescent="0.2">
      <c r="A10" s="94"/>
      <c r="B10" s="95"/>
      <c r="C10" s="96"/>
      <c r="D10" s="97"/>
      <c r="E10" s="98"/>
      <c r="F10" s="98"/>
      <c r="G10" s="98"/>
      <c r="H10" s="99"/>
      <c r="I10" s="106"/>
      <c r="J10" s="94"/>
      <c r="K10" s="100"/>
      <c r="L10" s="108"/>
      <c r="M10" s="109"/>
      <c r="N10" s="120"/>
      <c r="O10" s="124">
        <f>O9/30000</f>
        <v>0.6283333333333333</v>
      </c>
      <c r="P10" s="98"/>
      <c r="Q10" s="98"/>
      <c r="R10" s="98"/>
      <c r="S10" s="98">
        <f>3.6-R9</f>
        <v>2.95</v>
      </c>
      <c r="T10" s="104">
        <v>1000</v>
      </c>
      <c r="U10" s="94"/>
      <c r="V10" s="137"/>
      <c r="W10" s="137"/>
      <c r="X10" s="137"/>
      <c r="Y10" s="105"/>
      <c r="Z10" s="107"/>
      <c r="AA10" s="95"/>
    </row>
    <row r="11" spans="1:27" s="9" customFormat="1" ht="22.5" customHeight="1" x14ac:dyDescent="0.2">
      <c r="A11" s="94"/>
      <c r="B11" s="95"/>
      <c r="C11" s="96"/>
      <c r="D11" s="97"/>
      <c r="E11" s="98"/>
      <c r="F11" s="98"/>
      <c r="G11" s="98"/>
      <c r="H11" s="99"/>
      <c r="I11" s="106"/>
      <c r="J11" s="94"/>
      <c r="K11" s="100"/>
      <c r="L11" s="108"/>
      <c r="M11" s="109"/>
      <c r="N11" s="120"/>
      <c r="O11" s="121"/>
      <c r="P11" s="98"/>
      <c r="Q11" s="98"/>
      <c r="R11" s="98" t="s">
        <v>20</v>
      </c>
      <c r="S11" s="98">
        <f>3.5-R9</f>
        <v>2.85</v>
      </c>
      <c r="T11" s="104">
        <v>2000</v>
      </c>
      <c r="U11" s="94"/>
      <c r="V11" s="138"/>
      <c r="W11" s="138"/>
      <c r="X11" s="138"/>
      <c r="Y11" s="105"/>
      <c r="Z11" s="107"/>
      <c r="AA11" s="95"/>
    </row>
    <row r="12" spans="1:27" s="9" customFormat="1" ht="22.5" customHeight="1" x14ac:dyDescent="0.2">
      <c r="A12" s="16"/>
      <c r="B12" s="14" t="s">
        <v>153</v>
      </c>
      <c r="C12" s="15"/>
      <c r="D12" s="11"/>
      <c r="E12" s="12"/>
      <c r="F12" s="12"/>
      <c r="G12" s="12"/>
      <c r="H12" s="13"/>
      <c r="I12" s="23"/>
      <c r="J12" s="116">
        <f>J9+J6</f>
        <v>1.7021000000000002</v>
      </c>
      <c r="K12" s="8">
        <f t="shared" ref="K12:Q12" si="0">SUM(K6:K9)</f>
        <v>46211</v>
      </c>
      <c r="L12" s="89">
        <f t="shared" si="0"/>
        <v>2.2800000000000002</v>
      </c>
      <c r="M12" s="8">
        <f t="shared" si="0"/>
        <v>37000</v>
      </c>
      <c r="N12" s="122">
        <f t="shared" si="0"/>
        <v>2.0659999999999998</v>
      </c>
      <c r="O12" s="123">
        <f t="shared" si="0"/>
        <v>36000.57166666667</v>
      </c>
      <c r="P12" s="89">
        <f t="shared" si="0"/>
        <v>3.2</v>
      </c>
      <c r="Q12" s="8">
        <f t="shared" si="0"/>
        <v>16000</v>
      </c>
      <c r="R12" s="8"/>
      <c r="S12" s="89">
        <f>R6+S7+R9+S10</f>
        <v>8.4</v>
      </c>
      <c r="T12" s="8"/>
      <c r="U12" s="8"/>
      <c r="V12" s="8"/>
      <c r="W12" s="8"/>
      <c r="X12" s="8"/>
      <c r="Y12" s="20" t="s">
        <v>169</v>
      </c>
      <c r="Z12" s="4"/>
      <c r="AA12" s="22"/>
    </row>
    <row r="13" spans="1:27" s="9" customFormat="1" ht="36.75" customHeight="1" x14ac:dyDescent="0.2">
      <c r="A13" s="87"/>
      <c r="B13" s="14"/>
      <c r="C13" s="15"/>
      <c r="D13" s="88"/>
      <c r="E13" s="12"/>
      <c r="F13" s="12"/>
      <c r="G13" s="12"/>
      <c r="H13" s="13"/>
      <c r="I13" s="23"/>
      <c r="J13" s="87"/>
      <c r="K13" s="8"/>
      <c r="L13" s="89" t="s">
        <v>162</v>
      </c>
      <c r="M13" s="8"/>
      <c r="N13" s="139" t="s">
        <v>173</v>
      </c>
      <c r="O13" s="140"/>
      <c r="P13" s="89"/>
      <c r="Q13" s="8"/>
      <c r="R13" s="8"/>
      <c r="S13" s="8"/>
      <c r="T13" s="8"/>
      <c r="U13" s="8"/>
      <c r="V13" s="8"/>
      <c r="W13" s="8"/>
      <c r="X13" s="8"/>
      <c r="Y13" s="20"/>
      <c r="Z13" s="4"/>
      <c r="AA13" s="22"/>
    </row>
    <row r="14" spans="1:27" ht="21" customHeight="1" x14ac:dyDescent="0.2">
      <c r="A14" s="133" t="s">
        <v>157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</row>
    <row r="15" spans="1:27" ht="23.25" customHeight="1" x14ac:dyDescent="0.2">
      <c r="A15" s="2">
        <v>1</v>
      </c>
      <c r="B15" s="2" t="s">
        <v>8</v>
      </c>
      <c r="C15" s="128" t="s">
        <v>174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</row>
    <row r="16" spans="1:27" ht="37.5" customHeight="1" x14ac:dyDescent="0.2">
      <c r="A16" s="2">
        <v>2</v>
      </c>
      <c r="B16" s="2" t="s">
        <v>9</v>
      </c>
      <c r="C16" s="128" t="s">
        <v>190</v>
      </c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</row>
    <row r="17" spans="1:32" ht="20.100000000000001" customHeight="1" x14ac:dyDescent="0.2">
      <c r="A17" s="2">
        <v>3</v>
      </c>
      <c r="B17" s="2" t="s">
        <v>10</v>
      </c>
      <c r="C17" s="129" t="s">
        <v>191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1"/>
    </row>
    <row r="18" spans="1:32" ht="20.100000000000001" customHeight="1" x14ac:dyDescent="0.2">
      <c r="A18" s="2">
        <v>4</v>
      </c>
      <c r="B18" s="2" t="s">
        <v>11</v>
      </c>
      <c r="C18" s="128" t="s">
        <v>192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</row>
    <row r="19" spans="1:32" ht="20.100000000000001" customHeight="1" x14ac:dyDescent="0.2">
      <c r="A19" s="2">
        <v>5</v>
      </c>
      <c r="B19" s="2" t="s">
        <v>12</v>
      </c>
      <c r="C19" s="128" t="s">
        <v>193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</row>
    <row r="20" spans="1:32" ht="20.100000000000001" customHeight="1" x14ac:dyDescent="0.2">
      <c r="A20" s="2">
        <v>6</v>
      </c>
      <c r="B20" s="2" t="s">
        <v>13</v>
      </c>
      <c r="C20" s="128" t="s">
        <v>194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</row>
    <row r="21" spans="1:32" ht="20.100000000000001" customHeight="1" x14ac:dyDescent="0.2">
      <c r="A21" s="2">
        <v>7</v>
      </c>
      <c r="B21" s="2" t="s">
        <v>7</v>
      </c>
      <c r="C21" s="129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1"/>
    </row>
    <row r="22" spans="1:32" ht="76.5" customHeight="1" x14ac:dyDescent="0.2">
      <c r="A22" s="127" t="s">
        <v>14</v>
      </c>
      <c r="B22" s="127"/>
      <c r="C22" s="127"/>
      <c r="D22" s="127" t="s">
        <v>18</v>
      </c>
      <c r="E22" s="127"/>
      <c r="F22" s="127"/>
      <c r="G22" s="127"/>
      <c r="H22" s="127"/>
      <c r="I22" s="127"/>
      <c r="J22" s="127"/>
      <c r="K22" s="6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 t="s">
        <v>15</v>
      </c>
      <c r="AA22" s="127"/>
      <c r="AF22" t="s">
        <v>20</v>
      </c>
    </row>
  </sheetData>
  <mergeCells count="36">
    <mergeCell ref="A1:AA1"/>
    <mergeCell ref="A2:AA2"/>
    <mergeCell ref="A3:AA3"/>
    <mergeCell ref="A4:A5"/>
    <mergeCell ref="B4:B5"/>
    <mergeCell ref="C4:C5"/>
    <mergeCell ref="D4:D5"/>
    <mergeCell ref="E4:E5"/>
    <mergeCell ref="G4:G5"/>
    <mergeCell ref="H4:H5"/>
    <mergeCell ref="N4:O4"/>
    <mergeCell ref="F4:F5"/>
    <mergeCell ref="I4:I5"/>
    <mergeCell ref="P4:Q4"/>
    <mergeCell ref="R4:T4"/>
    <mergeCell ref="U4:U5"/>
    <mergeCell ref="J4:J5"/>
    <mergeCell ref="Z4:Z5"/>
    <mergeCell ref="AA4:AA5"/>
    <mergeCell ref="A14:AA14"/>
    <mergeCell ref="C15:AA15"/>
    <mergeCell ref="L4:M4"/>
    <mergeCell ref="V6:V11"/>
    <mergeCell ref="W6:W11"/>
    <mergeCell ref="X6:X11"/>
    <mergeCell ref="N13:O13"/>
    <mergeCell ref="A22:C22"/>
    <mergeCell ref="D22:J22"/>
    <mergeCell ref="L22:Y22"/>
    <mergeCell ref="Z22:AA22"/>
    <mergeCell ref="C16:AA16"/>
    <mergeCell ref="C17:AA17"/>
    <mergeCell ref="C18:AA18"/>
    <mergeCell ref="C19:AA19"/>
    <mergeCell ref="C20:AA20"/>
    <mergeCell ref="C21:AA21"/>
  </mergeCells>
  <phoneticPr fontId="2" type="noConversion"/>
  <conditionalFormatting sqref="B6:B13">
    <cfRule type="duplicateValues" dxfId="208" priority="185"/>
    <cfRule type="duplicateValues" dxfId="207" priority="186"/>
    <cfRule type="duplicateValues" dxfId="206" priority="187"/>
    <cfRule type="duplicateValues" dxfId="205" priority="188"/>
    <cfRule type="duplicateValues" dxfId="204" priority="189"/>
    <cfRule type="duplicateValues" dxfId="203" priority="190"/>
    <cfRule type="duplicateValues" dxfId="202" priority="191"/>
    <cfRule type="duplicateValues" dxfId="201" priority="192"/>
    <cfRule type="duplicateValues" dxfId="200" priority="193"/>
    <cfRule type="duplicateValues" dxfId="199" priority="194"/>
    <cfRule type="duplicateValues" dxfId="198" priority="19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opLeftCell="A2" zoomScale="130" zoomScaleNormal="130" workbookViewId="0">
      <selection activeCell="C12" sqref="C12:Q13"/>
    </sheetView>
  </sheetViews>
  <sheetFormatPr defaultRowHeight="14.25" x14ac:dyDescent="0.2"/>
  <cols>
    <col min="1" max="1" width="3.875" style="9" customWidth="1"/>
    <col min="2" max="2" width="10.125" style="9" customWidth="1"/>
    <col min="3" max="3" width="12.875" style="9" customWidth="1"/>
    <col min="4" max="4" width="3.875" style="9" customWidth="1"/>
    <col min="5" max="5" width="7.375" style="9" customWidth="1"/>
    <col min="6" max="6" width="6.625" style="9" customWidth="1"/>
    <col min="7" max="7" width="5.375" style="9" customWidth="1"/>
    <col min="8" max="8" width="8.875" style="9" customWidth="1"/>
    <col min="9" max="9" width="7.125" style="9" customWidth="1"/>
    <col min="10" max="10" width="6.625" style="9" customWidth="1"/>
    <col min="11" max="11" width="7.25" style="9" customWidth="1"/>
    <col min="12" max="12" width="7.75" style="9" customWidth="1"/>
    <col min="13" max="13" width="8" style="9" customWidth="1"/>
    <col min="14" max="15" width="7.625" style="9" customWidth="1"/>
    <col min="16" max="16" width="9.625" style="9" customWidth="1"/>
    <col min="17" max="17" width="9" style="9" customWidth="1"/>
    <col min="18" max="16384" width="9" style="9"/>
  </cols>
  <sheetData>
    <row r="1" spans="1:22" ht="22.5" x14ac:dyDescent="0.2">
      <c r="A1" s="141" t="s">
        <v>21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22" ht="26.25" customHeight="1" x14ac:dyDescent="0.2">
      <c r="A2" s="143" t="s">
        <v>19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1:22" ht="58.5" customHeight="1" x14ac:dyDescent="0.2">
      <c r="A3" s="144" t="s">
        <v>22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6"/>
    </row>
    <row r="4" spans="1:22" x14ac:dyDescent="0.2">
      <c r="A4" s="132" t="s">
        <v>0</v>
      </c>
      <c r="B4" s="132" t="s">
        <v>1</v>
      </c>
      <c r="C4" s="132" t="s">
        <v>2</v>
      </c>
      <c r="D4" s="132" t="s">
        <v>3</v>
      </c>
      <c r="E4" s="147" t="s">
        <v>24</v>
      </c>
      <c r="F4" s="147" t="s">
        <v>28</v>
      </c>
      <c r="G4" s="147" t="s">
        <v>23</v>
      </c>
      <c r="H4" s="132" t="s">
        <v>4</v>
      </c>
      <c r="I4" s="147" t="s">
        <v>41</v>
      </c>
      <c r="J4" s="132" t="s">
        <v>26</v>
      </c>
      <c r="K4" s="10" t="s">
        <v>27</v>
      </c>
      <c r="L4" s="113" t="s">
        <v>74</v>
      </c>
      <c r="M4" s="10" t="s">
        <v>73</v>
      </c>
      <c r="N4" s="16" t="s">
        <v>5</v>
      </c>
      <c r="O4" s="147" t="s">
        <v>75</v>
      </c>
      <c r="P4" s="132" t="s">
        <v>6</v>
      </c>
      <c r="Q4" s="132" t="s">
        <v>7</v>
      </c>
    </row>
    <row r="5" spans="1:22" x14ac:dyDescent="0.2">
      <c r="A5" s="132"/>
      <c r="B5" s="132"/>
      <c r="C5" s="132"/>
      <c r="D5" s="132"/>
      <c r="E5" s="148"/>
      <c r="F5" s="148" t="s">
        <v>28</v>
      </c>
      <c r="G5" s="148"/>
      <c r="H5" s="132"/>
      <c r="I5" s="148"/>
      <c r="J5" s="132"/>
      <c r="K5" s="16" t="s">
        <v>16</v>
      </c>
      <c r="L5" s="114" t="s">
        <v>16</v>
      </c>
      <c r="M5" s="16" t="s">
        <v>16</v>
      </c>
      <c r="N5" s="16" t="s">
        <v>17</v>
      </c>
      <c r="O5" s="148"/>
      <c r="P5" s="132"/>
      <c r="Q5" s="132"/>
    </row>
    <row r="6" spans="1:22" ht="33.75" customHeight="1" x14ac:dyDescent="0.2">
      <c r="A6" s="16">
        <v>1</v>
      </c>
      <c r="B6" s="14" t="s">
        <v>36</v>
      </c>
      <c r="C6" s="15" t="s">
        <v>37</v>
      </c>
      <c r="D6" s="11" t="s">
        <v>38</v>
      </c>
      <c r="E6" s="12">
        <v>10000</v>
      </c>
      <c r="F6" s="12" t="s">
        <v>40</v>
      </c>
      <c r="G6" s="12">
        <v>1.0999999999999999E-2</v>
      </c>
      <c r="H6" s="13">
        <v>0.13</v>
      </c>
      <c r="I6" s="23">
        <v>0.36</v>
      </c>
      <c r="J6" s="16">
        <v>0.32729999999999998</v>
      </c>
      <c r="K6" s="19">
        <v>0.75</v>
      </c>
      <c r="L6" s="115">
        <v>0.75</v>
      </c>
      <c r="M6" s="17">
        <v>1.5</v>
      </c>
      <c r="N6" s="20">
        <v>0.4</v>
      </c>
      <c r="O6" s="51">
        <f>1-J6/N6</f>
        <v>0.18175000000000008</v>
      </c>
      <c r="P6" s="10" t="s">
        <v>74</v>
      </c>
      <c r="Q6" s="22" t="s">
        <v>44</v>
      </c>
      <c r="R6" s="112">
        <f>1-J6/N6</f>
        <v>0.18175000000000008</v>
      </c>
    </row>
    <row r="7" spans="1:22" ht="31.5" customHeight="1" x14ac:dyDescent="0.2">
      <c r="A7" s="133" t="s">
        <v>72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</row>
    <row r="8" spans="1:22" ht="23.25" customHeight="1" x14ac:dyDescent="0.2">
      <c r="A8" s="18">
        <v>1</v>
      </c>
      <c r="B8" s="18" t="s">
        <v>8</v>
      </c>
      <c r="C8" s="128" t="s">
        <v>195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22" ht="20.100000000000001" customHeight="1" x14ac:dyDescent="0.2">
      <c r="A9" s="18">
        <v>2</v>
      </c>
      <c r="B9" s="18" t="s">
        <v>9</v>
      </c>
      <c r="C9" s="128" t="s">
        <v>196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22" ht="20.100000000000001" customHeight="1" x14ac:dyDescent="0.2">
      <c r="A10" s="18">
        <v>3</v>
      </c>
      <c r="B10" s="18" t="s">
        <v>10</v>
      </c>
      <c r="C10" s="129" t="s">
        <v>197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1"/>
    </row>
    <row r="11" spans="1:22" ht="20.100000000000001" customHeight="1" x14ac:dyDescent="0.2">
      <c r="A11" s="18">
        <v>4</v>
      </c>
      <c r="B11" s="18" t="s">
        <v>11</v>
      </c>
      <c r="C11" s="128" t="s">
        <v>198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</row>
    <row r="12" spans="1:22" ht="20.100000000000001" customHeight="1" x14ac:dyDescent="0.2">
      <c r="A12" s="18">
        <v>5</v>
      </c>
      <c r="B12" s="18" t="s">
        <v>12</v>
      </c>
      <c r="C12" s="128" t="s">
        <v>193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22" ht="20.100000000000001" customHeight="1" x14ac:dyDescent="0.2">
      <c r="A13" s="18">
        <v>6</v>
      </c>
      <c r="B13" s="18" t="s">
        <v>13</v>
      </c>
      <c r="C13" s="128" t="s">
        <v>194</v>
      </c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22" ht="20.100000000000001" customHeight="1" x14ac:dyDescent="0.2">
      <c r="A14" s="18">
        <v>7</v>
      </c>
      <c r="B14" s="18" t="s">
        <v>7</v>
      </c>
      <c r="C14" s="129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1"/>
    </row>
    <row r="15" spans="1:22" ht="76.5" customHeight="1" x14ac:dyDescent="0.2">
      <c r="A15" s="127" t="s">
        <v>14</v>
      </c>
      <c r="B15" s="127"/>
      <c r="C15" s="127"/>
      <c r="D15" s="127" t="s">
        <v>18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21"/>
      <c r="P15" s="127" t="s">
        <v>15</v>
      </c>
      <c r="Q15" s="127"/>
      <c r="V15" s="9" t="s">
        <v>20</v>
      </c>
    </row>
  </sheetData>
  <mergeCells count="28">
    <mergeCell ref="A1:Q1"/>
    <mergeCell ref="A2:Q2"/>
    <mergeCell ref="A3:Q3"/>
    <mergeCell ref="A4:A5"/>
    <mergeCell ref="B4:B5"/>
    <mergeCell ref="C4:C5"/>
    <mergeCell ref="D4:D5"/>
    <mergeCell ref="E4:E5"/>
    <mergeCell ref="F4:F5"/>
    <mergeCell ref="G4:G5"/>
    <mergeCell ref="C11:Q11"/>
    <mergeCell ref="O4:O5"/>
    <mergeCell ref="H4:H5"/>
    <mergeCell ref="I4:I5"/>
    <mergeCell ref="J4:J5"/>
    <mergeCell ref="P4:P5"/>
    <mergeCell ref="Q4:Q5"/>
    <mergeCell ref="A7:Q7"/>
    <mergeCell ref="C8:Q8"/>
    <mergeCell ref="C9:Q9"/>
    <mergeCell ref="C10:Q10"/>
    <mergeCell ref="C12:Q12"/>
    <mergeCell ref="C13:Q13"/>
    <mergeCell ref="C14:Q14"/>
    <mergeCell ref="A15:C15"/>
    <mergeCell ref="D15:J15"/>
    <mergeCell ref="K15:N15"/>
    <mergeCell ref="P15:Q15"/>
  </mergeCells>
  <phoneticPr fontId="2" type="noConversion"/>
  <conditionalFormatting sqref="B6">
    <cfRule type="duplicateValues" dxfId="197" priority="196"/>
    <cfRule type="duplicateValues" dxfId="196" priority="197"/>
    <cfRule type="duplicateValues" dxfId="195" priority="198"/>
    <cfRule type="duplicateValues" dxfId="194" priority="199"/>
    <cfRule type="duplicateValues" dxfId="193" priority="200"/>
    <cfRule type="duplicateValues" dxfId="192" priority="201"/>
    <cfRule type="duplicateValues" dxfId="191" priority="202"/>
    <cfRule type="duplicateValues" dxfId="190" priority="203"/>
    <cfRule type="duplicateValues" dxfId="189" priority="204"/>
    <cfRule type="duplicateValues" dxfId="188" priority="205"/>
    <cfRule type="duplicateValues" dxfId="187" priority="20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C18" sqref="C18:N18"/>
    </sheetView>
  </sheetViews>
  <sheetFormatPr defaultRowHeight="14.25" x14ac:dyDescent="0.2"/>
  <cols>
    <col min="1" max="1" width="3.875" style="9" customWidth="1"/>
    <col min="2" max="2" width="10.125" style="9" customWidth="1"/>
    <col min="3" max="3" width="19.625" style="9" customWidth="1"/>
    <col min="4" max="4" width="3.875" style="9" customWidth="1"/>
    <col min="5" max="5" width="7.375" style="9" customWidth="1"/>
    <col min="6" max="6" width="6.625" style="9" customWidth="1"/>
    <col min="7" max="7" width="9" style="9"/>
    <col min="8" max="8" width="8.875" style="9" customWidth="1"/>
    <col min="9" max="9" width="6.625" style="9" customWidth="1"/>
    <col min="10" max="10" width="7.25" style="9" customWidth="1"/>
    <col min="11" max="11" width="5.75" style="9" customWidth="1"/>
    <col min="12" max="12" width="7.625" style="9" customWidth="1"/>
    <col min="13" max="13" width="6" style="9" customWidth="1"/>
    <col min="14" max="14" width="7.375" style="9" customWidth="1"/>
    <col min="15" max="15" width="6.25" style="9" customWidth="1"/>
    <col min="16" max="16" width="5.75" style="9" customWidth="1"/>
    <col min="17" max="17" width="5" style="9" customWidth="1"/>
    <col min="18" max="16384" width="9" style="9"/>
  </cols>
  <sheetData>
    <row r="1" spans="1:17" ht="22.5" x14ac:dyDescent="0.2">
      <c r="A1" s="141" t="s">
        <v>21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7" ht="26.25" customHeight="1" x14ac:dyDescent="0.2">
      <c r="A2" s="143" t="s">
        <v>19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7" ht="58.5" customHeight="1" x14ac:dyDescent="0.2">
      <c r="A3" s="144" t="s">
        <v>22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6"/>
    </row>
    <row r="4" spans="1:17" x14ac:dyDescent="0.2">
      <c r="A4" s="132" t="s">
        <v>0</v>
      </c>
      <c r="B4" s="132" t="s">
        <v>1</v>
      </c>
      <c r="C4" s="132" t="s">
        <v>2</v>
      </c>
      <c r="D4" s="132" t="s">
        <v>3</v>
      </c>
      <c r="E4" s="147" t="s">
        <v>24</v>
      </c>
      <c r="F4" s="147" t="s">
        <v>28</v>
      </c>
      <c r="G4" s="147" t="s">
        <v>23</v>
      </c>
      <c r="H4" s="132" t="s">
        <v>4</v>
      </c>
      <c r="I4" s="132" t="s">
        <v>26</v>
      </c>
      <c r="J4" s="134" t="s">
        <v>155</v>
      </c>
      <c r="K4" s="135"/>
      <c r="L4" s="16" t="s">
        <v>5</v>
      </c>
      <c r="M4" s="132" t="s">
        <v>6</v>
      </c>
      <c r="N4" s="132" t="s">
        <v>7</v>
      </c>
    </row>
    <row r="5" spans="1:17" x14ac:dyDescent="0.2">
      <c r="A5" s="132"/>
      <c r="B5" s="132"/>
      <c r="C5" s="132"/>
      <c r="D5" s="132"/>
      <c r="E5" s="148"/>
      <c r="F5" s="148" t="s">
        <v>28</v>
      </c>
      <c r="G5" s="148"/>
      <c r="H5" s="132"/>
      <c r="I5" s="132"/>
      <c r="J5" s="16" t="s">
        <v>16</v>
      </c>
      <c r="K5" s="16" t="s">
        <v>175</v>
      </c>
      <c r="L5" s="16" t="s">
        <v>17</v>
      </c>
      <c r="M5" s="132"/>
      <c r="N5" s="132"/>
    </row>
    <row r="6" spans="1:17" x14ac:dyDescent="0.2">
      <c r="A6" s="16">
        <v>1</v>
      </c>
      <c r="B6" s="90" t="s">
        <v>178</v>
      </c>
      <c r="C6" s="91" t="s">
        <v>179</v>
      </c>
      <c r="D6" s="11" t="s">
        <v>38</v>
      </c>
      <c r="E6" s="12">
        <v>10000</v>
      </c>
      <c r="F6" s="12" t="s">
        <v>29</v>
      </c>
      <c r="G6" s="12">
        <v>6.08E-2</v>
      </c>
      <c r="H6" s="13">
        <v>0.13</v>
      </c>
      <c r="I6" s="126">
        <f>G6*9/1.13*0.95</f>
        <v>0.46003539823008854</v>
      </c>
      <c r="J6" s="20">
        <f>I6</f>
        <v>0.46003539823008854</v>
      </c>
      <c r="K6" s="17"/>
      <c r="L6" s="20">
        <f>J6</f>
        <v>0.46003539823008854</v>
      </c>
      <c r="M6" s="16" t="s">
        <v>155</v>
      </c>
      <c r="N6" s="16"/>
    </row>
    <row r="7" spans="1:17" ht="24" x14ac:dyDescent="0.2">
      <c r="A7" s="16">
        <v>2</v>
      </c>
      <c r="B7" s="90" t="s">
        <v>156</v>
      </c>
      <c r="C7" s="91" t="s">
        <v>180</v>
      </c>
      <c r="D7" s="11" t="s">
        <v>38</v>
      </c>
      <c r="E7" s="12">
        <v>10000</v>
      </c>
      <c r="F7" s="12" t="s">
        <v>29</v>
      </c>
      <c r="G7" s="12">
        <v>0.40970000000000001</v>
      </c>
      <c r="H7" s="13">
        <v>0.13</v>
      </c>
      <c r="I7" s="16">
        <v>3.5</v>
      </c>
      <c r="J7" s="20">
        <f t="shared" ref="J7:J11" si="0">I7</f>
        <v>3.5</v>
      </c>
      <c r="K7" s="17">
        <v>1500</v>
      </c>
      <c r="L7" s="20">
        <f t="shared" ref="L7:L11" si="1">J7</f>
        <v>3.5</v>
      </c>
      <c r="M7" s="16" t="s">
        <v>155</v>
      </c>
      <c r="N7" s="16" t="s">
        <v>172</v>
      </c>
      <c r="O7" s="92"/>
      <c r="Q7" s="93"/>
    </row>
    <row r="8" spans="1:17" x14ac:dyDescent="0.2">
      <c r="A8" s="16">
        <v>3</v>
      </c>
      <c r="B8" s="90" t="s">
        <v>181</v>
      </c>
      <c r="C8" s="91" t="s">
        <v>182</v>
      </c>
      <c r="D8" s="11" t="s">
        <v>38</v>
      </c>
      <c r="E8" s="12">
        <v>10000</v>
      </c>
      <c r="F8" s="12" t="s">
        <v>29</v>
      </c>
      <c r="G8" s="12">
        <v>7.1400000000000005E-2</v>
      </c>
      <c r="H8" s="13">
        <v>0.13</v>
      </c>
      <c r="I8" s="16">
        <f t="shared" ref="I8:I11" si="2">G8*9/1.13*0.95</f>
        <v>0.54023893805309742</v>
      </c>
      <c r="J8" s="20">
        <f t="shared" si="0"/>
        <v>0.54023893805309742</v>
      </c>
      <c r="K8" s="17"/>
      <c r="L8" s="20">
        <f t="shared" si="1"/>
        <v>0.54023893805309742</v>
      </c>
      <c r="M8" s="16" t="s">
        <v>155</v>
      </c>
      <c r="N8" s="16"/>
    </row>
    <row r="9" spans="1:17" x14ac:dyDescent="0.2">
      <c r="A9" s="16">
        <v>4</v>
      </c>
      <c r="B9" s="90" t="s">
        <v>183</v>
      </c>
      <c r="C9" s="91" t="s">
        <v>184</v>
      </c>
      <c r="D9" s="11" t="s">
        <v>38</v>
      </c>
      <c r="E9" s="12">
        <v>10000</v>
      </c>
      <c r="F9" s="12" t="s">
        <v>29</v>
      </c>
      <c r="G9" s="12">
        <v>7.0300000000000001E-2</v>
      </c>
      <c r="H9" s="13">
        <v>0.13</v>
      </c>
      <c r="I9" s="16">
        <f t="shared" si="2"/>
        <v>0.53191592920353992</v>
      </c>
      <c r="J9" s="20">
        <f t="shared" si="0"/>
        <v>0.53191592920353992</v>
      </c>
      <c r="K9" s="17"/>
      <c r="L9" s="20">
        <f t="shared" si="1"/>
        <v>0.53191592920353992</v>
      </c>
      <c r="M9" s="16" t="s">
        <v>155</v>
      </c>
      <c r="N9" s="16"/>
    </row>
    <row r="10" spans="1:17" x14ac:dyDescent="0.2">
      <c r="A10" s="16">
        <v>5</v>
      </c>
      <c r="B10" s="90" t="s">
        <v>185</v>
      </c>
      <c r="C10" s="91" t="s">
        <v>186</v>
      </c>
      <c r="D10" s="11" t="s">
        <v>38</v>
      </c>
      <c r="E10" s="12">
        <v>10000</v>
      </c>
      <c r="F10" s="12" t="s">
        <v>29</v>
      </c>
      <c r="G10" s="12">
        <v>4.3200000000000002E-2</v>
      </c>
      <c r="H10" s="13">
        <v>0.13</v>
      </c>
      <c r="I10" s="16">
        <f t="shared" si="2"/>
        <v>0.3268672566371682</v>
      </c>
      <c r="J10" s="20">
        <f t="shared" si="0"/>
        <v>0.3268672566371682</v>
      </c>
      <c r="K10" s="3"/>
      <c r="L10" s="20">
        <f t="shared" si="1"/>
        <v>0.3268672566371682</v>
      </c>
      <c r="M10" s="16" t="s">
        <v>155</v>
      </c>
      <c r="N10" s="22"/>
    </row>
    <row r="11" spans="1:17" ht="22.5" customHeight="1" x14ac:dyDescent="0.2">
      <c r="A11" s="16">
        <v>6</v>
      </c>
      <c r="B11" s="90" t="s">
        <v>187</v>
      </c>
      <c r="C11" s="91" t="s">
        <v>188</v>
      </c>
      <c r="D11" s="11" t="s">
        <v>38</v>
      </c>
      <c r="E11" s="12">
        <v>10000</v>
      </c>
      <c r="F11" s="12" t="s">
        <v>29</v>
      </c>
      <c r="G11" s="12">
        <v>4.5400000000000003E-2</v>
      </c>
      <c r="H11" s="13">
        <v>0.13</v>
      </c>
      <c r="I11" s="16">
        <f t="shared" si="2"/>
        <v>0.3435132743362832</v>
      </c>
      <c r="J11" s="20">
        <f t="shared" si="0"/>
        <v>0.3435132743362832</v>
      </c>
      <c r="K11" s="3"/>
      <c r="L11" s="20">
        <f t="shared" si="1"/>
        <v>0.3435132743362832</v>
      </c>
      <c r="M11" s="16" t="s">
        <v>155</v>
      </c>
      <c r="N11" s="22"/>
    </row>
    <row r="12" spans="1:17" ht="31.5" customHeight="1" x14ac:dyDescent="0.2">
      <c r="A12" s="133" t="s">
        <v>157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7" ht="23.25" customHeight="1" x14ac:dyDescent="0.2">
      <c r="A13" s="18">
        <v>1</v>
      </c>
      <c r="B13" s="18" t="s">
        <v>8</v>
      </c>
      <c r="C13" s="128" t="s">
        <v>32</v>
      </c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7" ht="20.100000000000001" customHeight="1" x14ac:dyDescent="0.2">
      <c r="A14" s="18">
        <v>2</v>
      </c>
      <c r="B14" s="18" t="s">
        <v>9</v>
      </c>
      <c r="C14" s="128" t="s">
        <v>199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</row>
    <row r="15" spans="1:17" ht="20.100000000000001" customHeight="1" x14ac:dyDescent="0.2">
      <c r="A15" s="18">
        <v>3</v>
      </c>
      <c r="B15" s="18" t="s">
        <v>10</v>
      </c>
      <c r="C15" s="129" t="s">
        <v>200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1"/>
    </row>
    <row r="16" spans="1:17" ht="20.100000000000001" customHeight="1" x14ac:dyDescent="0.2">
      <c r="A16" s="18">
        <v>4</v>
      </c>
      <c r="B16" s="18" t="s">
        <v>11</v>
      </c>
      <c r="C16" s="128" t="s">
        <v>198</v>
      </c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</row>
    <row r="17" spans="1:19" ht="20.100000000000001" customHeight="1" x14ac:dyDescent="0.2">
      <c r="A17" s="18">
        <v>5</v>
      </c>
      <c r="B17" s="18" t="s">
        <v>12</v>
      </c>
      <c r="C17" s="128" t="s">
        <v>193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78"/>
      <c r="P17" s="178"/>
      <c r="Q17" s="178"/>
    </row>
    <row r="18" spans="1:19" ht="20.100000000000001" customHeight="1" x14ac:dyDescent="0.2">
      <c r="A18" s="18">
        <v>6</v>
      </c>
      <c r="B18" s="18" t="s">
        <v>13</v>
      </c>
      <c r="C18" s="128" t="s">
        <v>194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78"/>
      <c r="P18" s="178"/>
      <c r="Q18" s="178"/>
    </row>
    <row r="19" spans="1:19" ht="20.100000000000001" customHeight="1" x14ac:dyDescent="0.2">
      <c r="A19" s="18">
        <v>7</v>
      </c>
      <c r="B19" s="18" t="s">
        <v>7</v>
      </c>
      <c r="C19" s="129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</row>
    <row r="20" spans="1:19" ht="76.5" customHeight="1" x14ac:dyDescent="0.2">
      <c r="A20" s="127" t="s">
        <v>14</v>
      </c>
      <c r="B20" s="127"/>
      <c r="C20" s="127"/>
      <c r="D20" s="127" t="s">
        <v>18</v>
      </c>
      <c r="E20" s="127"/>
      <c r="F20" s="127"/>
      <c r="G20" s="127"/>
      <c r="H20" s="127"/>
      <c r="I20" s="127"/>
      <c r="J20" s="127"/>
      <c r="K20" s="127"/>
      <c r="L20" s="127"/>
      <c r="M20" s="127" t="s">
        <v>15</v>
      </c>
      <c r="N20" s="127"/>
      <c r="S20" s="9" t="s">
        <v>20</v>
      </c>
    </row>
  </sheetData>
  <mergeCells count="27">
    <mergeCell ref="C18:N18"/>
    <mergeCell ref="C19:N19"/>
    <mergeCell ref="A20:C20"/>
    <mergeCell ref="D20:I20"/>
    <mergeCell ref="J20:L20"/>
    <mergeCell ref="M20:N20"/>
    <mergeCell ref="A12:N12"/>
    <mergeCell ref="C13:N13"/>
    <mergeCell ref="C14:N14"/>
    <mergeCell ref="C16:N16"/>
    <mergeCell ref="C17:N17"/>
    <mergeCell ref="C15:N15"/>
    <mergeCell ref="H4:H5"/>
    <mergeCell ref="I4:I5"/>
    <mergeCell ref="J4:K4"/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honeticPr fontId="2" type="noConversion"/>
  <conditionalFormatting sqref="B6">
    <cfRule type="duplicateValues" dxfId="186" priority="109"/>
    <cfRule type="duplicateValues" dxfId="185" priority="111"/>
    <cfRule type="duplicateValues" dxfId="184" priority="113"/>
    <cfRule type="duplicateValues" dxfId="183" priority="115"/>
    <cfRule type="duplicateValues" dxfId="182" priority="117"/>
    <cfRule type="duplicateValues" dxfId="181" priority="119"/>
    <cfRule type="duplicateValues" dxfId="180" priority="121"/>
    <cfRule type="duplicateValues" dxfId="179" priority="123"/>
    <cfRule type="duplicateValues" dxfId="178" priority="125"/>
    <cfRule type="duplicateValues" dxfId="177" priority="127"/>
    <cfRule type="duplicateValues" dxfId="176" priority="129"/>
    <cfRule type="duplicateValues" dxfId="175" priority="131"/>
    <cfRule type="duplicateValues" dxfId="174" priority="133"/>
    <cfRule type="duplicateValues" dxfId="173" priority="135"/>
    <cfRule type="duplicateValues" dxfId="172" priority="137"/>
    <cfRule type="duplicateValues" dxfId="171" priority="139"/>
    <cfRule type="duplicateValues" dxfId="170" priority="141"/>
    <cfRule type="duplicateValues" dxfId="169" priority="143"/>
    <cfRule type="duplicateValues" dxfId="168" priority="145"/>
    <cfRule type="duplicateValues" dxfId="167" priority="147"/>
    <cfRule type="duplicateValues" dxfId="166" priority="149"/>
    <cfRule type="duplicateValues" dxfId="165" priority="151"/>
    <cfRule type="duplicateValues" dxfId="164" priority="153"/>
    <cfRule type="duplicateValues" dxfId="163" priority="155"/>
    <cfRule type="duplicateValues" dxfId="162" priority="157"/>
    <cfRule type="duplicateValues" dxfId="161" priority="159"/>
  </conditionalFormatting>
  <conditionalFormatting sqref="B7">
    <cfRule type="duplicateValues" dxfId="160" priority="108"/>
    <cfRule type="duplicateValues" dxfId="159" priority="110"/>
    <cfRule type="duplicateValues" dxfId="158" priority="112"/>
    <cfRule type="duplicateValues" dxfId="157" priority="114"/>
    <cfRule type="duplicateValues" dxfId="156" priority="116"/>
    <cfRule type="duplicateValues" dxfId="155" priority="118"/>
    <cfRule type="duplicateValues" dxfId="154" priority="120"/>
    <cfRule type="duplicateValues" dxfId="153" priority="122"/>
    <cfRule type="duplicateValues" dxfId="152" priority="124"/>
    <cfRule type="duplicateValues" dxfId="151" priority="126"/>
    <cfRule type="duplicateValues" dxfId="150" priority="128"/>
    <cfRule type="duplicateValues" dxfId="149" priority="130"/>
    <cfRule type="duplicateValues" dxfId="148" priority="132"/>
    <cfRule type="duplicateValues" dxfId="147" priority="134"/>
    <cfRule type="duplicateValues" dxfId="146" priority="136"/>
    <cfRule type="duplicateValues" dxfId="145" priority="138"/>
    <cfRule type="duplicateValues" dxfId="144" priority="140"/>
    <cfRule type="duplicateValues" dxfId="143" priority="142"/>
    <cfRule type="duplicateValues" dxfId="142" priority="144"/>
    <cfRule type="duplicateValues" dxfId="141" priority="146"/>
    <cfRule type="duplicateValues" dxfId="140" priority="148"/>
    <cfRule type="duplicateValues" dxfId="139" priority="150"/>
    <cfRule type="duplicateValues" dxfId="138" priority="152"/>
    <cfRule type="duplicateValues" dxfId="137" priority="154"/>
    <cfRule type="duplicateValues" dxfId="136" priority="156"/>
    <cfRule type="duplicateValues" dxfId="135" priority="158"/>
  </conditionalFormatting>
  <conditionalFormatting sqref="B6:B11">
    <cfRule type="duplicateValues" dxfId="134" priority="105"/>
  </conditionalFormatting>
  <conditionalFormatting sqref="B6:B11">
    <cfRule type="duplicateValues" dxfId="133" priority="106"/>
  </conditionalFormatting>
  <conditionalFormatting sqref="B6:B11">
    <cfRule type="duplicateValues" dxfId="132" priority="107"/>
  </conditionalFormatting>
  <conditionalFormatting sqref="B8">
    <cfRule type="duplicateValues" dxfId="131" priority="4"/>
    <cfRule type="duplicateValues" dxfId="130" priority="8"/>
    <cfRule type="duplicateValues" dxfId="129" priority="12"/>
    <cfRule type="duplicateValues" dxfId="128" priority="16"/>
    <cfRule type="duplicateValues" dxfId="127" priority="20"/>
    <cfRule type="duplicateValues" dxfId="126" priority="24"/>
    <cfRule type="duplicateValues" dxfId="125" priority="28"/>
    <cfRule type="duplicateValues" dxfId="124" priority="32"/>
    <cfRule type="duplicateValues" dxfId="123" priority="36"/>
    <cfRule type="duplicateValues" dxfId="122" priority="40"/>
    <cfRule type="duplicateValues" dxfId="121" priority="44"/>
    <cfRule type="duplicateValues" dxfId="120" priority="48"/>
    <cfRule type="duplicateValues" dxfId="119" priority="52"/>
    <cfRule type="duplicateValues" dxfId="118" priority="56"/>
    <cfRule type="duplicateValues" dxfId="117" priority="60"/>
    <cfRule type="duplicateValues" dxfId="116" priority="64"/>
    <cfRule type="duplicateValues" dxfId="115" priority="68"/>
    <cfRule type="duplicateValues" dxfId="114" priority="72"/>
    <cfRule type="duplicateValues" dxfId="113" priority="76"/>
    <cfRule type="duplicateValues" dxfId="112" priority="80"/>
    <cfRule type="duplicateValues" dxfId="111" priority="84"/>
    <cfRule type="duplicateValues" dxfId="110" priority="88"/>
    <cfRule type="duplicateValues" dxfId="109" priority="92"/>
    <cfRule type="duplicateValues" dxfId="108" priority="96"/>
    <cfRule type="duplicateValues" dxfId="107" priority="100"/>
    <cfRule type="duplicateValues" dxfId="106" priority="104"/>
  </conditionalFormatting>
  <conditionalFormatting sqref="B9">
    <cfRule type="duplicateValues" dxfId="105" priority="3"/>
    <cfRule type="duplicateValues" dxfId="104" priority="7"/>
    <cfRule type="duplicateValues" dxfId="103" priority="11"/>
    <cfRule type="duplicateValues" dxfId="102" priority="15"/>
    <cfRule type="duplicateValues" dxfId="101" priority="19"/>
    <cfRule type="duplicateValues" dxfId="100" priority="23"/>
    <cfRule type="duplicateValues" dxfId="99" priority="27"/>
    <cfRule type="duplicateValues" dxfId="98" priority="31"/>
    <cfRule type="duplicateValues" dxfId="97" priority="35"/>
    <cfRule type="duplicateValues" dxfId="96" priority="39"/>
    <cfRule type="duplicateValues" dxfId="95" priority="43"/>
    <cfRule type="duplicateValues" dxfId="94" priority="47"/>
    <cfRule type="duplicateValues" dxfId="93" priority="51"/>
    <cfRule type="duplicateValues" dxfId="92" priority="55"/>
    <cfRule type="duplicateValues" dxfId="91" priority="59"/>
    <cfRule type="duplicateValues" dxfId="90" priority="63"/>
    <cfRule type="duplicateValues" dxfId="89" priority="67"/>
    <cfRule type="duplicateValues" dxfId="88" priority="71"/>
    <cfRule type="duplicateValues" dxfId="87" priority="75"/>
    <cfRule type="duplicateValues" dxfId="86" priority="79"/>
    <cfRule type="duplicateValues" dxfId="85" priority="83"/>
    <cfRule type="duplicateValues" dxfId="84" priority="87"/>
    <cfRule type="duplicateValues" dxfId="83" priority="91"/>
    <cfRule type="duplicateValues" dxfId="82" priority="95"/>
    <cfRule type="duplicateValues" dxfId="81" priority="99"/>
    <cfRule type="duplicateValues" dxfId="80" priority="103"/>
  </conditionalFormatting>
  <conditionalFormatting sqref="B10">
    <cfRule type="duplicateValues" dxfId="79" priority="2"/>
    <cfRule type="duplicateValues" dxfId="78" priority="6"/>
    <cfRule type="duplicateValues" dxfId="77" priority="10"/>
    <cfRule type="duplicateValues" dxfId="76" priority="14"/>
    <cfRule type="duplicateValues" dxfId="75" priority="18"/>
    <cfRule type="duplicateValues" dxfId="74" priority="22"/>
    <cfRule type="duplicateValues" dxfId="73" priority="26"/>
    <cfRule type="duplicateValues" dxfId="72" priority="30"/>
    <cfRule type="duplicateValues" dxfId="71" priority="34"/>
    <cfRule type="duplicateValues" dxfId="70" priority="38"/>
    <cfRule type="duplicateValues" dxfId="69" priority="42"/>
    <cfRule type="duplicateValues" dxfId="68" priority="46"/>
    <cfRule type="duplicateValues" dxfId="67" priority="50"/>
    <cfRule type="duplicateValues" dxfId="66" priority="54"/>
    <cfRule type="duplicateValues" dxfId="65" priority="58"/>
    <cfRule type="duplicateValues" dxfId="64" priority="62"/>
    <cfRule type="duplicateValues" dxfId="63" priority="66"/>
    <cfRule type="duplicateValues" dxfId="62" priority="70"/>
    <cfRule type="duplicateValues" dxfId="61" priority="74"/>
    <cfRule type="duplicateValues" dxfId="60" priority="78"/>
    <cfRule type="duplicateValues" dxfId="59" priority="82"/>
    <cfRule type="duplicateValues" dxfId="58" priority="86"/>
    <cfRule type="duplicateValues" dxfId="57" priority="90"/>
    <cfRule type="duplicateValues" dxfId="56" priority="94"/>
    <cfRule type="duplicateValues" dxfId="55" priority="98"/>
    <cfRule type="duplicateValues" dxfId="54" priority="102"/>
  </conditionalFormatting>
  <conditionalFormatting sqref="B11">
    <cfRule type="duplicateValues" dxfId="53" priority="1"/>
    <cfRule type="duplicateValues" dxfId="52" priority="5"/>
    <cfRule type="duplicateValues" dxfId="51" priority="9"/>
    <cfRule type="duplicateValues" dxfId="50" priority="13"/>
    <cfRule type="duplicateValues" dxfId="49" priority="17"/>
    <cfRule type="duplicateValues" dxfId="48" priority="21"/>
    <cfRule type="duplicateValues" dxfId="47" priority="25"/>
    <cfRule type="duplicateValues" dxfId="46" priority="29"/>
    <cfRule type="duplicateValues" dxfId="45" priority="33"/>
    <cfRule type="duplicateValues" dxfId="44" priority="37"/>
    <cfRule type="duplicateValues" dxfId="43" priority="41"/>
    <cfRule type="duplicateValues" dxfId="42" priority="45"/>
    <cfRule type="duplicateValues" dxfId="41" priority="49"/>
    <cfRule type="duplicateValues" dxfId="40" priority="53"/>
    <cfRule type="duplicateValues" dxfId="39" priority="57"/>
    <cfRule type="duplicateValues" dxfId="38" priority="61"/>
    <cfRule type="duplicateValues" dxfId="37" priority="65"/>
    <cfRule type="duplicateValues" dxfId="36" priority="69"/>
    <cfRule type="duplicateValues" dxfId="35" priority="73"/>
    <cfRule type="duplicateValues" dxfId="34" priority="77"/>
    <cfRule type="duplicateValues" dxfId="33" priority="81"/>
    <cfRule type="duplicateValues" dxfId="32" priority="85"/>
    <cfRule type="duplicateValues" dxfId="31" priority="89"/>
    <cfRule type="duplicateValues" dxfId="30" priority="93"/>
    <cfRule type="duplicateValues" dxfId="29" priority="97"/>
    <cfRule type="duplicateValues" dxfId="28" priority="10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6"/>
  <sheetViews>
    <sheetView workbookViewId="0">
      <selection activeCell="H32" sqref="H32"/>
    </sheetView>
  </sheetViews>
  <sheetFormatPr defaultRowHeight="14.25" x14ac:dyDescent="0.2"/>
  <sheetData>
    <row r="6" spans="17:17" x14ac:dyDescent="0.2">
      <c r="Q6" t="s">
        <v>152</v>
      </c>
    </row>
  </sheetData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Q22" sqref="P22:Q23"/>
    </sheetView>
  </sheetViews>
  <sheetFormatPr defaultRowHeight="14.25" x14ac:dyDescent="0.2"/>
  <cols>
    <col min="2" max="2" width="10.375" customWidth="1"/>
    <col min="5" max="5" width="4.875" customWidth="1"/>
    <col min="13" max="13" width="6.625" customWidth="1"/>
  </cols>
  <sheetData>
    <row r="1" spans="1:21" ht="18" x14ac:dyDescent="0.2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1" x14ac:dyDescent="0.2">
      <c r="A2" s="160" t="s">
        <v>46</v>
      </c>
      <c r="B2" s="162" t="s">
        <v>47</v>
      </c>
      <c r="C2" s="163" t="s">
        <v>48</v>
      </c>
      <c r="D2" s="162" t="s">
        <v>49</v>
      </c>
      <c r="E2" s="164" t="s">
        <v>50</v>
      </c>
      <c r="F2" s="166" t="s">
        <v>51</v>
      </c>
      <c r="G2" s="166"/>
      <c r="H2" s="166"/>
      <c r="I2" s="157" t="s">
        <v>52</v>
      </c>
      <c r="J2" s="157"/>
      <c r="K2" s="156" t="s">
        <v>53</v>
      </c>
      <c r="L2" s="156"/>
      <c r="M2" s="156"/>
      <c r="N2" s="157" t="s">
        <v>54</v>
      </c>
      <c r="O2" s="157" t="s">
        <v>55</v>
      </c>
      <c r="P2" s="157"/>
      <c r="Q2" s="157"/>
      <c r="R2" s="157"/>
      <c r="S2" s="157"/>
      <c r="T2" s="157" t="s">
        <v>56</v>
      </c>
      <c r="U2" s="158" t="s">
        <v>57</v>
      </c>
    </row>
    <row r="3" spans="1:21" x14ac:dyDescent="0.2">
      <c r="A3" s="161"/>
      <c r="B3" s="162"/>
      <c r="C3" s="163"/>
      <c r="D3" s="162"/>
      <c r="E3" s="165"/>
      <c r="F3" s="24" t="s">
        <v>58</v>
      </c>
      <c r="G3" s="24" t="s">
        <v>59</v>
      </c>
      <c r="H3" s="24" t="s">
        <v>60</v>
      </c>
      <c r="I3" s="25" t="s">
        <v>39</v>
      </c>
      <c r="J3" s="26" t="s">
        <v>61</v>
      </c>
      <c r="K3" s="27" t="s">
        <v>62</v>
      </c>
      <c r="L3" s="27" t="s">
        <v>63</v>
      </c>
      <c r="M3" s="27" t="s">
        <v>61</v>
      </c>
      <c r="N3" s="157"/>
      <c r="O3" s="26" t="s">
        <v>64</v>
      </c>
      <c r="P3" s="26" t="s">
        <v>65</v>
      </c>
      <c r="Q3" s="26" t="s">
        <v>66</v>
      </c>
      <c r="R3" s="28" t="s">
        <v>67</v>
      </c>
      <c r="S3" s="29" t="s">
        <v>68</v>
      </c>
      <c r="T3" s="157"/>
      <c r="U3" s="158"/>
    </row>
    <row r="4" spans="1:21" ht="24" x14ac:dyDescent="0.2">
      <c r="A4" s="152"/>
      <c r="B4" s="14" t="s">
        <v>33</v>
      </c>
      <c r="C4" s="15" t="s">
        <v>35</v>
      </c>
      <c r="D4" s="32">
        <v>1</v>
      </c>
      <c r="E4" s="33" t="s">
        <v>29</v>
      </c>
      <c r="F4" s="33">
        <v>476</v>
      </c>
      <c r="G4" s="33">
        <v>28</v>
      </c>
      <c r="H4" s="34">
        <v>2</v>
      </c>
      <c r="I4" s="35">
        <v>3.8</v>
      </c>
      <c r="J4" s="36">
        <v>2</v>
      </c>
      <c r="K4" s="37">
        <f>F4*G4*H4*7.85/1000000</f>
        <v>0.20924959999999998</v>
      </c>
      <c r="L4" s="38">
        <v>0.18440000000000001</v>
      </c>
      <c r="M4" s="35">
        <f>(K4-L4)*J4</f>
        <v>4.9699199999999943E-2</v>
      </c>
      <c r="N4" s="35">
        <f>I4*K4-M4</f>
        <v>0.74544927999999999</v>
      </c>
      <c r="O4" s="39" t="s">
        <v>78</v>
      </c>
      <c r="P4" s="40" t="s">
        <v>77</v>
      </c>
      <c r="Q4" s="41">
        <v>0.12</v>
      </c>
      <c r="R4" s="42">
        <v>1</v>
      </c>
      <c r="S4" s="41">
        <f>Q4/R4</f>
        <v>0.12</v>
      </c>
      <c r="T4" s="52">
        <v>1.2</v>
      </c>
      <c r="U4" s="53">
        <f>(N8+S8)*T4</f>
        <v>1.1225391360000001</v>
      </c>
    </row>
    <row r="5" spans="1:21" x14ac:dyDescent="0.2">
      <c r="A5" s="153"/>
      <c r="B5" s="43"/>
      <c r="C5" s="43"/>
      <c r="D5" s="43"/>
      <c r="E5" s="44"/>
      <c r="F5" s="44"/>
      <c r="G5" s="44"/>
      <c r="H5" s="34"/>
      <c r="I5" s="45"/>
      <c r="J5" s="46"/>
      <c r="K5" s="46"/>
      <c r="L5" s="46"/>
      <c r="M5" s="45"/>
      <c r="N5" s="45"/>
      <c r="O5" s="39"/>
      <c r="P5" s="40"/>
      <c r="Q5" s="41"/>
      <c r="R5" s="42"/>
      <c r="S5" s="41"/>
      <c r="T5" s="52"/>
      <c r="U5" s="53"/>
    </row>
    <row r="6" spans="1:21" x14ac:dyDescent="0.2">
      <c r="A6" s="153"/>
      <c r="B6" s="30"/>
      <c r="C6" s="30"/>
      <c r="D6" s="32"/>
      <c r="E6" s="33"/>
      <c r="F6" s="33"/>
      <c r="G6" s="33"/>
      <c r="H6" s="34"/>
      <c r="I6" s="35"/>
      <c r="J6" s="36"/>
      <c r="K6" s="47"/>
      <c r="L6" s="38"/>
      <c r="M6" s="35"/>
      <c r="N6" s="35">
        <f>D6*I6</f>
        <v>0</v>
      </c>
      <c r="O6" s="39" t="s">
        <v>70</v>
      </c>
      <c r="P6" s="40" t="s">
        <v>69</v>
      </c>
      <c r="Q6" s="41">
        <v>7.0000000000000007E-2</v>
      </c>
      <c r="R6" s="42">
        <v>1</v>
      </c>
      <c r="S6" s="41">
        <f>Q6/R6</f>
        <v>7.0000000000000007E-2</v>
      </c>
      <c r="T6" s="52"/>
      <c r="U6" s="53"/>
    </row>
    <row r="7" spans="1:21" x14ac:dyDescent="0.2">
      <c r="A7" s="153"/>
      <c r="B7" s="30"/>
      <c r="C7" s="30"/>
      <c r="D7" s="32"/>
      <c r="E7" s="33"/>
      <c r="F7" s="33"/>
      <c r="G7" s="33"/>
      <c r="H7" s="34"/>
      <c r="I7" s="35"/>
      <c r="J7" s="36"/>
      <c r="K7" s="47"/>
      <c r="L7" s="38"/>
      <c r="M7" s="35"/>
      <c r="N7" s="35"/>
      <c r="O7" s="39"/>
      <c r="P7" s="48"/>
      <c r="Q7" s="41"/>
      <c r="R7" s="42"/>
      <c r="S7" s="41">
        <f>P7*Q7*R7</f>
        <v>0</v>
      </c>
      <c r="T7" s="52"/>
      <c r="U7" s="53"/>
    </row>
    <row r="8" spans="1:21" x14ac:dyDescent="0.2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45"/>
      <c r="N8" s="45">
        <f>SUM(N4:N7)</f>
        <v>0.74544927999999999</v>
      </c>
      <c r="O8" s="54" t="s">
        <v>71</v>
      </c>
      <c r="P8" s="43"/>
      <c r="Q8" s="43"/>
      <c r="R8" s="43"/>
      <c r="S8" s="49">
        <f>SUM(S4:S7)</f>
        <v>0.19</v>
      </c>
      <c r="T8" s="52"/>
      <c r="U8" s="53"/>
    </row>
    <row r="9" spans="1:21" ht="24" x14ac:dyDescent="0.2">
      <c r="A9" s="152"/>
      <c r="B9" s="14" t="s">
        <v>34</v>
      </c>
      <c r="C9" s="15" t="s">
        <v>35</v>
      </c>
      <c r="D9" s="32">
        <v>1</v>
      </c>
      <c r="E9" s="33" t="s">
        <v>29</v>
      </c>
      <c r="F9" s="33">
        <v>328</v>
      </c>
      <c r="G9" s="33">
        <v>28</v>
      </c>
      <c r="H9" s="34">
        <v>2</v>
      </c>
      <c r="I9" s="35">
        <v>3.8</v>
      </c>
      <c r="J9" s="36">
        <v>2</v>
      </c>
      <c r="K9" s="37">
        <f>F9*G9*H9*7.85/1000000</f>
        <v>0.14418879999999998</v>
      </c>
      <c r="L9" s="38">
        <v>0.1263</v>
      </c>
      <c r="M9" s="35">
        <f>(K9-L9)*J9</f>
        <v>3.5777599999999965E-2</v>
      </c>
      <c r="N9" s="35">
        <f>I9*K9-M9</f>
        <v>0.5121398399999999</v>
      </c>
      <c r="O9" s="39" t="s">
        <v>78</v>
      </c>
      <c r="P9" s="40" t="s">
        <v>80</v>
      </c>
      <c r="Q9" s="41">
        <v>7.0000000000000007E-2</v>
      </c>
      <c r="R9" s="42">
        <v>1</v>
      </c>
      <c r="S9" s="41">
        <f>Q9/R9</f>
        <v>7.0000000000000007E-2</v>
      </c>
      <c r="T9" s="52">
        <v>1.2</v>
      </c>
      <c r="U9" s="53">
        <f>(N13+S13)*T9</f>
        <v>0.78256780799999992</v>
      </c>
    </row>
    <row r="10" spans="1:21" x14ac:dyDescent="0.2">
      <c r="A10" s="153"/>
      <c r="B10" s="43"/>
      <c r="C10" s="43"/>
      <c r="D10" s="43"/>
      <c r="E10" s="44"/>
      <c r="F10" s="44"/>
      <c r="G10" s="44"/>
      <c r="H10" s="34"/>
      <c r="I10" s="45"/>
      <c r="J10" s="46"/>
      <c r="K10" s="46"/>
      <c r="L10" s="46"/>
      <c r="M10" s="45"/>
      <c r="N10" s="45"/>
      <c r="O10" s="39"/>
      <c r="P10" s="40"/>
      <c r="Q10" s="41"/>
      <c r="R10" s="42"/>
      <c r="S10" s="41"/>
      <c r="T10" s="52"/>
      <c r="U10" s="53"/>
    </row>
    <row r="11" spans="1:21" x14ac:dyDescent="0.2">
      <c r="A11" s="153"/>
      <c r="B11" s="30"/>
      <c r="C11" s="30"/>
      <c r="D11" s="32"/>
      <c r="E11" s="33"/>
      <c r="F11" s="33"/>
      <c r="G11" s="33"/>
      <c r="H11" s="34"/>
      <c r="I11" s="35"/>
      <c r="J11" s="36"/>
      <c r="K11" s="47"/>
      <c r="L11" s="38"/>
      <c r="M11" s="35"/>
      <c r="N11" s="35">
        <f>D11*I11</f>
        <v>0</v>
      </c>
      <c r="O11" s="39" t="s">
        <v>70</v>
      </c>
      <c r="P11" s="40" t="s">
        <v>80</v>
      </c>
      <c r="Q11" s="41">
        <v>7.0000000000000007E-2</v>
      </c>
      <c r="R11" s="42">
        <v>1</v>
      </c>
      <c r="S11" s="41">
        <f>Q11/R11</f>
        <v>7.0000000000000007E-2</v>
      </c>
      <c r="T11" s="52"/>
      <c r="U11" s="53"/>
    </row>
    <row r="12" spans="1:21" x14ac:dyDescent="0.2">
      <c r="A12" s="153"/>
      <c r="B12" s="30"/>
      <c r="C12" s="30"/>
      <c r="D12" s="32"/>
      <c r="E12" s="33"/>
      <c r="F12" s="33"/>
      <c r="G12" s="33"/>
      <c r="H12" s="34"/>
      <c r="I12" s="35"/>
      <c r="J12" s="36"/>
      <c r="K12" s="47"/>
      <c r="L12" s="38"/>
      <c r="M12" s="35"/>
      <c r="N12" s="35"/>
      <c r="O12" s="39"/>
      <c r="P12" s="48"/>
      <c r="Q12" s="41"/>
      <c r="R12" s="42"/>
      <c r="S12" s="41">
        <f>P12*Q12*R12</f>
        <v>0</v>
      </c>
      <c r="T12" s="52"/>
      <c r="U12" s="53"/>
    </row>
    <row r="13" spans="1:21" x14ac:dyDescent="0.2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45"/>
      <c r="N13" s="45">
        <f>SUM(N9:N12)</f>
        <v>0.5121398399999999</v>
      </c>
      <c r="O13" s="54" t="s">
        <v>71</v>
      </c>
      <c r="P13" s="43"/>
      <c r="Q13" s="43"/>
      <c r="R13" s="43"/>
      <c r="S13" s="49">
        <f>SUM(S9:S12)</f>
        <v>0.14000000000000001</v>
      </c>
      <c r="T13" s="52"/>
      <c r="U13" s="53"/>
    </row>
    <row r="15" spans="1:21" x14ac:dyDescent="0.2">
      <c r="A15" s="31"/>
      <c r="B15" s="50"/>
      <c r="C15" s="31">
        <v>476</v>
      </c>
      <c r="D15" s="31">
        <v>28</v>
      </c>
      <c r="E15" s="31">
        <v>2</v>
      </c>
      <c r="F15" s="50">
        <f>(C15+D15)*2*E15*440/9800*1.6</f>
        <v>144.82285714285715</v>
      </c>
    </row>
    <row r="16" spans="1:21" x14ac:dyDescent="0.2">
      <c r="A16" s="50"/>
      <c r="B16" s="50"/>
      <c r="C16" s="50">
        <v>328</v>
      </c>
      <c r="D16" s="50">
        <v>28</v>
      </c>
      <c r="E16" s="50">
        <v>2</v>
      </c>
      <c r="F16" s="50">
        <f>(C16+D16)*2*E16*440/9800</f>
        <v>63.93469387755102</v>
      </c>
    </row>
  </sheetData>
  <mergeCells count="17">
    <mergeCell ref="T2:T3"/>
    <mergeCell ref="U2:U3"/>
    <mergeCell ref="A4:A8"/>
    <mergeCell ref="B8:L8"/>
    <mergeCell ref="A1:U1"/>
    <mergeCell ref="A2:A3"/>
    <mergeCell ref="B2:B3"/>
    <mergeCell ref="C2:C3"/>
    <mergeCell ref="D2:D3"/>
    <mergeCell ref="E2:E3"/>
    <mergeCell ref="F2:H2"/>
    <mergeCell ref="I2:J2"/>
    <mergeCell ref="A9:A13"/>
    <mergeCell ref="B13:L13"/>
    <mergeCell ref="K2:M2"/>
    <mergeCell ref="N2:N3"/>
    <mergeCell ref="O2:S2"/>
  </mergeCells>
  <phoneticPr fontId="2" type="noConversion"/>
  <conditionalFormatting sqref="B2:B3">
    <cfRule type="duplicateValues" dxfId="27" priority="50"/>
  </conditionalFormatting>
  <conditionalFormatting sqref="E6:G7">
    <cfRule type="duplicateValues" dxfId="26" priority="48"/>
  </conditionalFormatting>
  <conditionalFormatting sqref="E4:G4">
    <cfRule type="duplicateValues" dxfId="25" priority="49"/>
  </conditionalFormatting>
  <conditionalFormatting sqref="E11:G12">
    <cfRule type="duplicateValues" dxfId="24" priority="46"/>
  </conditionalFormatting>
  <conditionalFormatting sqref="F9:G9">
    <cfRule type="duplicateValues" dxfId="23" priority="47"/>
  </conditionalFormatting>
  <conditionalFormatting sqref="E9">
    <cfRule type="duplicateValues" dxfId="22" priority="23"/>
  </conditionalFormatting>
  <conditionalFormatting sqref="B4">
    <cfRule type="duplicateValues" dxfId="21" priority="12"/>
    <cfRule type="duplicateValues" dxfId="20" priority="13"/>
    <cfRule type="duplicateValues" dxfId="19" priority="14"/>
    <cfRule type="duplicateValues" dxfId="18" priority="15"/>
    <cfRule type="duplicateValues" dxfId="17" priority="16"/>
    <cfRule type="duplicateValues" dxfId="16" priority="17"/>
    <cfRule type="duplicateValues" dxfId="15" priority="18"/>
    <cfRule type="duplicateValues" dxfId="14" priority="19"/>
    <cfRule type="duplicateValues" dxfId="13" priority="20"/>
    <cfRule type="duplicateValues" dxfId="12" priority="21"/>
    <cfRule type="duplicateValues" dxfId="11" priority="22"/>
  </conditionalFormatting>
  <conditionalFormatting sqref="B9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  <cfRule type="duplicateValues" dxfId="0" priority="1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7"/>
  <sheetViews>
    <sheetView workbookViewId="0">
      <selection activeCell="AC18" sqref="AC18"/>
    </sheetView>
  </sheetViews>
  <sheetFormatPr defaultColWidth="8.875" defaultRowHeight="14.25" x14ac:dyDescent="0.2"/>
  <cols>
    <col min="1" max="1" width="10.375" style="86" customWidth="1"/>
    <col min="2" max="2" width="11.25" style="86" customWidth="1"/>
    <col min="3" max="3" width="13.125" style="86" customWidth="1"/>
    <col min="4" max="10" width="7" style="56" customWidth="1"/>
    <col min="11" max="17" width="7" style="56" hidden="1" customWidth="1"/>
    <col min="18" max="26" width="8.875" style="56" hidden="1" customWidth="1"/>
    <col min="27" max="16384" width="8.875" style="56"/>
  </cols>
  <sheetData>
    <row r="1" spans="1:27" x14ac:dyDescent="0.2">
      <c r="A1" s="55" t="s">
        <v>81</v>
      </c>
      <c r="B1" s="55" t="s">
        <v>82</v>
      </c>
      <c r="C1" s="55" t="s">
        <v>83</v>
      </c>
      <c r="F1" s="169" t="s">
        <v>0</v>
      </c>
      <c r="G1" s="170" t="s">
        <v>84</v>
      </c>
      <c r="H1" s="170" t="s">
        <v>85</v>
      </c>
      <c r="I1" s="169" t="s">
        <v>86</v>
      </c>
      <c r="J1" s="169" t="s">
        <v>87</v>
      </c>
      <c r="K1" s="173" t="s">
        <v>88</v>
      </c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5"/>
      <c r="AA1" s="57"/>
    </row>
    <row r="2" spans="1:27" x14ac:dyDescent="0.2">
      <c r="A2" s="58" t="s">
        <v>89</v>
      </c>
      <c r="B2" s="58" t="s">
        <v>90</v>
      </c>
      <c r="C2" s="59">
        <v>0.03</v>
      </c>
      <c r="F2" s="169"/>
      <c r="G2" s="171"/>
      <c r="H2" s="171"/>
      <c r="I2" s="169"/>
      <c r="J2" s="169"/>
      <c r="K2" s="169" t="s">
        <v>91</v>
      </c>
      <c r="L2" s="169"/>
      <c r="M2" s="169"/>
      <c r="N2" s="169"/>
      <c r="O2" s="169"/>
      <c r="P2" s="169"/>
      <c r="Q2" s="169"/>
      <c r="R2" s="169"/>
      <c r="S2" s="169"/>
      <c r="T2" s="169" t="s">
        <v>92</v>
      </c>
      <c r="U2" s="169"/>
      <c r="V2" s="169"/>
      <c r="W2" s="169"/>
      <c r="X2" s="169"/>
      <c r="Y2" s="176" t="s">
        <v>93</v>
      </c>
      <c r="Z2" s="176" t="s">
        <v>94</v>
      </c>
      <c r="AA2" s="167" t="s">
        <v>95</v>
      </c>
    </row>
    <row r="3" spans="1:27" ht="71.25" x14ac:dyDescent="0.2">
      <c r="A3" s="58" t="s">
        <v>89</v>
      </c>
      <c r="B3" s="58" t="s">
        <v>96</v>
      </c>
      <c r="C3" s="59">
        <v>0.03</v>
      </c>
      <c r="F3" s="169"/>
      <c r="G3" s="172"/>
      <c r="H3" s="172"/>
      <c r="I3" s="169"/>
      <c r="J3" s="169"/>
      <c r="K3" s="60" t="s">
        <v>97</v>
      </c>
      <c r="L3" s="60" t="s">
        <v>98</v>
      </c>
      <c r="M3" s="60" t="s">
        <v>99</v>
      </c>
      <c r="N3" s="60" t="s">
        <v>100</v>
      </c>
      <c r="O3" s="60" t="s">
        <v>101</v>
      </c>
      <c r="P3" s="60" t="s">
        <v>102</v>
      </c>
      <c r="Q3" s="60" t="s">
        <v>103</v>
      </c>
      <c r="R3" s="61" t="s">
        <v>93</v>
      </c>
      <c r="S3" s="60" t="s">
        <v>104</v>
      </c>
      <c r="T3" s="60" t="s">
        <v>105</v>
      </c>
      <c r="U3" s="60" t="s">
        <v>106</v>
      </c>
      <c r="V3" s="60" t="s">
        <v>107</v>
      </c>
      <c r="W3" s="61" t="s">
        <v>93</v>
      </c>
      <c r="X3" s="62" t="s">
        <v>108</v>
      </c>
      <c r="Y3" s="177"/>
      <c r="Z3" s="177"/>
      <c r="AA3" s="168"/>
    </row>
    <row r="4" spans="1:27" x14ac:dyDescent="0.2">
      <c r="A4" s="58" t="s">
        <v>89</v>
      </c>
      <c r="B4" s="58" t="s">
        <v>109</v>
      </c>
      <c r="C4" s="63">
        <v>0.04</v>
      </c>
      <c r="F4" s="64">
        <v>1</v>
      </c>
      <c r="G4" s="64" t="s">
        <v>110</v>
      </c>
      <c r="H4" s="64" t="s">
        <v>111</v>
      </c>
      <c r="I4" s="64" t="s">
        <v>112</v>
      </c>
      <c r="J4" s="64">
        <v>400</v>
      </c>
      <c r="K4" s="64">
        <v>5.5</v>
      </c>
      <c r="L4" s="64">
        <v>0.8</v>
      </c>
      <c r="M4" s="64"/>
      <c r="N4" s="64"/>
      <c r="O4" s="64">
        <v>10.25</v>
      </c>
      <c r="P4" s="64"/>
      <c r="Q4" s="64">
        <v>4.46</v>
      </c>
      <c r="R4" s="65">
        <f>K4*L4*0.6+M4+N4*O4+P4*Q4</f>
        <v>2.64</v>
      </c>
      <c r="S4" s="66">
        <f>R4/J4</f>
        <v>6.6E-3</v>
      </c>
      <c r="T4" s="67">
        <v>22</v>
      </c>
      <c r="U4" s="67"/>
      <c r="V4" s="68">
        <v>1</v>
      </c>
      <c r="W4" s="69">
        <f>(T4+U4)*V4</f>
        <v>22</v>
      </c>
      <c r="X4" s="70">
        <f>W4/J4</f>
        <v>5.5E-2</v>
      </c>
      <c r="Y4" s="67">
        <f>R4+W4</f>
        <v>24.64</v>
      </c>
      <c r="Z4" s="71">
        <f>S4+X4</f>
        <v>6.1600000000000002E-2</v>
      </c>
      <c r="AA4" s="72">
        <v>0.04</v>
      </c>
    </row>
    <row r="5" spans="1:27" x14ac:dyDescent="0.2">
      <c r="A5" s="58" t="s">
        <v>89</v>
      </c>
      <c r="B5" s="58" t="s">
        <v>113</v>
      </c>
      <c r="C5" s="59">
        <v>0.04</v>
      </c>
      <c r="F5" s="64">
        <v>2</v>
      </c>
      <c r="G5" s="64" t="s">
        <v>114</v>
      </c>
      <c r="H5" s="64" t="s">
        <v>111</v>
      </c>
      <c r="I5" s="64">
        <v>63</v>
      </c>
      <c r="J5" s="64">
        <v>400</v>
      </c>
      <c r="K5" s="64">
        <v>5.5</v>
      </c>
      <c r="L5" s="64">
        <v>0.8</v>
      </c>
      <c r="M5" s="64"/>
      <c r="N5" s="64"/>
      <c r="O5" s="64">
        <v>10.25</v>
      </c>
      <c r="P5" s="64"/>
      <c r="Q5" s="64">
        <v>4.46</v>
      </c>
      <c r="R5" s="65">
        <f t="shared" ref="R5:R14" si="0">K5*L5*0.7+M5+N5*O5+P5*Q5</f>
        <v>3.08</v>
      </c>
      <c r="S5" s="66">
        <f t="shared" ref="S5:S14" si="1">R5/J5</f>
        <v>7.7000000000000002E-3</v>
      </c>
      <c r="T5" s="67">
        <v>22</v>
      </c>
      <c r="U5" s="67"/>
      <c r="V5" s="68">
        <v>1</v>
      </c>
      <c r="W5" s="69">
        <f t="shared" ref="W5:W14" si="2">(T5+U5)*V5</f>
        <v>22</v>
      </c>
      <c r="X5" s="70">
        <f t="shared" ref="X5:X14" si="3">W5/J5</f>
        <v>5.5E-2</v>
      </c>
      <c r="Y5" s="67">
        <f t="shared" ref="Y5:Z14" si="4">R5+W5</f>
        <v>25.08</v>
      </c>
      <c r="Z5" s="71">
        <f t="shared" si="4"/>
        <v>6.2700000000000006E-2</v>
      </c>
      <c r="AA5" s="72">
        <v>0.04</v>
      </c>
    </row>
    <row r="6" spans="1:27" x14ac:dyDescent="0.2">
      <c r="A6" s="58" t="s">
        <v>89</v>
      </c>
      <c r="B6" s="58" t="s">
        <v>115</v>
      </c>
      <c r="C6" s="59">
        <v>0.04</v>
      </c>
      <c r="F6" s="64">
        <v>3</v>
      </c>
      <c r="G6" s="64" t="s">
        <v>116</v>
      </c>
      <c r="H6" s="64" t="s">
        <v>111</v>
      </c>
      <c r="I6" s="64" t="s">
        <v>117</v>
      </c>
      <c r="J6" s="64">
        <v>350</v>
      </c>
      <c r="K6" s="64">
        <v>11</v>
      </c>
      <c r="L6" s="64">
        <v>0.8</v>
      </c>
      <c r="M6" s="64"/>
      <c r="N6" s="64"/>
      <c r="O6" s="64">
        <v>10.25</v>
      </c>
      <c r="P6" s="64"/>
      <c r="Q6" s="64">
        <v>4.46</v>
      </c>
      <c r="R6" s="65">
        <f t="shared" si="0"/>
        <v>6.16</v>
      </c>
      <c r="S6" s="66">
        <f t="shared" si="1"/>
        <v>1.7600000000000001E-2</v>
      </c>
      <c r="T6" s="67">
        <v>22</v>
      </c>
      <c r="U6" s="67"/>
      <c r="V6" s="68">
        <v>1</v>
      </c>
      <c r="W6" s="69">
        <f t="shared" si="2"/>
        <v>22</v>
      </c>
      <c r="X6" s="70">
        <f t="shared" si="3"/>
        <v>6.2857142857142861E-2</v>
      </c>
      <c r="Y6" s="67">
        <f t="shared" si="4"/>
        <v>28.16</v>
      </c>
      <c r="Z6" s="71">
        <f t="shared" si="4"/>
        <v>8.0457142857142866E-2</v>
      </c>
      <c r="AA6" s="72">
        <v>0.08</v>
      </c>
    </row>
    <row r="7" spans="1:27" x14ac:dyDescent="0.2">
      <c r="A7" s="58" t="s">
        <v>89</v>
      </c>
      <c r="B7" s="58" t="s">
        <v>118</v>
      </c>
      <c r="C7" s="59">
        <v>0.04</v>
      </c>
      <c r="F7" s="64">
        <v>4</v>
      </c>
      <c r="G7" s="64" t="s">
        <v>119</v>
      </c>
      <c r="H7" s="64" t="s">
        <v>111</v>
      </c>
      <c r="I7" s="64" t="s">
        <v>120</v>
      </c>
      <c r="J7" s="64">
        <v>350</v>
      </c>
      <c r="K7" s="64">
        <v>7.5</v>
      </c>
      <c r="L7" s="64">
        <v>0.8</v>
      </c>
      <c r="M7" s="64"/>
      <c r="N7" s="64"/>
      <c r="O7" s="64">
        <v>10.25</v>
      </c>
      <c r="P7" s="64"/>
      <c r="Q7" s="64">
        <v>4.46</v>
      </c>
      <c r="R7" s="65">
        <f t="shared" si="0"/>
        <v>4.1999999999999993</v>
      </c>
      <c r="S7" s="66">
        <f t="shared" si="1"/>
        <v>1.1999999999999999E-2</v>
      </c>
      <c r="T7" s="67">
        <v>22</v>
      </c>
      <c r="U7" s="67"/>
      <c r="V7" s="68">
        <v>1</v>
      </c>
      <c r="W7" s="69">
        <f t="shared" si="2"/>
        <v>22</v>
      </c>
      <c r="X7" s="70">
        <f t="shared" si="3"/>
        <v>6.2857142857142861E-2</v>
      </c>
      <c r="Y7" s="67">
        <f t="shared" si="4"/>
        <v>26.2</v>
      </c>
      <c r="Z7" s="71">
        <f t="shared" si="4"/>
        <v>7.4857142857142858E-2</v>
      </c>
      <c r="AA7" s="72">
        <v>7.0000000000000007E-2</v>
      </c>
    </row>
    <row r="8" spans="1:27" ht="28.5" x14ac:dyDescent="0.2">
      <c r="A8" s="58" t="s">
        <v>89</v>
      </c>
      <c r="B8" s="58" t="s">
        <v>79</v>
      </c>
      <c r="C8" s="63">
        <v>7.0000000000000007E-2</v>
      </c>
      <c r="F8" s="64">
        <v>5</v>
      </c>
      <c r="G8" s="64" t="s">
        <v>121</v>
      </c>
      <c r="H8" s="64" t="s">
        <v>111</v>
      </c>
      <c r="I8" s="73" t="s">
        <v>122</v>
      </c>
      <c r="J8" s="64">
        <v>300</v>
      </c>
      <c r="K8" s="64">
        <v>7.5</v>
      </c>
      <c r="L8" s="64">
        <v>0.8</v>
      </c>
      <c r="M8" s="64"/>
      <c r="N8" s="64"/>
      <c r="O8" s="64">
        <v>10.25</v>
      </c>
      <c r="P8" s="64"/>
      <c r="Q8" s="64">
        <v>4.46</v>
      </c>
      <c r="R8" s="65">
        <f t="shared" si="0"/>
        <v>4.1999999999999993</v>
      </c>
      <c r="S8" s="66">
        <f t="shared" si="1"/>
        <v>1.3999999999999997E-2</v>
      </c>
      <c r="T8" s="67">
        <v>22</v>
      </c>
      <c r="U8" s="67"/>
      <c r="V8" s="68">
        <v>1</v>
      </c>
      <c r="W8" s="69">
        <f t="shared" si="2"/>
        <v>22</v>
      </c>
      <c r="X8" s="70">
        <f t="shared" si="3"/>
        <v>7.3333333333333334E-2</v>
      </c>
      <c r="Y8" s="67">
        <f t="shared" si="4"/>
        <v>26.2</v>
      </c>
      <c r="Z8" s="71">
        <f t="shared" si="4"/>
        <v>8.7333333333333332E-2</v>
      </c>
      <c r="AA8" s="72">
        <v>0.09</v>
      </c>
    </row>
    <row r="9" spans="1:27" x14ac:dyDescent="0.2">
      <c r="A9" s="58" t="s">
        <v>89</v>
      </c>
      <c r="B9" s="58" t="s">
        <v>123</v>
      </c>
      <c r="C9" s="59">
        <v>7.0000000000000007E-2</v>
      </c>
      <c r="F9" s="64">
        <v>6</v>
      </c>
      <c r="G9" s="64" t="s">
        <v>124</v>
      </c>
      <c r="H9" s="64" t="s">
        <v>111</v>
      </c>
      <c r="I9" s="64">
        <v>260</v>
      </c>
      <c r="J9" s="64">
        <v>250</v>
      </c>
      <c r="K9" s="64">
        <v>22</v>
      </c>
      <c r="L9" s="64">
        <v>0.8</v>
      </c>
      <c r="M9" s="64"/>
      <c r="N9" s="64"/>
      <c r="O9" s="64">
        <v>10.25</v>
      </c>
      <c r="P9" s="64"/>
      <c r="Q9" s="64">
        <v>4.46</v>
      </c>
      <c r="R9" s="65">
        <f t="shared" si="0"/>
        <v>12.32</v>
      </c>
      <c r="S9" s="66">
        <f t="shared" si="1"/>
        <v>4.9280000000000004E-2</v>
      </c>
      <c r="T9" s="67">
        <v>22</v>
      </c>
      <c r="U9" s="67"/>
      <c r="V9" s="68">
        <v>1</v>
      </c>
      <c r="W9" s="69">
        <f t="shared" si="2"/>
        <v>22</v>
      </c>
      <c r="X9" s="70">
        <f t="shared" si="3"/>
        <v>8.7999999999999995E-2</v>
      </c>
      <c r="Y9" s="67">
        <f t="shared" si="4"/>
        <v>34.32</v>
      </c>
      <c r="Z9" s="71">
        <f t="shared" si="4"/>
        <v>0.13728000000000001</v>
      </c>
      <c r="AA9" s="72">
        <v>0.18</v>
      </c>
    </row>
    <row r="10" spans="1:27" x14ac:dyDescent="0.2">
      <c r="A10" s="58" t="s">
        <v>89</v>
      </c>
      <c r="B10" s="58" t="s">
        <v>125</v>
      </c>
      <c r="C10" s="59">
        <v>7.4999999999999997E-2</v>
      </c>
      <c r="F10" s="64">
        <v>7</v>
      </c>
      <c r="G10" s="64" t="s">
        <v>126</v>
      </c>
      <c r="H10" s="64" t="s">
        <v>111</v>
      </c>
      <c r="I10" s="64">
        <v>250</v>
      </c>
      <c r="J10" s="64">
        <v>250</v>
      </c>
      <c r="K10" s="64">
        <v>30</v>
      </c>
      <c r="L10" s="64">
        <v>0.8</v>
      </c>
      <c r="M10" s="64"/>
      <c r="N10" s="64"/>
      <c r="O10" s="64">
        <v>10.25</v>
      </c>
      <c r="P10" s="64"/>
      <c r="Q10" s="64">
        <v>4.46</v>
      </c>
      <c r="R10" s="65">
        <f t="shared" si="0"/>
        <v>16.799999999999997</v>
      </c>
      <c r="S10" s="66">
        <f t="shared" si="1"/>
        <v>6.7199999999999982E-2</v>
      </c>
      <c r="T10" s="67">
        <v>22</v>
      </c>
      <c r="U10" s="67"/>
      <c r="V10" s="68">
        <v>1</v>
      </c>
      <c r="W10" s="69">
        <f t="shared" si="2"/>
        <v>22</v>
      </c>
      <c r="X10" s="70">
        <f t="shared" si="3"/>
        <v>8.7999999999999995E-2</v>
      </c>
      <c r="Y10" s="67">
        <f t="shared" si="4"/>
        <v>38.799999999999997</v>
      </c>
      <c r="Z10" s="71">
        <f t="shared" si="4"/>
        <v>0.15519999999999998</v>
      </c>
      <c r="AA10" s="72">
        <v>0.18</v>
      </c>
    </row>
    <row r="11" spans="1:27" x14ac:dyDescent="0.2">
      <c r="A11" s="58" t="s">
        <v>89</v>
      </c>
      <c r="B11" s="58" t="s">
        <v>127</v>
      </c>
      <c r="C11" s="59">
        <v>0.08</v>
      </c>
      <c r="F11" s="64">
        <v>8</v>
      </c>
      <c r="G11" s="64" t="s">
        <v>128</v>
      </c>
      <c r="H11" s="64" t="s">
        <v>111</v>
      </c>
      <c r="I11" s="64">
        <v>200</v>
      </c>
      <c r="J11" s="64">
        <v>300</v>
      </c>
      <c r="K11" s="64"/>
      <c r="L11" s="64"/>
      <c r="M11" s="64"/>
      <c r="N11" s="64"/>
      <c r="O11" s="64"/>
      <c r="P11" s="64"/>
      <c r="Q11" s="64"/>
      <c r="R11" s="65"/>
      <c r="S11" s="66"/>
      <c r="T11" s="67"/>
      <c r="U11" s="67"/>
      <c r="V11" s="68"/>
      <c r="W11" s="69"/>
      <c r="X11" s="70"/>
      <c r="Y11" s="67"/>
      <c r="Z11" s="71"/>
      <c r="AA11" s="72">
        <v>0.15</v>
      </c>
    </row>
    <row r="12" spans="1:27" x14ac:dyDescent="0.2">
      <c r="A12" s="58" t="s">
        <v>89</v>
      </c>
      <c r="B12" s="58" t="s">
        <v>76</v>
      </c>
      <c r="C12" s="63">
        <v>0.12</v>
      </c>
      <c r="F12" s="64">
        <v>9</v>
      </c>
      <c r="G12" s="64" t="s">
        <v>129</v>
      </c>
      <c r="H12" s="64" t="s">
        <v>111</v>
      </c>
      <c r="I12" s="64">
        <v>160</v>
      </c>
      <c r="J12" s="64">
        <v>350</v>
      </c>
      <c r="K12" s="64"/>
      <c r="L12" s="64"/>
      <c r="M12" s="64"/>
      <c r="N12" s="64"/>
      <c r="O12" s="64"/>
      <c r="P12" s="64"/>
      <c r="Q12" s="64"/>
      <c r="R12" s="65"/>
      <c r="S12" s="66"/>
      <c r="T12" s="67"/>
      <c r="U12" s="67"/>
      <c r="V12" s="68"/>
      <c r="W12" s="69"/>
      <c r="X12" s="70"/>
      <c r="Y12" s="67"/>
      <c r="Z12" s="71"/>
      <c r="AA12" s="72">
        <v>0.12</v>
      </c>
    </row>
    <row r="13" spans="1:27" x14ac:dyDescent="0.2">
      <c r="A13" s="58" t="s">
        <v>89</v>
      </c>
      <c r="B13" s="58" t="s">
        <v>130</v>
      </c>
      <c r="C13" s="74">
        <v>0.15</v>
      </c>
      <c r="F13" s="64">
        <v>10</v>
      </c>
      <c r="G13" s="64" t="s">
        <v>131</v>
      </c>
      <c r="H13" s="64" t="s">
        <v>132</v>
      </c>
      <c r="I13" s="64">
        <v>200</v>
      </c>
      <c r="J13" s="64">
        <v>200</v>
      </c>
      <c r="K13" s="64">
        <v>11</v>
      </c>
      <c r="L13" s="64">
        <v>0.8</v>
      </c>
      <c r="M13" s="64"/>
      <c r="N13" s="64"/>
      <c r="O13" s="64">
        <v>10.25</v>
      </c>
      <c r="P13" s="64"/>
      <c r="Q13" s="64">
        <v>4.46</v>
      </c>
      <c r="R13" s="65">
        <f t="shared" si="0"/>
        <v>6.16</v>
      </c>
      <c r="S13" s="66">
        <f t="shared" si="1"/>
        <v>3.0800000000000001E-2</v>
      </c>
      <c r="T13" s="67">
        <v>22</v>
      </c>
      <c r="U13" s="67"/>
      <c r="V13" s="68">
        <v>1</v>
      </c>
      <c r="W13" s="69">
        <f t="shared" si="2"/>
        <v>22</v>
      </c>
      <c r="X13" s="70">
        <f t="shared" si="3"/>
        <v>0.11</v>
      </c>
      <c r="Y13" s="67">
        <f t="shared" si="4"/>
        <v>28.16</v>
      </c>
      <c r="Z13" s="71">
        <f t="shared" si="4"/>
        <v>0.14080000000000001</v>
      </c>
      <c r="AA13" s="72">
        <v>0.18</v>
      </c>
    </row>
    <row r="14" spans="1:27" x14ac:dyDescent="0.2">
      <c r="A14" s="58" t="s">
        <v>89</v>
      </c>
      <c r="B14" s="58" t="s">
        <v>133</v>
      </c>
      <c r="C14" s="59">
        <v>0.18</v>
      </c>
      <c r="F14" s="64">
        <v>11</v>
      </c>
      <c r="G14" s="64" t="s">
        <v>134</v>
      </c>
      <c r="H14" s="64" t="s">
        <v>111</v>
      </c>
      <c r="I14" s="64">
        <v>600</v>
      </c>
      <c r="J14" s="64">
        <v>200</v>
      </c>
      <c r="K14" s="64">
        <v>70</v>
      </c>
      <c r="L14" s="64">
        <v>0.8</v>
      </c>
      <c r="M14" s="64"/>
      <c r="N14" s="64"/>
      <c r="O14" s="64">
        <v>10.25</v>
      </c>
      <c r="P14" s="64"/>
      <c r="Q14" s="64">
        <v>4.46</v>
      </c>
      <c r="R14" s="65">
        <f t="shared" si="0"/>
        <v>39.199999999999996</v>
      </c>
      <c r="S14" s="66">
        <f t="shared" si="1"/>
        <v>0.19599999999999998</v>
      </c>
      <c r="T14" s="67">
        <v>22</v>
      </c>
      <c r="U14" s="67"/>
      <c r="V14" s="68">
        <v>1</v>
      </c>
      <c r="W14" s="69">
        <f t="shared" si="2"/>
        <v>22</v>
      </c>
      <c r="X14" s="70">
        <f t="shared" si="3"/>
        <v>0.11</v>
      </c>
      <c r="Y14" s="67">
        <f t="shared" si="4"/>
        <v>61.199999999999996</v>
      </c>
      <c r="Z14" s="71">
        <f t="shared" si="4"/>
        <v>0.30599999999999999</v>
      </c>
      <c r="AA14" s="72">
        <v>0.31</v>
      </c>
    </row>
    <row r="15" spans="1:27" x14ac:dyDescent="0.2">
      <c r="A15" s="58" t="s">
        <v>89</v>
      </c>
      <c r="B15" s="58" t="s">
        <v>135</v>
      </c>
      <c r="C15" s="59">
        <v>0.18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6"/>
      <c r="S15" s="77"/>
      <c r="T15" s="78"/>
      <c r="U15" s="78"/>
      <c r="V15" s="79"/>
      <c r="W15" s="80"/>
      <c r="X15" s="81"/>
      <c r="Y15" s="78"/>
      <c r="Z15" s="82"/>
      <c r="AA15" s="83"/>
    </row>
    <row r="16" spans="1:27" x14ac:dyDescent="0.2">
      <c r="A16" s="58" t="s">
        <v>89</v>
      </c>
      <c r="B16" s="58" t="s">
        <v>136</v>
      </c>
      <c r="C16" s="74">
        <v>0.2</v>
      </c>
    </row>
    <row r="17" spans="1:3" x14ac:dyDescent="0.2">
      <c r="A17" s="58" t="s">
        <v>89</v>
      </c>
      <c r="B17" s="58" t="s">
        <v>137</v>
      </c>
      <c r="C17" s="74">
        <v>0.28000000000000003</v>
      </c>
    </row>
    <row r="18" spans="1:3" x14ac:dyDescent="0.2">
      <c r="A18" s="58" t="s">
        <v>89</v>
      </c>
      <c r="B18" s="58" t="s">
        <v>138</v>
      </c>
      <c r="C18" s="84">
        <v>0.31</v>
      </c>
    </row>
    <row r="19" spans="1:3" x14ac:dyDescent="0.2">
      <c r="A19" s="58" t="s">
        <v>139</v>
      </c>
      <c r="B19" s="58" t="s">
        <v>140</v>
      </c>
      <c r="C19" s="74"/>
    </row>
    <row r="20" spans="1:3" x14ac:dyDescent="0.2">
      <c r="A20" s="58" t="s">
        <v>139</v>
      </c>
      <c r="B20" s="58" t="s">
        <v>141</v>
      </c>
      <c r="C20" s="84">
        <v>0.18</v>
      </c>
    </row>
    <row r="21" spans="1:3" x14ac:dyDescent="0.2">
      <c r="A21" s="58" t="s">
        <v>139</v>
      </c>
      <c r="B21" s="58" t="s">
        <v>142</v>
      </c>
      <c r="C21" s="74">
        <v>0.25</v>
      </c>
    </row>
    <row r="22" spans="1:3" x14ac:dyDescent="0.2">
      <c r="A22" s="58" t="s">
        <v>139</v>
      </c>
      <c r="B22" s="58" t="s">
        <v>143</v>
      </c>
      <c r="C22" s="74">
        <v>0.53</v>
      </c>
    </row>
    <row r="23" spans="1:3" x14ac:dyDescent="0.2">
      <c r="A23" s="58" t="s">
        <v>144</v>
      </c>
      <c r="B23" s="58" t="s">
        <v>145</v>
      </c>
      <c r="C23" s="85">
        <v>0.05</v>
      </c>
    </row>
    <row r="24" spans="1:3" x14ac:dyDescent="0.2">
      <c r="A24" s="58" t="s">
        <v>146</v>
      </c>
      <c r="B24" s="58" t="s">
        <v>147</v>
      </c>
      <c r="C24" s="58">
        <v>7.0000000000000007E-2</v>
      </c>
    </row>
    <row r="25" spans="1:3" x14ac:dyDescent="0.2">
      <c r="A25" s="58" t="s">
        <v>148</v>
      </c>
      <c r="B25" s="58" t="s">
        <v>149</v>
      </c>
      <c r="C25" s="58">
        <v>8</v>
      </c>
    </row>
    <row r="26" spans="1:3" x14ac:dyDescent="0.2">
      <c r="A26" s="58" t="s">
        <v>150</v>
      </c>
      <c r="B26" s="58" t="s">
        <v>149</v>
      </c>
      <c r="C26" s="58">
        <v>2</v>
      </c>
    </row>
    <row r="27" spans="1:3" x14ac:dyDescent="0.2">
      <c r="A27" s="58" t="s">
        <v>151</v>
      </c>
      <c r="B27" s="58" t="s">
        <v>149</v>
      </c>
      <c r="C27" s="58">
        <v>2</v>
      </c>
    </row>
  </sheetData>
  <mergeCells count="11">
    <mergeCell ref="AA2:AA3"/>
    <mergeCell ref="F1:F3"/>
    <mergeCell ref="G1:G3"/>
    <mergeCell ref="H1:H3"/>
    <mergeCell ref="I1:I3"/>
    <mergeCell ref="J1:J3"/>
    <mergeCell ref="K1:Z1"/>
    <mergeCell ref="K2:S2"/>
    <mergeCell ref="T2:X2"/>
    <mergeCell ref="Y2:Y3"/>
    <mergeCell ref="Z2:Z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冲压件</vt:lpstr>
      <vt:lpstr>机加件</vt:lpstr>
      <vt:lpstr>钢丝</vt:lpstr>
      <vt:lpstr>成本核算</vt:lpstr>
      <vt:lpstr>Sheet3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2025-11-26T03:47:53Z</dcterms:modified>
</cp:coreProperties>
</file>