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<sst xmlns="http://schemas.openxmlformats.org/spreadsheetml/2006/main" count="93" uniqueCount="54">
  <si>
    <t>序号</t>
  </si>
  <si>
    <t>车型</t>
  </si>
  <si>
    <t>采购工厂</t>
  </si>
  <si>
    <t>供应商</t>
  </si>
  <si>
    <t>零件号</t>
  </si>
  <si>
    <t>物料名称</t>
  </si>
  <si>
    <t>计量单位</t>
  </si>
  <si>
    <t>未税价</t>
  </si>
  <si>
    <t>材料</t>
  </si>
  <si>
    <t>工序</t>
  </si>
  <si>
    <t>材质</t>
  </si>
  <si>
    <t>毛重</t>
  </si>
  <si>
    <t>净重</t>
  </si>
  <si>
    <t>材料单价-未税</t>
  </si>
  <si>
    <t>废铁单价</t>
  </si>
  <si>
    <t>材料费</t>
  </si>
  <si>
    <t>拆解工时费(元/h)</t>
  </si>
  <si>
    <t>拆解工时费(元/s)</t>
  </si>
  <si>
    <t>拆解工时s</t>
  </si>
  <si>
    <t>工序费</t>
  </si>
  <si>
    <t>包装</t>
  </si>
  <si>
    <t>运费</t>
  </si>
  <si>
    <t>管理费</t>
  </si>
  <si>
    <t>财务费</t>
  </si>
  <si>
    <t>利润</t>
  </si>
  <si>
    <t>合计</t>
  </si>
  <si>
    <t>政锦最终价格</t>
  </si>
  <si>
    <t>河北工厂</t>
  </si>
  <si>
    <t>霸州政锦</t>
  </si>
  <si>
    <t>SHT0013109</t>
  </si>
  <si>
    <t>VDC阀下支架轴</t>
  </si>
  <si>
    <t>件</t>
  </si>
  <si>
    <t>20#</t>
  </si>
  <si>
    <t>断料</t>
  </si>
  <si>
    <t>车床</t>
  </si>
  <si>
    <t>挑槽</t>
  </si>
  <si>
    <t>倒角</t>
  </si>
  <si>
    <t>SHT0010054</t>
  </si>
  <si>
    <t>VDC阀上固定轴</t>
  </si>
  <si>
    <t>SHT0013120</t>
  </si>
  <si>
    <t>扶手旋转轴</t>
  </si>
  <si>
    <t>45#</t>
  </si>
  <si>
    <t>打孔</t>
  </si>
  <si>
    <t>铰孔</t>
  </si>
  <si>
    <t>攻丝</t>
  </si>
  <si>
    <t>SHT0010523</t>
  </si>
  <si>
    <t>阻尼销轴</t>
  </si>
  <si>
    <t>35#</t>
  </si>
  <si>
    <t>1S车4mm</t>
  </si>
  <si>
    <t>SHT0012032</t>
  </si>
  <si>
    <t>内绞架右侧轴套</t>
  </si>
  <si>
    <t>SHT0010216</t>
  </si>
  <si>
    <t>气囊下支撑钣金固定轴套</t>
  </si>
  <si>
    <t>SWRCH22A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</si>
</sst>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"/>
  </numFmts>
  <fonts count="34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6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24" fillId="9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1" applyNumberFormat="0" applyFill="0" applyBorder="0" applyAlignment="0" applyProtection="0">
      <alignment vertical="center"/>
    </xf>
    <xf numFmtId="0" fontId="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93">
    <xf numFmtId="0" fontId="0" fillId="0" borderId="0" xfId="0"/>
    <xf numFmtId="0" fontId="0" fillId="2" borderId="0" xfId="0" applyFill="1"/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 shrinkToFit="1"/>
    </xf>
    <xf numFmtId="176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3" applyFont="1" applyBorder="1" applyAlignment="1" applyProtection="1">
      <alignment horizontal="center" vertical="center" wrapText="1"/>
      <protection locked="0"/>
    </xf>
    <xf numFmtId="0" fontId="7" fillId="0" borderId="1" xfId="52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2" borderId="1" xfId="5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shrinkToFit="1"/>
    </xf>
    <xf numFmtId="176" fontId="6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6" fillId="2" borderId="1" xfId="53" applyFont="1" applyFill="1" applyBorder="1" applyAlignment="1" applyProtection="1">
      <alignment horizontal="center" vertical="center" wrapText="1"/>
      <protection locked="0"/>
    </xf>
    <xf numFmtId="0" fontId="7" fillId="2" borderId="1" xfId="5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8" fillId="0" borderId="1" xfId="50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>
      <alignment horizontal="center" vertical="center" shrinkToFit="1"/>
    </xf>
    <xf numFmtId="0" fontId="9" fillId="4" borderId="1" xfId="53" applyFont="1" applyFill="1" applyBorder="1" applyAlignment="1" applyProtection="1">
      <alignment horizontal="center" vertical="center" wrapText="1"/>
      <protection locked="0"/>
    </xf>
    <xf numFmtId="0" fontId="11" fillId="4" borderId="1" xfId="5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9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1" xfId="5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8" fillId="2" borderId="1" xfId="50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51" applyFont="1" applyFill="1" applyBorder="1" applyAlignment="1">
      <alignment horizontal="center" vertical="center" shrinkToFit="1"/>
    </xf>
    <xf numFmtId="0" fontId="9" fillId="2" borderId="1" xfId="53" applyFont="1" applyFill="1" applyBorder="1" applyAlignment="1" applyProtection="1">
      <alignment horizontal="center" vertical="center" wrapText="1"/>
      <protection locked="0"/>
    </xf>
    <xf numFmtId="0" fontId="11" fillId="2" borderId="1" xfId="5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3" borderId="8" xfId="5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2" fontId="2" fillId="0" borderId="1" xfId="50" applyNumberFormat="1" applyFont="1" applyBorder="1" applyAlignment="1">
      <alignment horizontal="center" vertical="center" wrapText="1"/>
    </xf>
    <xf numFmtId="1" fontId="2" fillId="3" borderId="1" xfId="5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9" fontId="2" fillId="0" borderId="10" xfId="50" applyNumberFormat="1" applyFont="1" applyBorder="1" applyAlignment="1">
      <alignment horizontal="center" vertical="center" wrapText="1"/>
    </xf>
    <xf numFmtId="9" fontId="2" fillId="0" borderId="2" xfId="50" applyNumberFormat="1" applyFont="1" applyBorder="1" applyAlignment="1">
      <alignment horizontal="center" vertical="center" wrapText="1"/>
    </xf>
    <xf numFmtId="0" fontId="2" fillId="0" borderId="11" xfId="50" applyFont="1" applyBorder="1" applyAlignment="1">
      <alignment horizontal="center" vertical="center" wrapText="1"/>
    </xf>
    <xf numFmtId="0" fontId="2" fillId="0" borderId="12" xfId="50" applyFont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12" fillId="0" borderId="1" xfId="50" applyNumberFormat="1" applyFont="1" applyFill="1" applyBorder="1" applyAlignment="1">
      <alignment horizontal="center" vertical="center" wrapText="1"/>
    </xf>
    <xf numFmtId="1" fontId="12" fillId="3" borderId="1" xfId="5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9" fontId="12" fillId="0" borderId="10" xfId="50" applyNumberFormat="1" applyFont="1" applyFill="1" applyBorder="1" applyAlignment="1">
      <alignment horizontal="center" vertical="center" wrapText="1"/>
    </xf>
    <xf numFmtId="9" fontId="12" fillId="0" borderId="2" xfId="50" applyNumberFormat="1" applyFont="1" applyFill="1" applyBorder="1" applyAlignment="1">
      <alignment horizontal="center" vertical="center" wrapText="1"/>
    </xf>
    <xf numFmtId="9" fontId="12" fillId="0" borderId="11" xfId="50" applyNumberFormat="1" applyFont="1" applyFill="1" applyBorder="1" applyAlignment="1">
      <alignment horizontal="center" vertical="center" wrapText="1"/>
    </xf>
    <xf numFmtId="9" fontId="12" fillId="0" borderId="12" xfId="50" applyNumberFormat="1" applyFont="1" applyFill="1" applyBorder="1" applyAlignment="1">
      <alignment horizontal="center" vertical="center" wrapText="1"/>
    </xf>
    <xf numFmtId="0" fontId="12" fillId="0" borderId="11" xfId="50" applyFont="1" applyFill="1" applyBorder="1" applyAlignment="1">
      <alignment horizontal="center" vertical="center" wrapText="1"/>
    </xf>
    <xf numFmtId="0" fontId="12" fillId="0" borderId="12" xfId="50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2" fillId="0" borderId="2" xfId="50" applyFont="1" applyFill="1" applyBorder="1" applyAlignment="1">
      <alignment horizontal="center" vertical="center" wrapText="1"/>
    </xf>
    <xf numFmtId="0" fontId="12" fillId="0" borderId="0" xfId="5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 2" xfId="49"/>
    <cellStyle name="常规 2" xfId="50"/>
    <cellStyle name="常规 39 2" xfId="51"/>
    <cellStyle name="常规_正司机座椅 _34 2" xfId="52"/>
    <cellStyle name="样式 1 10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62442</xdr:colOff>
      <xdr:row>8</xdr:row>
      <xdr:rowOff>0</xdr:rowOff>
    </xdr:from>
    <xdr:to>
      <xdr:col>29</xdr:col>
      <xdr:colOff>519641</xdr:colOff>
      <xdr:row>13</xdr:row>
      <xdr:rowOff>2197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37375" y="2308860"/>
          <a:ext cx="2308860" cy="1487805"/>
        </a:xfrm>
        <a:prstGeom prst="rect">
          <a:avLst/>
        </a:prstGeom>
      </xdr:spPr>
    </xdr:pic>
    <xdr:clientData/>
  </xdr:twoCellAnchor>
  <xdr:twoCellAnchor editAs="oneCell">
    <xdr:from>
      <xdr:col>26</xdr:col>
      <xdr:colOff>74085</xdr:colOff>
      <xdr:row>1</xdr:row>
      <xdr:rowOff>0</xdr:rowOff>
    </xdr:from>
    <xdr:to>
      <xdr:col>29</xdr:col>
      <xdr:colOff>378884</xdr:colOff>
      <xdr:row>6</xdr:row>
      <xdr:rowOff>219075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48805" y="175260"/>
          <a:ext cx="2156460" cy="1758315"/>
        </a:xfrm>
        <a:prstGeom prst="rect">
          <a:avLst/>
        </a:prstGeom>
      </xdr:spPr>
    </xdr:pic>
    <xdr:clientData/>
  </xdr:twoCellAnchor>
  <xdr:twoCellAnchor editAs="oneCell">
    <xdr:from>
      <xdr:col>26</xdr:col>
      <xdr:colOff>43392</xdr:colOff>
      <xdr:row>14</xdr:row>
      <xdr:rowOff>99484</xdr:rowOff>
    </xdr:from>
    <xdr:to>
      <xdr:col>29</xdr:col>
      <xdr:colOff>538692</xdr:colOff>
      <xdr:row>19</xdr:row>
      <xdr:rowOff>85080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618325" y="4191000"/>
          <a:ext cx="2346960" cy="147129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21</xdr:row>
      <xdr:rowOff>-1</xdr:rowOff>
    </xdr:from>
    <xdr:to>
      <xdr:col>30</xdr:col>
      <xdr:colOff>0</xdr:colOff>
      <xdr:row>26</xdr:row>
      <xdr:rowOff>244209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575145" y="6171565"/>
          <a:ext cx="2468880" cy="1730375"/>
        </a:xfrm>
        <a:prstGeom prst="rect">
          <a:avLst/>
        </a:prstGeom>
      </xdr:spPr>
    </xdr:pic>
    <xdr:clientData/>
  </xdr:twoCellAnchor>
  <xdr:twoCellAnchor editAs="oneCell">
    <xdr:from>
      <xdr:col>29</xdr:col>
      <xdr:colOff>293370</xdr:colOff>
      <xdr:row>28</xdr:row>
      <xdr:rowOff>31750</xdr:rowOff>
    </xdr:from>
    <xdr:to>
      <xdr:col>34</xdr:col>
      <xdr:colOff>503555</xdr:colOff>
      <xdr:row>35</xdr:row>
      <xdr:rowOff>266700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720175" y="8284210"/>
          <a:ext cx="3296285" cy="2315210"/>
        </a:xfrm>
        <a:prstGeom prst="rect">
          <a:avLst/>
        </a:prstGeom>
      </xdr:spPr>
    </xdr:pic>
    <xdr:clientData/>
  </xdr:twoCellAnchor>
  <xdr:twoCellAnchor editAs="oneCell">
    <xdr:from>
      <xdr:col>26</xdr:col>
      <xdr:colOff>87085</xdr:colOff>
      <xdr:row>28</xdr:row>
      <xdr:rowOff>43541</xdr:rowOff>
    </xdr:from>
    <xdr:to>
      <xdr:col>29</xdr:col>
      <xdr:colOff>127090</xdr:colOff>
      <xdr:row>35</xdr:row>
      <xdr:rowOff>228326</xdr:rowOff>
    </xdr:to>
    <xdr:pic>
      <xdr:nvPicPr>
        <xdr:cNvPr id="5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662140" y="8295640"/>
          <a:ext cx="1891665" cy="2265045"/>
        </a:xfrm>
        <a:prstGeom prst="rect">
          <a:avLst/>
        </a:prstGeom>
      </xdr:spPr>
    </xdr:pic>
    <xdr:clientData/>
  </xdr:twoCellAnchor>
  <xdr:twoCellAnchor editAs="oneCell">
    <xdr:from>
      <xdr:col>25</xdr:col>
      <xdr:colOff>729615</xdr:colOff>
      <xdr:row>36</xdr:row>
      <xdr:rowOff>295275</xdr:rowOff>
    </xdr:from>
    <xdr:to>
      <xdr:col>31</xdr:col>
      <xdr:colOff>227965</xdr:colOff>
      <xdr:row>44</xdr:row>
      <xdr:rowOff>283210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573240" y="10925175"/>
          <a:ext cx="3315970" cy="236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6"/>
  <sheetViews>
    <sheetView tabSelected="1" zoomScale="60" zoomScaleNormal="60" workbookViewId="0">
      <pane xSplit="14" ySplit="2" topLeftCell="O29" activePane="bottomRight" state="frozen"/>
      <selection/>
      <selection pane="topRight"/>
      <selection pane="bottomLeft"/>
      <selection pane="bottomRight" activeCell="C39" sqref="C39"/>
    </sheetView>
  </sheetViews>
  <sheetFormatPr defaultColWidth="9" defaultRowHeight="13.8"/>
  <cols>
    <col min="5" max="5" width="11.8888888888889" customWidth="1"/>
    <col min="6" max="6" width="14.8888888888889" customWidth="1"/>
    <col min="9" max="9" width="13.6574074074074" customWidth="1"/>
    <col min="10" max="10" width="12.8888888888889"/>
    <col min="12" max="12" width="12.8888888888889" customWidth="1"/>
    <col min="14" max="14" width="11.7777777777778"/>
    <col min="17" max="17" width="11.4444444444444" customWidth="1"/>
    <col min="20" max="25" width="12.8888888888889"/>
    <col min="26" max="26" width="10.6666666666667" customWidth="1"/>
  </cols>
  <sheetData>
    <row r="1" spans="1:2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37"/>
      <c r="J1" s="38" t="s">
        <v>8</v>
      </c>
      <c r="K1" s="39"/>
      <c r="L1" s="39"/>
      <c r="M1" s="39"/>
      <c r="N1" s="39"/>
      <c r="O1" s="40" t="s">
        <v>9</v>
      </c>
      <c r="P1" s="40"/>
      <c r="Q1" s="40"/>
      <c r="R1" s="40"/>
      <c r="S1" s="40"/>
      <c r="T1" s="59"/>
      <c r="Z1" s="82"/>
    </row>
    <row r="2" ht="27.6" spans="1:26">
      <c r="A2" s="4"/>
      <c r="B2" s="5"/>
      <c r="C2" s="5"/>
      <c r="D2" s="5"/>
      <c r="E2" s="5"/>
      <c r="F2" s="5"/>
      <c r="G2" s="8"/>
      <c r="H2" s="7"/>
      <c r="I2" s="41" t="s">
        <v>10</v>
      </c>
      <c r="J2" s="42" t="s">
        <v>11</v>
      </c>
      <c r="K2" s="42" t="s">
        <v>12</v>
      </c>
      <c r="L2" s="7" t="s">
        <v>13</v>
      </c>
      <c r="M2" s="7" t="s">
        <v>14</v>
      </c>
      <c r="N2" s="42" t="s">
        <v>15</v>
      </c>
      <c r="O2" s="42" t="s">
        <v>9</v>
      </c>
      <c r="P2" s="43" t="s">
        <v>16</v>
      </c>
      <c r="Q2" s="7" t="s">
        <v>17</v>
      </c>
      <c r="R2" s="60" t="s">
        <v>18</v>
      </c>
      <c r="S2" s="61" t="s">
        <v>19</v>
      </c>
      <c r="T2" s="41" t="s">
        <v>20</v>
      </c>
      <c r="U2" s="42" t="s">
        <v>21</v>
      </c>
      <c r="V2" s="42" t="s">
        <v>22</v>
      </c>
      <c r="W2" s="42" t="s">
        <v>23</v>
      </c>
      <c r="X2" s="42" t="s">
        <v>24</v>
      </c>
      <c r="Y2" s="42" t="s">
        <v>25</v>
      </c>
      <c r="Z2" s="83" t="s">
        <v>26</v>
      </c>
    </row>
    <row r="3" ht="23.4" customHeight="1" spans="1:26">
      <c r="A3" s="9">
        <v>1</v>
      </c>
      <c r="B3" s="10"/>
      <c r="C3" s="9" t="s">
        <v>27</v>
      </c>
      <c r="D3" s="11" t="s">
        <v>28</v>
      </c>
      <c r="E3" s="12" t="s">
        <v>29</v>
      </c>
      <c r="F3" s="13" t="s">
        <v>30</v>
      </c>
      <c r="G3" s="9" t="s">
        <v>31</v>
      </c>
      <c r="H3" s="14"/>
      <c r="I3" s="42" t="s">
        <v>32</v>
      </c>
      <c r="J3" s="44">
        <f>10*10*0.00617*(24.9+3+1.5)/1000</f>
        <v>0.0181398</v>
      </c>
      <c r="K3" s="44">
        <v>0.0113</v>
      </c>
      <c r="L3" s="44">
        <v>5</v>
      </c>
      <c r="M3" s="44">
        <v>2</v>
      </c>
      <c r="N3" s="44">
        <f>L3*J3-(J3-K3)*M3</f>
        <v>0.0770194</v>
      </c>
      <c r="O3" s="42" t="s">
        <v>33</v>
      </c>
      <c r="P3" s="45">
        <v>20</v>
      </c>
      <c r="Q3" s="62">
        <f>P3/3600</f>
        <v>0.00555555555555556</v>
      </c>
      <c r="R3" s="63">
        <v>8</v>
      </c>
      <c r="S3" s="64">
        <f>Q3*R3</f>
        <v>0.0444444444444444</v>
      </c>
      <c r="T3" s="65">
        <v>0.01</v>
      </c>
      <c r="U3" s="66">
        <v>0.02</v>
      </c>
      <c r="V3" s="66">
        <v>0.01</v>
      </c>
      <c r="W3" s="66">
        <v>0.03</v>
      </c>
      <c r="X3" s="66">
        <v>0.05</v>
      </c>
      <c r="Y3" s="6"/>
      <c r="Z3" s="84"/>
    </row>
    <row r="4" ht="23.4" customHeight="1" spans="1:26">
      <c r="A4" s="9"/>
      <c r="B4" s="10"/>
      <c r="C4" s="9"/>
      <c r="D4" s="11"/>
      <c r="E4" s="12"/>
      <c r="F4" s="13"/>
      <c r="G4" s="9"/>
      <c r="H4" s="15"/>
      <c r="I4" s="42"/>
      <c r="J4" s="44"/>
      <c r="K4" s="44"/>
      <c r="L4" s="44"/>
      <c r="M4" s="44"/>
      <c r="N4" s="44"/>
      <c r="O4" s="42" t="s">
        <v>34</v>
      </c>
      <c r="P4" s="45">
        <v>30</v>
      </c>
      <c r="Q4" s="62">
        <f>P4/3600</f>
        <v>0.00833333333333333</v>
      </c>
      <c r="R4" s="63">
        <v>10</v>
      </c>
      <c r="S4" s="64">
        <f>Q4*R4</f>
        <v>0.0833333333333333</v>
      </c>
      <c r="T4" s="67"/>
      <c r="U4" s="68"/>
      <c r="V4" s="68"/>
      <c r="W4" s="68"/>
      <c r="X4" s="68"/>
      <c r="Y4" s="68"/>
      <c r="Z4" s="84"/>
    </row>
    <row r="5" ht="23.4" customHeight="1" spans="1:26">
      <c r="A5" s="9"/>
      <c r="B5" s="10"/>
      <c r="C5" s="9"/>
      <c r="D5" s="11"/>
      <c r="E5" s="12"/>
      <c r="F5" s="13"/>
      <c r="G5" s="9"/>
      <c r="H5" s="15"/>
      <c r="I5" s="42"/>
      <c r="J5" s="44"/>
      <c r="K5" s="44"/>
      <c r="L5" s="44"/>
      <c r="M5" s="44"/>
      <c r="N5" s="44"/>
      <c r="O5" s="42" t="s">
        <v>35</v>
      </c>
      <c r="P5" s="45">
        <v>30</v>
      </c>
      <c r="Q5" s="62">
        <f t="shared" ref="Q5" si="0">P5/3600</f>
        <v>0.00833333333333333</v>
      </c>
      <c r="R5" s="63">
        <v>5</v>
      </c>
      <c r="S5" s="64">
        <f>Q5*R5</f>
        <v>0.0416666666666667</v>
      </c>
      <c r="T5" s="67"/>
      <c r="U5" s="68"/>
      <c r="V5" s="68"/>
      <c r="W5" s="68"/>
      <c r="X5" s="68"/>
      <c r="Y5" s="68"/>
      <c r="Z5" s="84"/>
    </row>
    <row r="6" ht="23.4" customHeight="1" spans="1:26">
      <c r="A6" s="9"/>
      <c r="B6" s="10"/>
      <c r="C6" s="9"/>
      <c r="D6" s="11"/>
      <c r="E6" s="12"/>
      <c r="F6" s="13"/>
      <c r="G6" s="9"/>
      <c r="H6" s="15"/>
      <c r="I6" s="42"/>
      <c r="J6" s="44"/>
      <c r="K6" s="44"/>
      <c r="L6" s="44"/>
      <c r="M6" s="44"/>
      <c r="N6" s="44"/>
      <c r="O6" s="42" t="s">
        <v>36</v>
      </c>
      <c r="P6" s="45">
        <v>30</v>
      </c>
      <c r="Q6" s="62">
        <f t="shared" ref="Q6" si="1">P6/3600</f>
        <v>0.00833333333333333</v>
      </c>
      <c r="R6" s="63">
        <v>10</v>
      </c>
      <c r="S6" s="64">
        <f>Q6*R6</f>
        <v>0.0833333333333333</v>
      </c>
      <c r="T6" s="67"/>
      <c r="U6" s="68"/>
      <c r="V6" s="68"/>
      <c r="W6" s="68"/>
      <c r="X6" s="68"/>
      <c r="Y6" s="68"/>
      <c r="Z6" s="84"/>
    </row>
    <row r="7" ht="23.4" customHeight="1" spans="1:26">
      <c r="A7" s="9"/>
      <c r="B7" s="10"/>
      <c r="C7" s="9"/>
      <c r="D7" s="11"/>
      <c r="E7" s="12"/>
      <c r="F7" s="13"/>
      <c r="G7" s="9"/>
      <c r="H7" s="15"/>
      <c r="I7" s="42"/>
      <c r="J7" s="44"/>
      <c r="K7" s="44"/>
      <c r="L7" s="44"/>
      <c r="M7" s="44"/>
      <c r="N7" s="44"/>
      <c r="O7" s="42"/>
      <c r="P7" s="45"/>
      <c r="Q7" s="62"/>
      <c r="R7" s="63"/>
      <c r="S7" s="64"/>
      <c r="T7" s="67"/>
      <c r="U7" s="68"/>
      <c r="V7" s="68"/>
      <c r="W7" s="68"/>
      <c r="X7" s="68"/>
      <c r="Y7" s="68"/>
      <c r="Z7" s="84"/>
    </row>
    <row r="8" s="1" customFormat="1" ht="23.4" customHeight="1" spans="1:26">
      <c r="A8" s="16"/>
      <c r="B8" s="17"/>
      <c r="C8" s="16"/>
      <c r="D8" s="18"/>
      <c r="E8" s="19"/>
      <c r="F8" s="20"/>
      <c r="G8" s="16"/>
      <c r="H8" s="21"/>
      <c r="I8" s="46" t="s">
        <v>25</v>
      </c>
      <c r="J8" s="47"/>
      <c r="K8" s="47"/>
      <c r="L8" s="47"/>
      <c r="M8" s="48"/>
      <c r="N8" s="49">
        <f>SUM(N3:N7)</f>
        <v>0.0770194</v>
      </c>
      <c r="O8" s="49"/>
      <c r="P8" s="50"/>
      <c r="Q8" s="49"/>
      <c r="R8" s="14"/>
      <c r="S8" s="69">
        <f>SUM(S3:S7)</f>
        <v>0.252777777777778</v>
      </c>
      <c r="T8" s="70">
        <f>(N8+S8)*T3</f>
        <v>0.00329797177777778</v>
      </c>
      <c r="U8" s="49">
        <f>(N8+S8)*U3</f>
        <v>0.00659594355555555</v>
      </c>
      <c r="V8" s="49">
        <f>(N8+S8)*V3</f>
        <v>0.00329797177777778</v>
      </c>
      <c r="W8" s="49">
        <f>(N8+S8)*W3</f>
        <v>0.00989391533333333</v>
      </c>
      <c r="X8" s="49">
        <f>(N8+S8)*X3</f>
        <v>0.0164898588888889</v>
      </c>
      <c r="Y8" s="85">
        <f>SUM(N8:X8)</f>
        <v>0.369372839111111</v>
      </c>
      <c r="Z8" s="86">
        <v>0.4</v>
      </c>
    </row>
    <row r="9" ht="23.4" customHeight="1" spans="1:26">
      <c r="A9" s="9">
        <v>1</v>
      </c>
      <c r="B9" s="10"/>
      <c r="C9" s="9" t="s">
        <v>27</v>
      </c>
      <c r="D9" s="11" t="s">
        <v>28</v>
      </c>
      <c r="E9" s="12" t="s">
        <v>37</v>
      </c>
      <c r="F9" s="13" t="s">
        <v>38</v>
      </c>
      <c r="G9" s="9" t="s">
        <v>31</v>
      </c>
      <c r="H9" s="14"/>
      <c r="I9" s="42" t="s">
        <v>32</v>
      </c>
      <c r="J9" s="44">
        <f>10*10*0.00617*(40.5+4+1.5)/1000</f>
        <v>0.028382</v>
      </c>
      <c r="K9" s="44">
        <v>0.035</v>
      </c>
      <c r="L9" s="44">
        <v>5</v>
      </c>
      <c r="M9" s="44">
        <v>2</v>
      </c>
      <c r="N9" s="44">
        <f>L9*J9-(J9-K9)*M9</f>
        <v>0.155146</v>
      </c>
      <c r="O9" s="42" t="s">
        <v>33</v>
      </c>
      <c r="P9" s="45">
        <v>20</v>
      </c>
      <c r="Q9" s="62">
        <f>P9/3600</f>
        <v>0.00555555555555556</v>
      </c>
      <c r="R9" s="63">
        <v>8</v>
      </c>
      <c r="S9" s="64">
        <f>Q9*R9</f>
        <v>0.0444444444444444</v>
      </c>
      <c r="T9" s="65">
        <v>0.01</v>
      </c>
      <c r="U9" s="66">
        <v>0.02</v>
      </c>
      <c r="V9" s="66">
        <v>0.01</v>
      </c>
      <c r="W9" s="66">
        <v>0.03</v>
      </c>
      <c r="X9" s="66">
        <v>0.05</v>
      </c>
      <c r="Y9" s="6"/>
      <c r="Z9" s="84"/>
    </row>
    <row r="10" ht="23.4" customHeight="1" spans="1:26">
      <c r="A10" s="9"/>
      <c r="B10" s="10"/>
      <c r="C10" s="9"/>
      <c r="D10" s="11"/>
      <c r="E10" s="12"/>
      <c r="F10" s="13"/>
      <c r="G10" s="9"/>
      <c r="H10" s="15"/>
      <c r="I10" s="42"/>
      <c r="J10" s="44"/>
      <c r="K10" s="44"/>
      <c r="L10" s="44"/>
      <c r="M10" s="44"/>
      <c r="N10" s="44"/>
      <c r="O10" s="42" t="s">
        <v>34</v>
      </c>
      <c r="P10" s="45">
        <v>30</v>
      </c>
      <c r="Q10" s="62">
        <f>P10/3600</f>
        <v>0.00833333333333333</v>
      </c>
      <c r="R10" s="63">
        <v>15</v>
      </c>
      <c r="S10" s="64">
        <f>Q10*R10</f>
        <v>0.125</v>
      </c>
      <c r="T10" s="67"/>
      <c r="U10" s="68"/>
      <c r="V10" s="68"/>
      <c r="W10" s="68"/>
      <c r="X10" s="68"/>
      <c r="Y10" s="68"/>
      <c r="Z10" s="84"/>
    </row>
    <row r="11" ht="23.4" customHeight="1" spans="1:26">
      <c r="A11" s="9"/>
      <c r="B11" s="10"/>
      <c r="C11" s="9"/>
      <c r="D11" s="11"/>
      <c r="E11" s="12"/>
      <c r="F11" s="13"/>
      <c r="G11" s="9"/>
      <c r="H11" s="15"/>
      <c r="I11" s="42"/>
      <c r="J11" s="44"/>
      <c r="K11" s="44"/>
      <c r="L11" s="44"/>
      <c r="M11" s="44"/>
      <c r="N11" s="44"/>
      <c r="O11" s="42" t="s">
        <v>35</v>
      </c>
      <c r="P11" s="45">
        <v>30</v>
      </c>
      <c r="Q11" s="62">
        <f t="shared" ref="Q11:Q12" si="2">P11/3600</f>
        <v>0.00833333333333333</v>
      </c>
      <c r="R11" s="63">
        <v>5</v>
      </c>
      <c r="S11" s="64">
        <f>Q11*R11</f>
        <v>0.0416666666666667</v>
      </c>
      <c r="T11" s="67"/>
      <c r="U11" s="68"/>
      <c r="V11" s="68"/>
      <c r="W11" s="68"/>
      <c r="X11" s="68"/>
      <c r="Y11" s="68"/>
      <c r="Z11" s="84"/>
    </row>
    <row r="12" ht="23.4" customHeight="1" spans="1:26">
      <c r="A12" s="9"/>
      <c r="B12" s="10"/>
      <c r="C12" s="9"/>
      <c r="D12" s="11"/>
      <c r="E12" s="12"/>
      <c r="F12" s="13"/>
      <c r="G12" s="9"/>
      <c r="H12" s="15"/>
      <c r="I12" s="42"/>
      <c r="J12" s="44"/>
      <c r="K12" s="44"/>
      <c r="L12" s="44"/>
      <c r="M12" s="44"/>
      <c r="N12" s="44"/>
      <c r="O12" s="42" t="s">
        <v>36</v>
      </c>
      <c r="P12" s="45">
        <v>30</v>
      </c>
      <c r="Q12" s="62">
        <f t="shared" si="2"/>
        <v>0.00833333333333333</v>
      </c>
      <c r="R12" s="63">
        <v>10</v>
      </c>
      <c r="S12" s="64">
        <f>Q12*R12</f>
        <v>0.0833333333333333</v>
      </c>
      <c r="T12" s="67"/>
      <c r="U12" s="68"/>
      <c r="V12" s="68"/>
      <c r="W12" s="68"/>
      <c r="X12" s="68"/>
      <c r="Y12" s="68"/>
      <c r="Z12" s="84"/>
    </row>
    <row r="13" ht="23.4" customHeight="1" spans="1:26">
      <c r="A13" s="9"/>
      <c r="B13" s="10"/>
      <c r="C13" s="9"/>
      <c r="D13" s="11"/>
      <c r="E13" s="12"/>
      <c r="F13" s="13"/>
      <c r="G13" s="9"/>
      <c r="H13" s="15"/>
      <c r="I13" s="42"/>
      <c r="J13" s="44"/>
      <c r="K13" s="44"/>
      <c r="L13" s="44"/>
      <c r="M13" s="44"/>
      <c r="N13" s="44"/>
      <c r="O13" s="42"/>
      <c r="P13" s="45"/>
      <c r="Q13" s="62"/>
      <c r="R13" s="63"/>
      <c r="S13" s="64"/>
      <c r="T13" s="67"/>
      <c r="U13" s="68"/>
      <c r="V13" s="68"/>
      <c r="W13" s="68"/>
      <c r="X13" s="68"/>
      <c r="Y13" s="68"/>
      <c r="Z13" s="84"/>
    </row>
    <row r="14" s="1" customFormat="1" ht="23.4" customHeight="1" spans="1:26">
      <c r="A14" s="16"/>
      <c r="B14" s="17"/>
      <c r="C14" s="16"/>
      <c r="D14" s="18"/>
      <c r="E14" s="19"/>
      <c r="F14" s="20"/>
      <c r="G14" s="16"/>
      <c r="H14" s="21"/>
      <c r="I14" s="46" t="s">
        <v>25</v>
      </c>
      <c r="J14" s="47"/>
      <c r="K14" s="47"/>
      <c r="L14" s="47"/>
      <c r="M14" s="48"/>
      <c r="N14" s="49">
        <f>SUM(N9:N13)</f>
        <v>0.155146</v>
      </c>
      <c r="O14" s="49"/>
      <c r="P14" s="50"/>
      <c r="Q14" s="49"/>
      <c r="R14" s="14"/>
      <c r="S14" s="69">
        <f>SUM(S9:S13)</f>
        <v>0.294444444444444</v>
      </c>
      <c r="T14" s="70">
        <f>(N14+S14)*T9</f>
        <v>0.00449590444444445</v>
      </c>
      <c r="U14" s="49">
        <f>(N14+S14)*U9</f>
        <v>0.00899180888888889</v>
      </c>
      <c r="V14" s="49">
        <f>(N14+S14)*V9</f>
        <v>0.00449590444444445</v>
      </c>
      <c r="W14" s="49">
        <f>(N14+S14)*W9</f>
        <v>0.0134877133333333</v>
      </c>
      <c r="X14" s="49">
        <f>(N14+S14)*X9</f>
        <v>0.0224795222222222</v>
      </c>
      <c r="Y14" s="85">
        <f>SUM(N14:X14)</f>
        <v>0.503541297777778</v>
      </c>
      <c r="Z14" s="86">
        <v>0.55</v>
      </c>
    </row>
    <row r="15" ht="23.4" customHeight="1" spans="1:26">
      <c r="A15" s="9">
        <v>1</v>
      </c>
      <c r="B15" s="10"/>
      <c r="C15" s="9" t="s">
        <v>27</v>
      </c>
      <c r="D15" s="11" t="s">
        <v>28</v>
      </c>
      <c r="E15" s="12" t="s">
        <v>39</v>
      </c>
      <c r="F15" s="13" t="s">
        <v>40</v>
      </c>
      <c r="G15" s="9" t="s">
        <v>31</v>
      </c>
      <c r="H15" s="14"/>
      <c r="I15" s="42" t="s">
        <v>41</v>
      </c>
      <c r="J15" s="44">
        <f>30*30*0.00617*(58+6+1.5)/1000</f>
        <v>0.3637215</v>
      </c>
      <c r="K15" s="44">
        <v>0.2384</v>
      </c>
      <c r="L15" s="44">
        <v>5</v>
      </c>
      <c r="M15" s="44">
        <v>2</v>
      </c>
      <c r="N15" s="44">
        <f>L15*J15-(J15-K15)*M15</f>
        <v>1.5679645</v>
      </c>
      <c r="O15" s="42" t="s">
        <v>33</v>
      </c>
      <c r="P15" s="45">
        <v>20</v>
      </c>
      <c r="Q15" s="62">
        <f>P15/3600</f>
        <v>0.00555555555555556</v>
      </c>
      <c r="R15" s="63">
        <v>30</v>
      </c>
      <c r="S15" s="64">
        <f t="shared" ref="S15:S20" si="3">Q15*R15</f>
        <v>0.166666666666667</v>
      </c>
      <c r="T15" s="65">
        <v>0.01</v>
      </c>
      <c r="U15" s="66">
        <v>0.02</v>
      </c>
      <c r="V15" s="66">
        <v>0.01</v>
      </c>
      <c r="W15" s="66">
        <v>0.03</v>
      </c>
      <c r="X15" s="66">
        <v>0.05</v>
      </c>
      <c r="Y15" s="6"/>
      <c r="Z15" s="84"/>
    </row>
    <row r="16" ht="23.4" customHeight="1" spans="1:26">
      <c r="A16" s="9"/>
      <c r="B16" s="10"/>
      <c r="C16" s="9"/>
      <c r="D16" s="11"/>
      <c r="E16" s="12"/>
      <c r="F16" s="13"/>
      <c r="G16" s="9"/>
      <c r="H16" s="15"/>
      <c r="I16" s="42"/>
      <c r="J16" s="44"/>
      <c r="K16" s="44"/>
      <c r="L16" s="44"/>
      <c r="M16" s="44"/>
      <c r="N16" s="44"/>
      <c r="O16" s="42" t="s">
        <v>34</v>
      </c>
      <c r="P16" s="45">
        <v>30</v>
      </c>
      <c r="Q16" s="62">
        <f>P16/3600</f>
        <v>0.00833333333333333</v>
      </c>
      <c r="R16" s="63">
        <v>30</v>
      </c>
      <c r="S16" s="64">
        <f t="shared" si="3"/>
        <v>0.25</v>
      </c>
      <c r="T16" s="67"/>
      <c r="U16" s="68"/>
      <c r="V16" s="68"/>
      <c r="W16" s="68"/>
      <c r="X16" s="68"/>
      <c r="Y16" s="68"/>
      <c r="Z16" s="84"/>
    </row>
    <row r="17" ht="23.4" customHeight="1" spans="1:26">
      <c r="A17" s="9"/>
      <c r="B17" s="10"/>
      <c r="C17" s="9"/>
      <c r="D17" s="11"/>
      <c r="E17" s="12"/>
      <c r="F17" s="13"/>
      <c r="G17" s="9"/>
      <c r="H17" s="15"/>
      <c r="I17" s="42"/>
      <c r="J17" s="44"/>
      <c r="K17" s="44"/>
      <c r="L17" s="44"/>
      <c r="M17" s="44"/>
      <c r="N17" s="44"/>
      <c r="O17" s="42" t="s">
        <v>42</v>
      </c>
      <c r="P17" s="45">
        <v>15</v>
      </c>
      <c r="Q17" s="62">
        <f t="shared" ref="Q17:Q19" si="4">P17/3600</f>
        <v>0.00416666666666667</v>
      </c>
      <c r="R17" s="63">
        <v>60</v>
      </c>
      <c r="S17" s="64">
        <f t="shared" si="3"/>
        <v>0.25</v>
      </c>
      <c r="T17" s="67"/>
      <c r="U17" s="68"/>
      <c r="V17" s="68"/>
      <c r="W17" s="68"/>
      <c r="X17" s="68"/>
      <c r="Y17" s="68"/>
      <c r="Z17" s="84"/>
    </row>
    <row r="18" ht="23.4" customHeight="1" spans="1:26">
      <c r="A18" s="9"/>
      <c r="B18" s="10"/>
      <c r="C18" s="9"/>
      <c r="D18" s="11"/>
      <c r="E18" s="12"/>
      <c r="F18" s="13"/>
      <c r="G18" s="9"/>
      <c r="H18" s="15"/>
      <c r="I18" s="42"/>
      <c r="J18" s="44"/>
      <c r="K18" s="44"/>
      <c r="L18" s="44"/>
      <c r="M18" s="44"/>
      <c r="N18" s="44"/>
      <c r="O18" s="42" t="s">
        <v>43</v>
      </c>
      <c r="P18" s="45">
        <v>30</v>
      </c>
      <c r="Q18" s="62">
        <f t="shared" si="4"/>
        <v>0.00833333333333333</v>
      </c>
      <c r="R18" s="63">
        <v>20</v>
      </c>
      <c r="S18" s="64">
        <f t="shared" si="3"/>
        <v>0.166666666666667</v>
      </c>
      <c r="T18" s="67"/>
      <c r="U18" s="68"/>
      <c r="V18" s="68"/>
      <c r="W18" s="68"/>
      <c r="X18" s="68"/>
      <c r="Y18" s="68"/>
      <c r="Z18" s="84"/>
    </row>
    <row r="19" ht="23.4" customHeight="1" spans="1:26">
      <c r="A19" s="9"/>
      <c r="B19" s="10"/>
      <c r="C19" s="9"/>
      <c r="D19" s="11"/>
      <c r="E19" s="12"/>
      <c r="F19" s="13"/>
      <c r="G19" s="9"/>
      <c r="H19" s="15"/>
      <c r="I19" s="42"/>
      <c r="J19" s="44"/>
      <c r="K19" s="44"/>
      <c r="L19" s="44"/>
      <c r="M19" s="44"/>
      <c r="N19" s="44"/>
      <c r="O19" s="42" t="s">
        <v>44</v>
      </c>
      <c r="P19" s="45">
        <v>15</v>
      </c>
      <c r="Q19" s="62">
        <f t="shared" si="4"/>
        <v>0.00416666666666667</v>
      </c>
      <c r="R19" s="63">
        <v>30</v>
      </c>
      <c r="S19" s="64">
        <f t="shared" si="3"/>
        <v>0.125</v>
      </c>
      <c r="T19" s="67"/>
      <c r="U19" s="68"/>
      <c r="V19" s="68"/>
      <c r="W19" s="68"/>
      <c r="X19" s="68"/>
      <c r="Y19" s="68"/>
      <c r="Z19" s="84"/>
    </row>
    <row r="20" ht="23.4" customHeight="1" spans="1:26">
      <c r="A20" s="9"/>
      <c r="B20" s="10"/>
      <c r="C20" s="9"/>
      <c r="D20" s="11"/>
      <c r="E20" s="12"/>
      <c r="F20" s="13"/>
      <c r="G20" s="9"/>
      <c r="H20" s="15"/>
      <c r="I20" s="42"/>
      <c r="J20" s="44"/>
      <c r="K20" s="44"/>
      <c r="L20" s="44"/>
      <c r="M20" s="44"/>
      <c r="N20" s="44"/>
      <c r="O20" s="42" t="s">
        <v>36</v>
      </c>
      <c r="P20" s="45">
        <v>30</v>
      </c>
      <c r="Q20" s="62">
        <f t="shared" ref="Q20" si="5">P20/3600</f>
        <v>0.00833333333333333</v>
      </c>
      <c r="R20" s="63">
        <v>10</v>
      </c>
      <c r="S20" s="64">
        <f t="shared" si="3"/>
        <v>0.0833333333333333</v>
      </c>
      <c r="T20" s="67"/>
      <c r="U20" s="68"/>
      <c r="V20" s="68"/>
      <c r="W20" s="68"/>
      <c r="X20" s="68"/>
      <c r="Y20" s="68"/>
      <c r="Z20" s="84"/>
    </row>
    <row r="21" s="1" customFormat="1" ht="23.4" customHeight="1" spans="1:26">
      <c r="A21" s="16"/>
      <c r="B21" s="17"/>
      <c r="C21" s="16"/>
      <c r="D21" s="18"/>
      <c r="E21" s="19"/>
      <c r="F21" s="20"/>
      <c r="G21" s="16"/>
      <c r="H21" s="21"/>
      <c r="I21" s="46" t="s">
        <v>25</v>
      </c>
      <c r="J21" s="47"/>
      <c r="K21" s="47"/>
      <c r="L21" s="47"/>
      <c r="M21" s="48"/>
      <c r="N21" s="49">
        <f>SUM(N15:N20)</f>
        <v>1.5679645</v>
      </c>
      <c r="O21" s="49"/>
      <c r="P21" s="50"/>
      <c r="Q21" s="49"/>
      <c r="R21" s="14"/>
      <c r="S21" s="69">
        <f>SUM(S15:S20)</f>
        <v>1.04166666666667</v>
      </c>
      <c r="T21" s="70">
        <f>(N21+S21)*T15</f>
        <v>0.0260963116666667</v>
      </c>
      <c r="U21" s="49">
        <f>(N21+S21)*U15</f>
        <v>0.0521926233333333</v>
      </c>
      <c r="V21" s="49">
        <f>(N21+S21)*V15</f>
        <v>0.0260963116666667</v>
      </c>
      <c r="W21" s="49">
        <f>(N21+S21)*W15</f>
        <v>0.078288935</v>
      </c>
      <c r="X21" s="49">
        <f>(N21+S21)*X15</f>
        <v>0.130481558333333</v>
      </c>
      <c r="Y21" s="85">
        <f>SUM(N21:X21)</f>
        <v>2.92278690666667</v>
      </c>
      <c r="Z21" s="86">
        <v>2.9</v>
      </c>
    </row>
    <row r="22" ht="23.4" customHeight="1" spans="1:26">
      <c r="A22" s="9">
        <v>1</v>
      </c>
      <c r="B22" s="10"/>
      <c r="C22" s="9" t="s">
        <v>27</v>
      </c>
      <c r="D22" s="11" t="s">
        <v>28</v>
      </c>
      <c r="E22" s="12" t="s">
        <v>45</v>
      </c>
      <c r="F22" s="13" t="s">
        <v>46</v>
      </c>
      <c r="G22" s="9" t="s">
        <v>31</v>
      </c>
      <c r="H22" s="14"/>
      <c r="I22" s="42" t="s">
        <v>47</v>
      </c>
      <c r="J22" s="44">
        <f>22*22*0.00617*(45+1.5)/1000</f>
        <v>0.13886202</v>
      </c>
      <c r="K22" s="44">
        <v>0.0684</v>
      </c>
      <c r="L22" s="44">
        <v>5</v>
      </c>
      <c r="M22" s="44">
        <v>2</v>
      </c>
      <c r="N22" s="44">
        <f>L22*J22-(J22-K22)*M22</f>
        <v>0.55338606</v>
      </c>
      <c r="O22" s="42" t="s">
        <v>33</v>
      </c>
      <c r="P22" s="45">
        <v>20</v>
      </c>
      <c r="Q22" s="62">
        <f>P22/3600</f>
        <v>0.00555555555555556</v>
      </c>
      <c r="R22" s="63">
        <v>22</v>
      </c>
      <c r="S22" s="64">
        <f t="shared" ref="S22:S27" si="6">Q22*R22</f>
        <v>0.122222222222222</v>
      </c>
      <c r="T22" s="65">
        <v>0.01</v>
      </c>
      <c r="U22" s="66">
        <v>0.02</v>
      </c>
      <c r="V22" s="66">
        <v>0.01</v>
      </c>
      <c r="W22" s="66">
        <v>0.03</v>
      </c>
      <c r="X22" s="66">
        <v>0.05</v>
      </c>
      <c r="Y22" s="6"/>
      <c r="Z22" s="84"/>
    </row>
    <row r="23" ht="23.4" customHeight="1" spans="1:26">
      <c r="A23" s="9"/>
      <c r="B23" s="10"/>
      <c r="C23" s="9"/>
      <c r="D23" s="11"/>
      <c r="E23" s="12"/>
      <c r="F23" s="13"/>
      <c r="G23" s="9"/>
      <c r="H23" s="15"/>
      <c r="I23" s="42"/>
      <c r="J23" s="44"/>
      <c r="K23" s="44"/>
      <c r="L23" s="44" t="s">
        <v>48</v>
      </c>
      <c r="M23" s="44"/>
      <c r="N23" s="44"/>
      <c r="O23" s="42" t="s">
        <v>34</v>
      </c>
      <c r="P23" s="45">
        <v>30</v>
      </c>
      <c r="Q23" s="62">
        <f>P23/3600</f>
        <v>0.00833333333333333</v>
      </c>
      <c r="R23" s="63">
        <f>6/4+4/4+31.5/4+21.5/4</f>
        <v>15.75</v>
      </c>
      <c r="S23" s="64">
        <f t="shared" si="6"/>
        <v>0.13125</v>
      </c>
      <c r="T23" s="67"/>
      <c r="U23" s="68"/>
      <c r="V23" s="68"/>
      <c r="W23" s="68"/>
      <c r="X23" s="68"/>
      <c r="Y23" s="68"/>
      <c r="Z23" s="84"/>
    </row>
    <row r="24" ht="23.4" customHeight="1" spans="1:26">
      <c r="A24" s="9"/>
      <c r="B24" s="10"/>
      <c r="C24" s="9"/>
      <c r="D24" s="11"/>
      <c r="E24" s="12"/>
      <c r="F24" s="13"/>
      <c r="G24" s="9"/>
      <c r="H24" s="15"/>
      <c r="I24" s="42"/>
      <c r="J24" s="44"/>
      <c r="K24" s="44"/>
      <c r="L24" s="44"/>
      <c r="M24" s="44"/>
      <c r="N24" s="44"/>
      <c r="O24" s="42" t="s">
        <v>35</v>
      </c>
      <c r="P24" s="45">
        <v>30</v>
      </c>
      <c r="Q24" s="62">
        <f>P24/3600</f>
        <v>0.00833333333333333</v>
      </c>
      <c r="R24" s="63">
        <v>5</v>
      </c>
      <c r="S24" s="64">
        <f t="shared" ref="S24:S25" si="7">Q24*R24</f>
        <v>0.0416666666666667</v>
      </c>
      <c r="T24" s="67"/>
      <c r="U24" s="68"/>
      <c r="V24" s="68"/>
      <c r="W24" s="68"/>
      <c r="X24" s="68"/>
      <c r="Y24" s="68"/>
      <c r="Z24" s="84"/>
    </row>
    <row r="25" ht="23.4" customHeight="1" spans="1:26">
      <c r="A25" s="9"/>
      <c r="B25" s="10"/>
      <c r="C25" s="9"/>
      <c r="D25" s="11"/>
      <c r="E25" s="12"/>
      <c r="F25" s="13"/>
      <c r="G25" s="9"/>
      <c r="H25" s="15"/>
      <c r="I25" s="42"/>
      <c r="J25" s="44"/>
      <c r="K25" s="44"/>
      <c r="L25" s="44"/>
      <c r="M25" s="44"/>
      <c r="N25" s="44"/>
      <c r="O25" s="42" t="s">
        <v>36</v>
      </c>
      <c r="P25" s="45">
        <v>30</v>
      </c>
      <c r="Q25" s="62">
        <f t="shared" ref="Q25" si="8">P25/3600</f>
        <v>0.00833333333333333</v>
      </c>
      <c r="R25" s="63">
        <v>15</v>
      </c>
      <c r="S25" s="64">
        <f t="shared" si="7"/>
        <v>0.125</v>
      </c>
      <c r="T25" s="67"/>
      <c r="U25" s="68"/>
      <c r="V25" s="68"/>
      <c r="W25" s="68"/>
      <c r="X25" s="68"/>
      <c r="Y25" s="68"/>
      <c r="Z25" s="84"/>
    </row>
    <row r="26" ht="23.4" customHeight="1" spans="1:26">
      <c r="A26" s="9"/>
      <c r="B26" s="10"/>
      <c r="C26" s="9"/>
      <c r="D26" s="11"/>
      <c r="E26" s="12"/>
      <c r="F26" s="13"/>
      <c r="G26" s="9"/>
      <c r="H26" s="15"/>
      <c r="I26" s="42"/>
      <c r="J26" s="44"/>
      <c r="K26" s="44"/>
      <c r="L26" s="44"/>
      <c r="M26" s="44"/>
      <c r="N26" s="44"/>
      <c r="O26" s="42"/>
      <c r="P26" s="45"/>
      <c r="Q26" s="62"/>
      <c r="R26" s="63"/>
      <c r="S26" s="64"/>
      <c r="T26" s="67"/>
      <c r="U26" s="68"/>
      <c r="V26" s="68"/>
      <c r="W26" s="68"/>
      <c r="X26" s="68"/>
      <c r="Y26" s="68"/>
      <c r="Z26" s="84"/>
    </row>
    <row r="27" ht="23.4" customHeight="1" spans="1:26">
      <c r="A27" s="9"/>
      <c r="B27" s="10"/>
      <c r="C27" s="9"/>
      <c r="D27" s="11"/>
      <c r="E27" s="12"/>
      <c r="F27" s="13"/>
      <c r="G27" s="9"/>
      <c r="H27" s="15"/>
      <c r="I27" s="42"/>
      <c r="J27" s="44"/>
      <c r="K27" s="44"/>
      <c r="L27" s="44"/>
      <c r="M27" s="44"/>
      <c r="N27" s="44"/>
      <c r="O27" s="42"/>
      <c r="P27" s="45"/>
      <c r="Q27" s="62"/>
      <c r="R27" s="63"/>
      <c r="S27" s="64"/>
      <c r="T27" s="67"/>
      <c r="U27" s="68"/>
      <c r="V27" s="68"/>
      <c r="W27" s="68"/>
      <c r="X27" s="68"/>
      <c r="Y27" s="68"/>
      <c r="Z27" s="84"/>
    </row>
    <row r="28" s="1" customFormat="1" ht="23.4" customHeight="1" spans="1:26">
      <c r="A28" s="16"/>
      <c r="B28" s="17"/>
      <c r="C28" s="16"/>
      <c r="D28" s="18"/>
      <c r="E28" s="19"/>
      <c r="F28" s="20"/>
      <c r="G28" s="16"/>
      <c r="H28" s="21"/>
      <c r="I28" s="46" t="s">
        <v>25</v>
      </c>
      <c r="J28" s="47"/>
      <c r="K28" s="47"/>
      <c r="L28" s="47"/>
      <c r="M28" s="48"/>
      <c r="N28" s="49">
        <f>SUM(N22:N27)</f>
        <v>0.55338606</v>
      </c>
      <c r="O28" s="49"/>
      <c r="P28" s="50"/>
      <c r="Q28" s="49"/>
      <c r="R28" s="14"/>
      <c r="S28" s="69">
        <f>SUM(S22:S27)</f>
        <v>0.420138888888889</v>
      </c>
      <c r="T28" s="70">
        <f>(N28+S28)*T22</f>
        <v>0.00973524948888889</v>
      </c>
      <c r="U28" s="49">
        <f>(N28+S28)*U22</f>
        <v>0.0194704989777778</v>
      </c>
      <c r="V28" s="49">
        <f>(N28+S28)*V22</f>
        <v>0.00973524948888889</v>
      </c>
      <c r="W28" s="49">
        <f>(N28+S28)*W22</f>
        <v>0.0292057484666667</v>
      </c>
      <c r="X28" s="49">
        <f>(N28+S28)*X22</f>
        <v>0.0486762474444444</v>
      </c>
      <c r="Y28" s="85">
        <f>SUM(N28:X28)</f>
        <v>1.09034794275556</v>
      </c>
      <c r="Z28" s="86"/>
    </row>
    <row r="29" s="2" customFormat="1" ht="23.4" customHeight="1" spans="1:27">
      <c r="A29" s="22">
        <v>5</v>
      </c>
      <c r="B29" s="23"/>
      <c r="C29" s="24"/>
      <c r="D29" s="22" t="s">
        <v>27</v>
      </c>
      <c r="E29" s="25" t="s">
        <v>49</v>
      </c>
      <c r="F29" s="26" t="s">
        <v>50</v>
      </c>
      <c r="G29" s="22" t="s">
        <v>31</v>
      </c>
      <c r="H29" s="27"/>
      <c r="I29" s="51" t="s">
        <v>41</v>
      </c>
      <c r="J29" s="52">
        <f>(25-11/2)*(11/2)*0.02466*(8.5+8+1.5)/1000</f>
        <v>0.04760613</v>
      </c>
      <c r="K29" s="52">
        <v>0.031</v>
      </c>
      <c r="L29" s="52">
        <v>5</v>
      </c>
      <c r="M29" s="52">
        <v>2</v>
      </c>
      <c r="N29" s="52">
        <f>L29*J29-(J29-K29)*M29</f>
        <v>0.20481839</v>
      </c>
      <c r="O29" s="51" t="s">
        <v>33</v>
      </c>
      <c r="P29" s="53">
        <v>20</v>
      </c>
      <c r="Q29" s="71">
        <f t="shared" ref="Q29:Q31" si="9">P29/3600</f>
        <v>0.00555555555555556</v>
      </c>
      <c r="R29" s="72">
        <v>25</v>
      </c>
      <c r="S29" s="73">
        <f t="shared" ref="S29:S31" si="10">Q29*R29</f>
        <v>0.138888888888889</v>
      </c>
      <c r="T29" s="74">
        <v>0.01</v>
      </c>
      <c r="U29" s="75">
        <v>0.02</v>
      </c>
      <c r="V29" s="75">
        <v>0.01</v>
      </c>
      <c r="W29" s="75">
        <v>0.03</v>
      </c>
      <c r="X29" s="75">
        <v>0.05</v>
      </c>
      <c r="Y29" s="87"/>
      <c r="Z29" s="88"/>
      <c r="AA29" s="89"/>
    </row>
    <row r="30" s="2" customFormat="1" ht="23.4" customHeight="1" spans="1:27">
      <c r="A30" s="22"/>
      <c r="B30" s="23"/>
      <c r="C30" s="24"/>
      <c r="D30" s="22"/>
      <c r="E30" s="28"/>
      <c r="F30" s="29"/>
      <c r="G30" s="22"/>
      <c r="H30" s="27"/>
      <c r="I30" s="51"/>
      <c r="J30" s="52"/>
      <c r="K30" s="52"/>
      <c r="L30" s="52"/>
      <c r="M30" s="52"/>
      <c r="N30" s="52"/>
      <c r="O30" s="51" t="s">
        <v>34</v>
      </c>
      <c r="P30" s="53">
        <v>30</v>
      </c>
      <c r="Q30" s="71">
        <f t="shared" si="9"/>
        <v>0.00833333333333333</v>
      </c>
      <c r="R30" s="72">
        <v>15</v>
      </c>
      <c r="S30" s="73">
        <f t="shared" si="10"/>
        <v>0.125</v>
      </c>
      <c r="T30" s="76"/>
      <c r="U30" s="77"/>
      <c r="V30" s="77"/>
      <c r="W30" s="77"/>
      <c r="X30" s="77"/>
      <c r="Y30" s="79"/>
      <c r="Z30" s="88"/>
      <c r="AA30" s="89"/>
    </row>
    <row r="31" s="2" customFormat="1" ht="23.4" customHeight="1" spans="1:27">
      <c r="A31" s="22"/>
      <c r="B31" s="23"/>
      <c r="C31" s="24"/>
      <c r="D31" s="22"/>
      <c r="E31" s="28"/>
      <c r="F31" s="29"/>
      <c r="G31" s="22"/>
      <c r="H31" s="30"/>
      <c r="I31" s="51"/>
      <c r="J31" s="52"/>
      <c r="K31" s="52"/>
      <c r="L31" s="52"/>
      <c r="M31" s="52"/>
      <c r="N31" s="52"/>
      <c r="O31" s="51" t="s">
        <v>36</v>
      </c>
      <c r="P31" s="53">
        <v>30</v>
      </c>
      <c r="Q31" s="71">
        <f t="shared" si="9"/>
        <v>0.00833333333333333</v>
      </c>
      <c r="R31" s="72">
        <v>10</v>
      </c>
      <c r="S31" s="73">
        <f t="shared" si="10"/>
        <v>0.0833333333333333</v>
      </c>
      <c r="T31" s="78"/>
      <c r="U31" s="79"/>
      <c r="V31" s="79"/>
      <c r="W31" s="79"/>
      <c r="X31" s="79"/>
      <c r="Y31" s="79"/>
      <c r="Z31" s="88"/>
      <c r="AA31" s="89"/>
    </row>
    <row r="32" s="2" customFormat="1" ht="23.4" customHeight="1" spans="1:27">
      <c r="A32" s="22"/>
      <c r="B32" s="23"/>
      <c r="C32" s="24"/>
      <c r="D32" s="22"/>
      <c r="E32" s="28"/>
      <c r="F32" s="29"/>
      <c r="G32" s="22"/>
      <c r="H32" s="30"/>
      <c r="I32" s="51"/>
      <c r="J32" s="52"/>
      <c r="K32" s="52"/>
      <c r="L32" s="52"/>
      <c r="M32" s="52"/>
      <c r="N32" s="52"/>
      <c r="O32" s="51"/>
      <c r="P32" s="53"/>
      <c r="Q32" s="71"/>
      <c r="R32" s="72"/>
      <c r="S32" s="73"/>
      <c r="T32" s="78"/>
      <c r="U32" s="79"/>
      <c r="V32" s="79"/>
      <c r="W32" s="79"/>
      <c r="X32" s="79"/>
      <c r="Y32" s="79"/>
      <c r="Z32" s="88"/>
      <c r="AA32" s="89"/>
    </row>
    <row r="33" s="2" customFormat="1" ht="23.4" customHeight="1" spans="1:27">
      <c r="A33" s="22"/>
      <c r="B33" s="23"/>
      <c r="C33" s="24"/>
      <c r="D33" s="22"/>
      <c r="E33" s="28"/>
      <c r="F33" s="29"/>
      <c r="G33" s="22"/>
      <c r="H33" s="30"/>
      <c r="I33" s="51"/>
      <c r="J33" s="52"/>
      <c r="K33" s="52"/>
      <c r="L33" s="52"/>
      <c r="M33" s="52"/>
      <c r="N33" s="52"/>
      <c r="O33" s="51"/>
      <c r="P33" s="53"/>
      <c r="Q33" s="71"/>
      <c r="R33" s="72"/>
      <c r="S33" s="73"/>
      <c r="T33" s="78"/>
      <c r="U33" s="79"/>
      <c r="V33" s="79"/>
      <c r="W33" s="79"/>
      <c r="X33" s="79"/>
      <c r="Y33" s="79"/>
      <c r="Z33" s="88"/>
      <c r="AA33" s="89"/>
    </row>
    <row r="34" s="2" customFormat="1" ht="23.4" customHeight="1" spans="1:27">
      <c r="A34" s="22"/>
      <c r="B34" s="23"/>
      <c r="C34" s="24"/>
      <c r="D34" s="22"/>
      <c r="E34" s="28"/>
      <c r="F34" s="29"/>
      <c r="G34" s="22"/>
      <c r="H34" s="30"/>
      <c r="I34" s="51"/>
      <c r="J34" s="52"/>
      <c r="K34" s="52"/>
      <c r="L34" s="52"/>
      <c r="M34" s="52"/>
      <c r="N34" s="52"/>
      <c r="O34" s="51"/>
      <c r="P34" s="53"/>
      <c r="Q34" s="71"/>
      <c r="R34" s="72"/>
      <c r="S34" s="73"/>
      <c r="T34" s="78"/>
      <c r="U34" s="79"/>
      <c r="V34" s="79"/>
      <c r="W34" s="79"/>
      <c r="X34" s="79"/>
      <c r="Y34" s="79"/>
      <c r="Z34" s="88"/>
      <c r="AA34" s="89"/>
    </row>
    <row r="35" s="2" customFormat="1" ht="23.4" customHeight="1" spans="1:27">
      <c r="A35" s="22"/>
      <c r="B35" s="23"/>
      <c r="C35" s="24"/>
      <c r="D35" s="22"/>
      <c r="E35" s="28"/>
      <c r="F35" s="29"/>
      <c r="G35" s="22"/>
      <c r="H35" s="30"/>
      <c r="I35" s="51"/>
      <c r="J35" s="52"/>
      <c r="K35" s="52"/>
      <c r="L35" s="52"/>
      <c r="M35" s="52"/>
      <c r="N35" s="52"/>
      <c r="O35" s="51"/>
      <c r="P35" s="53"/>
      <c r="Q35" s="71"/>
      <c r="R35" s="72"/>
      <c r="S35" s="73"/>
      <c r="T35" s="78"/>
      <c r="U35" s="79"/>
      <c r="V35" s="79"/>
      <c r="W35" s="79"/>
      <c r="X35" s="79"/>
      <c r="Y35" s="79"/>
      <c r="Z35" s="88"/>
      <c r="AA35" s="89"/>
    </row>
    <row r="36" s="2" customFormat="1" ht="23.4" customHeight="1" spans="1:27">
      <c r="A36" s="22"/>
      <c r="B36" s="23"/>
      <c r="C36" s="24"/>
      <c r="D36" s="22"/>
      <c r="E36" s="28"/>
      <c r="F36" s="29"/>
      <c r="G36" s="22"/>
      <c r="H36" s="30"/>
      <c r="I36" s="51"/>
      <c r="J36" s="52"/>
      <c r="K36" s="52"/>
      <c r="L36" s="52"/>
      <c r="M36" s="52"/>
      <c r="N36" s="52"/>
      <c r="O36" s="51"/>
      <c r="P36" s="53"/>
      <c r="Q36" s="71"/>
      <c r="R36" s="72"/>
      <c r="S36" s="73"/>
      <c r="T36" s="78"/>
      <c r="U36" s="79"/>
      <c r="V36" s="79"/>
      <c r="W36" s="79"/>
      <c r="X36" s="79"/>
      <c r="Y36" s="79"/>
      <c r="Z36" s="88"/>
      <c r="AA36" s="89"/>
    </row>
    <row r="37" s="3" customFormat="1" ht="23.4" customHeight="1" spans="1:27">
      <c r="A37" s="31"/>
      <c r="B37" s="32"/>
      <c r="C37" s="33"/>
      <c r="D37" s="31"/>
      <c r="E37" s="34"/>
      <c r="F37" s="35"/>
      <c r="G37" s="31"/>
      <c r="H37" s="36"/>
      <c r="I37" s="54" t="s">
        <v>25</v>
      </c>
      <c r="J37" s="55"/>
      <c r="K37" s="55"/>
      <c r="L37" s="55"/>
      <c r="M37" s="56"/>
      <c r="N37" s="57">
        <f>SUM(N29:N36)</f>
        <v>0.20481839</v>
      </c>
      <c r="O37" s="57"/>
      <c r="P37" s="58"/>
      <c r="Q37" s="57"/>
      <c r="R37" s="27"/>
      <c r="S37" s="80">
        <f>SUM(S29:S36)</f>
        <v>0.347222222222222</v>
      </c>
      <c r="T37" s="81">
        <f>(N37+S37)*T29</f>
        <v>0.00552040612222222</v>
      </c>
      <c r="U37" s="57">
        <f>(N37+S37)*U29</f>
        <v>0.0110408122444444</v>
      </c>
      <c r="V37" s="57">
        <f>(N37+S37)*V29</f>
        <v>0.00552040612222222</v>
      </c>
      <c r="W37" s="57">
        <f>(N37+S37)*W29</f>
        <v>0.0165612183666667</v>
      </c>
      <c r="X37" s="57">
        <f>(N37+S37)*X29</f>
        <v>0.0276020306111111</v>
      </c>
      <c r="Y37" s="90">
        <f>SUM(N37:X37)</f>
        <v>0.618285485688889</v>
      </c>
      <c r="Z37" s="91"/>
      <c r="AA37" s="92"/>
    </row>
    <row r="38" s="2" customFormat="1" ht="23.4" customHeight="1" spans="1:27">
      <c r="A38" s="22">
        <v>5</v>
      </c>
      <c r="B38" s="23"/>
      <c r="C38" s="24"/>
      <c r="D38" s="22" t="s">
        <v>27</v>
      </c>
      <c r="E38" s="25" t="s">
        <v>51</v>
      </c>
      <c r="F38" s="26" t="s">
        <v>52</v>
      </c>
      <c r="G38" s="22" t="s">
        <v>31</v>
      </c>
      <c r="H38" s="27"/>
      <c r="I38" s="51" t="s">
        <v>53</v>
      </c>
      <c r="J38" s="52">
        <f>(16-2)*2*0.02466*(23.9+1.5)/1000</f>
        <v>0.017538192</v>
      </c>
      <c r="K38" s="52">
        <v>0.0164</v>
      </c>
      <c r="L38" s="52">
        <v>5</v>
      </c>
      <c r="M38" s="52">
        <v>2</v>
      </c>
      <c r="N38" s="52">
        <f>L38*J38-(J38-K38)*M38</f>
        <v>0.085414576</v>
      </c>
      <c r="O38" s="51" t="s">
        <v>33</v>
      </c>
      <c r="P38" s="53">
        <v>20</v>
      </c>
      <c r="Q38" s="71">
        <f t="shared" ref="Q38:Q40" si="11">P38/3600</f>
        <v>0.00555555555555556</v>
      </c>
      <c r="R38" s="72">
        <v>15</v>
      </c>
      <c r="S38" s="73">
        <f t="shared" ref="S38:S40" si="12">Q38*R38</f>
        <v>0.0833333333333333</v>
      </c>
      <c r="T38" s="74">
        <v>0.01</v>
      </c>
      <c r="U38" s="75">
        <v>0.02</v>
      </c>
      <c r="V38" s="75">
        <v>0.01</v>
      </c>
      <c r="W38" s="75">
        <v>0.03</v>
      </c>
      <c r="X38" s="75">
        <v>0.05</v>
      </c>
      <c r="Y38" s="87"/>
      <c r="Z38" s="88"/>
      <c r="AA38" s="89"/>
    </row>
    <row r="39" s="2" customFormat="1" ht="23.4" customHeight="1" spans="1:27">
      <c r="A39" s="22"/>
      <c r="B39" s="23"/>
      <c r="C39" s="24"/>
      <c r="D39" s="22"/>
      <c r="E39" s="28"/>
      <c r="F39" s="29"/>
      <c r="G39" s="22"/>
      <c r="H39" s="27"/>
      <c r="I39" s="51"/>
      <c r="J39" s="52"/>
      <c r="K39" s="52"/>
      <c r="L39" s="52"/>
      <c r="M39" s="52"/>
      <c r="N39" s="52"/>
      <c r="O39" s="51" t="s">
        <v>43</v>
      </c>
      <c r="P39" s="53">
        <v>30</v>
      </c>
      <c r="Q39" s="71">
        <f t="shared" si="11"/>
        <v>0.00833333333333333</v>
      </c>
      <c r="R39" s="72">
        <v>20</v>
      </c>
      <c r="S39" s="73">
        <f t="shared" si="12"/>
        <v>0.166666666666667</v>
      </c>
      <c r="T39" s="76"/>
      <c r="U39" s="77"/>
      <c r="V39" s="77"/>
      <c r="W39" s="77"/>
      <c r="X39" s="77"/>
      <c r="Y39" s="79"/>
      <c r="Z39" s="88"/>
      <c r="AA39" s="89"/>
    </row>
    <row r="40" s="2" customFormat="1" ht="23.4" customHeight="1" spans="1:27">
      <c r="A40" s="22"/>
      <c r="B40" s="23"/>
      <c r="C40" s="24"/>
      <c r="D40" s="22"/>
      <c r="E40" s="28"/>
      <c r="F40" s="29"/>
      <c r="G40" s="22"/>
      <c r="H40" s="30"/>
      <c r="I40" s="51"/>
      <c r="J40" s="52"/>
      <c r="K40" s="52"/>
      <c r="L40" s="52"/>
      <c r="M40" s="52"/>
      <c r="N40" s="52"/>
      <c r="O40" s="51" t="s">
        <v>36</v>
      </c>
      <c r="P40" s="53">
        <v>30</v>
      </c>
      <c r="Q40" s="71">
        <f t="shared" si="11"/>
        <v>0.00833333333333333</v>
      </c>
      <c r="R40" s="72">
        <v>20</v>
      </c>
      <c r="S40" s="73">
        <f t="shared" si="12"/>
        <v>0.166666666666667</v>
      </c>
      <c r="T40" s="78"/>
      <c r="U40" s="79"/>
      <c r="V40" s="79"/>
      <c r="W40" s="79"/>
      <c r="X40" s="79"/>
      <c r="Y40" s="79"/>
      <c r="Z40" s="88"/>
      <c r="AA40" s="89"/>
    </row>
    <row r="41" s="2" customFormat="1" ht="23.4" customHeight="1" spans="1:27">
      <c r="A41" s="22"/>
      <c r="B41" s="23"/>
      <c r="C41" s="24"/>
      <c r="D41" s="22"/>
      <c r="E41" s="28"/>
      <c r="F41" s="29"/>
      <c r="G41" s="22"/>
      <c r="H41" s="30"/>
      <c r="I41" s="51"/>
      <c r="J41" s="52"/>
      <c r="K41" s="52"/>
      <c r="L41" s="52"/>
      <c r="M41" s="52"/>
      <c r="N41" s="52"/>
      <c r="O41" s="51"/>
      <c r="P41" s="53"/>
      <c r="Q41" s="71"/>
      <c r="R41" s="72"/>
      <c r="S41" s="73"/>
      <c r="T41" s="78"/>
      <c r="U41" s="79"/>
      <c r="V41" s="79"/>
      <c r="W41" s="79"/>
      <c r="X41" s="79"/>
      <c r="Y41" s="79"/>
      <c r="Z41" s="88"/>
      <c r="AA41" s="89"/>
    </row>
    <row r="42" s="2" customFormat="1" ht="23.4" customHeight="1" spans="1:27">
      <c r="A42" s="22"/>
      <c r="B42" s="23"/>
      <c r="C42" s="24"/>
      <c r="D42" s="22"/>
      <c r="E42" s="28"/>
      <c r="F42" s="29"/>
      <c r="G42" s="22"/>
      <c r="H42" s="30"/>
      <c r="I42" s="51"/>
      <c r="J42" s="52"/>
      <c r="K42" s="52"/>
      <c r="L42" s="52"/>
      <c r="M42" s="52"/>
      <c r="N42" s="52"/>
      <c r="O42" s="51"/>
      <c r="P42" s="53"/>
      <c r="Q42" s="71"/>
      <c r="R42" s="72"/>
      <c r="S42" s="73"/>
      <c r="T42" s="78"/>
      <c r="U42" s="79"/>
      <c r="V42" s="79"/>
      <c r="W42" s="79"/>
      <c r="X42" s="79"/>
      <c r="Y42" s="79"/>
      <c r="Z42" s="88"/>
      <c r="AA42" s="89"/>
    </row>
    <row r="43" s="2" customFormat="1" ht="23.4" customHeight="1" spans="1:27">
      <c r="A43" s="22"/>
      <c r="B43" s="23"/>
      <c r="C43" s="24"/>
      <c r="D43" s="22"/>
      <c r="E43" s="28"/>
      <c r="F43" s="29"/>
      <c r="G43" s="22"/>
      <c r="H43" s="30"/>
      <c r="I43" s="51"/>
      <c r="J43" s="52"/>
      <c r="K43" s="52"/>
      <c r="L43" s="52"/>
      <c r="M43" s="52"/>
      <c r="N43" s="52"/>
      <c r="O43" s="51"/>
      <c r="P43" s="53"/>
      <c r="Q43" s="71"/>
      <c r="R43" s="72"/>
      <c r="S43" s="73"/>
      <c r="T43" s="78"/>
      <c r="U43" s="79"/>
      <c r="V43" s="79"/>
      <c r="W43" s="79"/>
      <c r="X43" s="79"/>
      <c r="Y43" s="79"/>
      <c r="Z43" s="88"/>
      <c r="AA43" s="89"/>
    </row>
    <row r="44" s="2" customFormat="1" ht="23.4" customHeight="1" spans="1:27">
      <c r="A44" s="22"/>
      <c r="B44" s="23"/>
      <c r="C44" s="24"/>
      <c r="D44" s="22"/>
      <c r="E44" s="28"/>
      <c r="F44" s="29"/>
      <c r="G44" s="22"/>
      <c r="H44" s="30"/>
      <c r="I44" s="51"/>
      <c r="J44" s="52"/>
      <c r="K44" s="52"/>
      <c r="L44" s="52"/>
      <c r="M44" s="52"/>
      <c r="N44" s="52"/>
      <c r="O44" s="51"/>
      <c r="P44" s="53"/>
      <c r="Q44" s="71"/>
      <c r="R44" s="72"/>
      <c r="S44" s="73"/>
      <c r="T44" s="78"/>
      <c r="U44" s="79"/>
      <c r="V44" s="79"/>
      <c r="W44" s="79"/>
      <c r="X44" s="79"/>
      <c r="Y44" s="79"/>
      <c r="Z44" s="88"/>
      <c r="AA44" s="89"/>
    </row>
    <row r="45" s="2" customFormat="1" ht="23.4" customHeight="1" spans="1:27">
      <c r="A45" s="22"/>
      <c r="B45" s="23"/>
      <c r="C45" s="24"/>
      <c r="D45" s="22"/>
      <c r="E45" s="28"/>
      <c r="F45" s="29"/>
      <c r="G45" s="22"/>
      <c r="H45" s="30"/>
      <c r="I45" s="51"/>
      <c r="J45" s="52"/>
      <c r="K45" s="52"/>
      <c r="L45" s="52"/>
      <c r="M45" s="52"/>
      <c r="N45" s="52"/>
      <c r="O45" s="51"/>
      <c r="P45" s="53"/>
      <c r="Q45" s="71"/>
      <c r="R45" s="72"/>
      <c r="S45" s="73"/>
      <c r="T45" s="78"/>
      <c r="U45" s="79"/>
      <c r="V45" s="79"/>
      <c r="W45" s="79"/>
      <c r="X45" s="79"/>
      <c r="Y45" s="79"/>
      <c r="Z45" s="88"/>
      <c r="AA45" s="89"/>
    </row>
    <row r="46" s="3" customFormat="1" ht="23.4" customHeight="1" spans="1:27">
      <c r="A46" s="31"/>
      <c r="B46" s="32"/>
      <c r="C46" s="33"/>
      <c r="D46" s="31"/>
      <c r="E46" s="34"/>
      <c r="F46" s="35"/>
      <c r="G46" s="31"/>
      <c r="H46" s="36"/>
      <c r="I46" s="54" t="s">
        <v>25</v>
      </c>
      <c r="J46" s="55"/>
      <c r="K46" s="55"/>
      <c r="L46" s="55"/>
      <c r="M46" s="56"/>
      <c r="N46" s="57">
        <f>SUM(N38:N45)</f>
        <v>0.085414576</v>
      </c>
      <c r="O46" s="57"/>
      <c r="P46" s="58"/>
      <c r="Q46" s="57"/>
      <c r="R46" s="27"/>
      <c r="S46" s="80">
        <f>SUM(S38:S45)</f>
        <v>0.416666666666667</v>
      </c>
      <c r="T46" s="81">
        <f>(N46+S46)*T38</f>
        <v>0.00502081242666667</v>
      </c>
      <c r="U46" s="57">
        <f>(N46+S46)*U38</f>
        <v>0.0100416248533333</v>
      </c>
      <c r="V46" s="57">
        <f>(N46+S46)*V38</f>
        <v>0.00502081242666667</v>
      </c>
      <c r="W46" s="57">
        <f>(N46+S46)*W38</f>
        <v>0.01506243728</v>
      </c>
      <c r="X46" s="57">
        <f>(N46+S46)*X38</f>
        <v>0.0251040621333333</v>
      </c>
      <c r="Y46" s="90">
        <f>SUM(N46:X46)</f>
        <v>0.562330991786667</v>
      </c>
      <c r="Z46" s="91"/>
      <c r="AA46" s="92"/>
    </row>
  </sheetData>
  <mergeCells count="52">
    <mergeCell ref="J1:N1"/>
    <mergeCell ref="O1:S1"/>
    <mergeCell ref="I8:M8"/>
    <mergeCell ref="I14:M14"/>
    <mergeCell ref="I21:M21"/>
    <mergeCell ref="I28:M28"/>
    <mergeCell ref="I37:M37"/>
    <mergeCell ref="I46:M46"/>
    <mergeCell ref="A1:A2"/>
    <mergeCell ref="B1:B2"/>
    <mergeCell ref="C1:C2"/>
    <mergeCell ref="D1:D2"/>
    <mergeCell ref="E1:E2"/>
    <mergeCell ref="F1:F2"/>
    <mergeCell ref="G1:G2"/>
    <mergeCell ref="H1:H2"/>
    <mergeCell ref="T3:T7"/>
    <mergeCell ref="T9:T13"/>
    <mergeCell ref="T15:T20"/>
    <mergeCell ref="T22:T27"/>
    <mergeCell ref="T29:T36"/>
    <mergeCell ref="T38:T45"/>
    <mergeCell ref="U3:U7"/>
    <mergeCell ref="U9:U13"/>
    <mergeCell ref="U15:U20"/>
    <mergeCell ref="U22:U27"/>
    <mergeCell ref="U29:U36"/>
    <mergeCell ref="U38:U45"/>
    <mergeCell ref="V3:V7"/>
    <mergeCell ref="V9:V13"/>
    <mergeCell ref="V15:V20"/>
    <mergeCell ref="V22:V27"/>
    <mergeCell ref="V29:V36"/>
    <mergeCell ref="V38:V45"/>
    <mergeCell ref="W3:W7"/>
    <mergeCell ref="W9:W13"/>
    <mergeCell ref="W15:W20"/>
    <mergeCell ref="W22:W27"/>
    <mergeCell ref="W29:W36"/>
    <mergeCell ref="W38:W45"/>
    <mergeCell ref="X3:X7"/>
    <mergeCell ref="X9:X13"/>
    <mergeCell ref="X15:X20"/>
    <mergeCell ref="X22:X27"/>
    <mergeCell ref="X29:X36"/>
    <mergeCell ref="X38:X45"/>
    <mergeCell ref="Y3:Y7"/>
    <mergeCell ref="Y9:Y13"/>
    <mergeCell ref="Y15:Y20"/>
    <mergeCell ref="Y22:Y27"/>
    <mergeCell ref="Y29:Y36"/>
    <mergeCell ref="Y38:Y4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cp:lastPrinted>2025-03-20T09:00:00Z</cp:lastPrinted>
  <dcterms:modified xsi:type="dcterms:W3CDTF">2025-10-07T00:01:02Z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09692D1ADE564DA5A4A71C904208DF36_12</vt:lpwstr>
  </property>
  <property fmtid="{D5CDD505-2E9C-101B-9397-08002B2CF9AE}" pid="3" name="KSOProductBuildVer">
    <vt:lpwstr>2052-12.1.0.22529</vt:lpwstr>
  </property>
</Properties>
</file>